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A_LSIP\"/>
    </mc:Choice>
  </mc:AlternateContent>
  <xr:revisionPtr revIDLastSave="0" documentId="13_ncr:1_{D23F7A12-6615-4BDD-B6EF-B8BECFCE67F7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K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K36" i="109"/>
  <c r="AU30" i="109"/>
  <c r="AK33" i="109"/>
  <c r="AU29" i="109"/>
  <c r="AK32" i="109"/>
  <c r="AU34" i="109"/>
  <c r="AK29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<sst xmlns="http://schemas.openxmlformats.org/spreadsheetml/2006/main" count="2354" uniqueCount="530">
  <si>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</si>
  <si>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</si>
  <si>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</si>
  <si>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</si>
  <si>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</si>
  <si>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</si>
  <si>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</si>
  <si>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</si>
  <si>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</si>
  <si>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</si>
  <si>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</si>
  <si>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</si>
  <si>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</si>
  <si>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</si>
  <si>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</si>
  <si>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</si>
  <si>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</si>
  <si>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</si>
  <si>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</si>
  <si>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</si>
  <si>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</si>
  <si>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</si>
  <si>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</si>
  <si>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</si>
  <si>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</si>
  <si>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</si>
  <si>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</si>
  <si>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</si>
  <si>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</si>
  <si>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</si>
  <si>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</si>
  <si>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</si>
  <si>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</si>
  <si>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</si>
  <si>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</si>
  <si>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</si>
  <si>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</si>
  <si>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</si>
  <si>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</si>
  <si>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</si>
  <si>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</si>
  <si>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</si>
  <si>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</si>
  <si>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</si>
  <si>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</si>
  <si>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</si>
  <si>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</si>
  <si>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</si>
  <si>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</si>
  <si>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</si>
  <si>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</si>
  <si>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</si>
  <si>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</si>
  <si>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</si>
  <si>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</si>
  <si>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</si>
  <si>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</si>
  <si>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</si>
  <si>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</si>
  <si>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</si>
  <si>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</si>
  <si>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</si>
  <si>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</si>
  <si>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</si>
  <si>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</si>
  <si>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</si>
  <si>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</si>
  <si>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</si>
  <si>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</si>
  <si>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</si>
  <si>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</si>
  <si>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</si>
  <si>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</si>
  <si>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</si>
  <si>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</si>
  <si>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</si>
  <si>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</si>
  <si>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</si>
  <si>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</si>
  <si>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</si>
  <si>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</si>
  <si>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</si>
  <si>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</si>
  <si>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</si>
  <si>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</si>
  <si>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</si>
  <si>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</si>
  <si>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</si>
  <si>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</si>
  <si>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</si>
  <si>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</si>
  <si>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</si>
  <si>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</si>
  <si>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</si>
  <si>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</si>
  <si>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</si>
  <si>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</si>
  <si>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</si>
  <si>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</si>
  <si>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</si>
  <si>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</si>
  <si>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</si>
  <si>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</si>
  <si>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</si>
  <si>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</si>
  <si>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</si>
  <si>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</si>
  <si>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</si>
  <si>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</si>
  <si>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</si>
  <si>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</si>
  <si>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</si>
  <si>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</si>
  <si>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</si>
  <si>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</si>
  <si>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</si>
  <si>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</si>
  <si>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</si>
  <si>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</si>
  <si>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</si>
  <si>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</si>
  <si>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</si>
  <si>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</si>
  <si>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</si>
  <si>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</si>
  <si>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</si>
  <si>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</si>
  <si>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</si>
  <si>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</si>
  <si>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</si>
  <si>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</si>
  <si>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</si>
  <si>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</si>
  <si>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</si>
  <si>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</si>
  <si>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</si>
  <si>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</si>
  <si>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</si>
  <si>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</si>
  <si>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</si>
  <si>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</si>
  <si>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</si>
  <si>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</si>
  <si>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</si>
  <si>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</si>
  <si>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</si>
  <si>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</si>
  <si>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</si>
  <si>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</si>
  <si>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</si>
  <si>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</si>
  <si>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</si>
  <si>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</si>
  <si>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</si>
  <si>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</si>
  <si>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</si>
  <si>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</si>
  <si>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</si>
  <si>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</si>
  <si>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</si>
  <si>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</si>
  <si>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</si>
  <si>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</si>
  <si>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</si>
  <si>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</si>
  <si>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</si>
  <si>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</si>
  <si>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</si>
  <si>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</si>
  <si>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</si>
  <si>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</si>
  <si>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</si>
  <si>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</si>
  <si>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</si>
  <si>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</si>
  <si>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</si>
  <si>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</si>
  <si>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</si>
  <si>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</si>
  <si>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</si>
  <si>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</si>
  <si>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</si>
  <si>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</si>
  <si>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</si>
  <si>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</si>
  <si>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</si>
  <si>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</si>
  <si>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</si>
  <si>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</si>
  <si>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</si>
  <si>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</si>
  <si>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</si>
  <si>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</si>
  <si>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</si>
  <si>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</si>
  <si>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</si>
  <si>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</si>
  <si>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</si>
  <si>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</si>
  <si>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</si>
  <si>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</si>
  <si>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</si>
  <si>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</si>
  <si>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</si>
  <si>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</si>
  <si>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</si>
  <si>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</si>
  <si>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</si>
  <si>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</si>
  <si>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</si>
  <si>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</si>
  <si>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</si>
  <si>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</si>
  <si>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</si>
  <si>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</si>
  <si>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</si>
  <si>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</si>
  <si>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</si>
  <si>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</si>
  <si>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</si>
  <si>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</si>
  <si>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</si>
  <si>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</si>
  <si>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</si>
  <si>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</si>
  <si>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</si>
  <si>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</si>
  <si>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</si>
  <si>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</si>
  <si>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</si>
  <si>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</si>
  <si>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</si>
  <si>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</si>
  <si>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</si>
  <si>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</si>
  <si>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</si>
  <si>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</si>
  <si>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</si>
  <si>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</si>
  <si>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</si>
  <si>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</si>
  <si>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</si>
  <si>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</si>
  <si>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</si>
  <si>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</si>
  <si>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</si>
  <si>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</si>
  <si>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</si>
  <si>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</si>
  <si>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</si>
  <si>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</si>
  <si>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</si>
  <si>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</si>
  <si>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</si>
  <si>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</si>
  <si>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</si>
  <si>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</si>
  <si>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</si>
  <si>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</si>
  <si>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</si>
  <si>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</si>
  <si>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</si>
  <si>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</si>
  <si>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</si>
  <si>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</si>
  <si>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</si>
  <si>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</si>
  <si>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</si>
  <si>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</si>
  <si>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</si>
  <si>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</si>
  <si>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</si>
  <si>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</si>
  <si>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</si>
  <si>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</si>
  <si>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</si>
  <si>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</si>
  <si>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</si>
  <si>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</si>
  <si>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</si>
  <si>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</si>
  <si>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</si>
  <si>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</si>
  <si>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</si>
  <si>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</si>
  <si>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</si>
  <si>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</si>
  <si>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</si>
  <si>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</si>
  <si>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</si>
  <si>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</si>
  <si>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</si>
  <si>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</si>
  <si>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</si>
  <si>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</si>
  <si>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</si>
  <si>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</si>
  <si>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</si>
  <si>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</si>
  <si>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</si>
  <si>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</si>
  <si>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</si>
  <si>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</si>
  <si>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</si>
  <si>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</si>
  <si>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</si>
  <si>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</si>
  <si>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</si>
  <si>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</si>
  <si>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</si>
  <si>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</si>
  <si>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</si>
  <si>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</si>
  <si>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</si>
  <si>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</si>
  <si>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</si>
  <si>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</si>
  <si>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</si>
  <si>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</si>
  <si>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</si>
  <si>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</si>
  <si>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</si>
  <si>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</si>
  <si>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</si>
  <si>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</si>
  <si>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</si>
  <si>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</si>
  <si>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</si>
  <si>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</si>
  <si>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</si>
  <si>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</si>
  <si>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</si>
  <si>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</si>
  <si>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</si>
  <si>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</si>
  <si>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</si>
  <si>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</si>
  <si>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</si>
  <si>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</si>
  <si>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</si>
  <si>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</si>
  <si>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</si>
  <si>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</si>
  <si>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</si>
  <si>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</si>
  <si>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</si>
  <si>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</si>
  <si>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</si>
  <si>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</si>
  <si>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</si>
  <si>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</si>
  <si>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</si>
  <si>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</si>
  <si>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</si>
  <si>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</si>
  <si>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</si>
  <si>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</si>
  <si>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</si>
  <si>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</si>
  <si>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</si>
  <si>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</si>
  <si>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</si>
  <si>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</si>
  <si>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</si>
  <si>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</si>
  <si>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</si>
  <si>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</si>
  <si>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</si>
  <si>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</si>
  <si>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</si>
  <si>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</si>
  <si>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</si>
  <si>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</si>
  <si>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</si>
  <si>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</si>
  <si>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</si>
  <si>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</si>
  <si>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</si>
  <si>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</si>
  <si>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</si>
  <si>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</si>
  <si>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</si>
  <si>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</si>
  <si>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</si>
  <si>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</si>
  <si>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</si>
  <si>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</si>
  <si>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</si>
  <si>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</si>
  <si>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</si>
  <si>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</si>
  <si>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</si>
  <si>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</si>
  <si>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</si>
  <si>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</si>
  <si>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</si>
  <si>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</si>
  <si>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</si>
  <si>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</si>
  <si>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</si>
  <si>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</si>
  <si>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</si>
  <si>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</si>
  <si>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</si>
  <si>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</si>
  <si>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</si>
  <si>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</si>
  <si>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</si>
  <si>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</si>
  <si>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</si>
  <si>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</si>
  <si>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</si>
  <si>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</si>
  <si>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</si>
  <si>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</si>
  <si>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</si>
  <si>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</si>
  <si>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</si>
  <si>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</si>
  <si>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</si>
  <si>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</si>
  <si>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</si>
  <si>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</si>
  <si>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</si>
  <si>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</si>
  <si>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</si>
  <si>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</si>
  <si>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</si>
  <si>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</si>
  <si>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</si>
  <si>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</si>
  <si>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</si>
  <si>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</si>
  <si>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</si>
  <si>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</si>
  <si>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</si>
  <si>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</si>
  <si>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</si>
  <si>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</si>
  <si>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</si>
  <si>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</si>
  <si>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</si>
  <si>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</si>
  <si>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</si>
  <si>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</si>
  <si>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</si>
  <si>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</si>
  <si>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</si>
  <si>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</si>
  <si>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</si>
  <si>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</si>
  <si>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</si>
  <si>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</si>
  <si>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</si>
  <si>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</si>
  <si>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</si>
  <si>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</si>
  <si>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</si>
  <si>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</si>
  <si>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</si>
  <si>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</si>
  <si>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</si>
  <si>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</si>
  <si>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</si>
  <si>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</si>
  <si>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</si>
  <si>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</si>
  <si>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</si>
  <si>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</si>
  <si>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</si>
  <si>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</si>
  <si>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</si>
  <si>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</si>
  <si>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</si>
  <si>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</si>
  <si>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</si>
  <si>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</si>
  <si>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</si>
  <si>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</si>
  <si>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</si>
  <si>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</si>
  <si>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</si>
  <si>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</si>
  <si>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</si>
  <si>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</si>
  <si>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</si>
  <si>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</si>
  <si>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</si>
  <si>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</si>
  <si>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</si>
  <si>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</si>
  <si>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</si>
  <si>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</si>
  <si>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</si>
  <si>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</si>
  <si>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</si>
  <si>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</si>
  <si>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</si>
  <si>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</si>
  <si>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</si>
  <si>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</si>
  <si>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</si>
  <si>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</si>
  <si>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</si>
  <si>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</si>
  <si>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</si>
  <si>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</si>
  <si>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</si>
  <si>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</si>
  <si>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</si>
  <si>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</si>
  <si>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</si>
  <si>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</si>
  <si>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</si>
  <si>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</si>
  <si>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</si>
  <si>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</si>
  <si>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</si>
  <si>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</si>
  <si>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</si>
  <si>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</si>
  <si>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</si>
  <si>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</si>
  <si>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</si>
  <si>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automation/Data/Results/Workbooks/LSIPs/LA_LSIP/LA_LSIP_Database.Main.xlsx</t>
  </si>
  <si>
    <t>LSIP</t>
  </si>
  <si>
    <t>19. Lancashire</t>
  </si>
  <si>
    <t>LSIP name</t>
  </si>
  <si>
    <t>Lancashire</t>
  </si>
  <si>
    <t>09 03 2023 10:29:48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</si>
</sst>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0.42087936780843549</c:v>
                </c:pt>
                <c:pt idx="2">
                  <c:v>0.80747191937540208</c:v>
                </c:pt>
                <c:pt idx="3">
                  <c:v>-5.4205758538372617E-2</c:v>
                </c:pt>
                <c:pt idx="4">
                  <c:v>-0.91458754828559474</c:v>
                </c:pt>
                <c:pt idx="5">
                  <c:v>0.25562103192879881</c:v>
                </c:pt>
                <c:pt idx="7">
                  <c:v>-1.9358795069717827</c:v>
                </c:pt>
                <c:pt idx="8">
                  <c:v>1.9287234923353269</c:v>
                </c:pt>
                <c:pt idx="9">
                  <c:v>-0.77755677983085691</c:v>
                </c:pt>
                <c:pt idx="10">
                  <c:v>0.87000117477682437</c:v>
                </c:pt>
                <c:pt idx="11">
                  <c:v>-3.4050021089621296</c:v>
                </c:pt>
                <c:pt idx="12">
                  <c:v>1.0336530541841915</c:v>
                </c:pt>
                <c:pt idx="13">
                  <c:v>-6.5204631938922457</c:v>
                </c:pt>
                <c:pt idx="14">
                  <c:v>3.2227571764305907</c:v>
                </c:pt>
                <c:pt idx="15">
                  <c:v>-0.64767134331427112</c:v>
                </c:pt>
                <c:pt idx="17">
                  <c:v>-0.63781662224003943</c:v>
                </c:pt>
                <c:pt idx="18">
                  <c:v>5.1725722071874758</c:v>
                </c:pt>
                <c:pt idx="19">
                  <c:v>1.0900463360191015</c:v>
                </c:pt>
                <c:pt idx="20">
                  <c:v>1.280858347786662</c:v>
                </c:pt>
                <c:pt idx="22">
                  <c:v>1.907968646886693</c:v>
                </c:pt>
                <c:pt idx="24">
                  <c:v>0.2417722261351507</c:v>
                </c:pt>
                <c:pt idx="25">
                  <c:v>-2.3681422305694699</c:v>
                </c:pt>
                <c:pt idx="26">
                  <c:v>0.49300631413911056</c:v>
                </c:pt>
                <c:pt idx="27">
                  <c:v>6.1539647098918238E-2</c:v>
                </c:pt>
                <c:pt idx="29">
                  <c:v>-0.40820988925304169</c:v>
                </c:pt>
                <c:pt idx="30">
                  <c:v>-0.35041078620475785</c:v>
                </c:pt>
                <c:pt idx="31">
                  <c:v>-6.454649343763597</c:v>
                </c:pt>
                <c:pt idx="32">
                  <c:v>2.1869167030996506</c:v>
                </c:pt>
                <c:pt idx="33">
                  <c:v>0.64106952717364329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0.45378592205260748</c:v>
                </c:pt>
                <c:pt idx="2">
                  <c:v>1.2153886498405431</c:v>
                </c:pt>
                <c:pt idx="3">
                  <c:v>0.96107101616160762</c:v>
                </c:pt>
                <c:pt idx="4">
                  <c:v>-5.5809803445994177E-3</c:v>
                </c:pt>
                <c:pt idx="5">
                  <c:v>0.95341343812065382</c:v>
                </c:pt>
                <c:pt idx="7">
                  <c:v>-0.14727499281219636</c:v>
                </c:pt>
                <c:pt idx="8">
                  <c:v>-0.15183494027160016</c:v>
                </c:pt>
                <c:pt idx="9">
                  <c:v>0.81507894360040023</c:v>
                </c:pt>
                <c:pt idx="10">
                  <c:v>0.63247324986899223</c:v>
                </c:pt>
                <c:pt idx="11">
                  <c:v>0.95376179610893175</c:v>
                </c:pt>
                <c:pt idx="12">
                  <c:v>-0.12545085160668989</c:v>
                </c:pt>
                <c:pt idx="13">
                  <c:v>1.2452674954218645</c:v>
                </c:pt>
                <c:pt idx="14">
                  <c:v>0.10566080604430539</c:v>
                </c:pt>
                <c:pt idx="15">
                  <c:v>0.5211575971831639</c:v>
                </c:pt>
                <c:pt idx="17">
                  <c:v>1.1519952364899222</c:v>
                </c:pt>
                <c:pt idx="18">
                  <c:v>0.54602844530173833</c:v>
                </c:pt>
                <c:pt idx="19">
                  <c:v>0.17734062661967087</c:v>
                </c:pt>
                <c:pt idx="20">
                  <c:v>0.4857338740417827</c:v>
                </c:pt>
                <c:pt idx="22">
                  <c:v>0.25890670715684738</c:v>
                </c:pt>
                <c:pt idx="24">
                  <c:v>-1.1468432954051866</c:v>
                </c:pt>
                <c:pt idx="25">
                  <c:v>0.21661373645580628</c:v>
                </c:pt>
                <c:pt idx="26">
                  <c:v>-0.62284335577234007</c:v>
                </c:pt>
                <c:pt idx="27">
                  <c:v>-0.93595776626158589</c:v>
                </c:pt>
                <c:pt idx="29">
                  <c:v>0.21098514065271967</c:v>
                </c:pt>
                <c:pt idx="30">
                  <c:v>-0.36039335667924499</c:v>
                </c:pt>
                <c:pt idx="31">
                  <c:v>-3.2751275268871893</c:v>
                </c:pt>
                <c:pt idx="32">
                  <c:v>0.34497670019817406</c:v>
                </c:pt>
                <c:pt idx="33">
                  <c:v>0.1226990821833196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8.7390000000000061</c:v>
                </c:pt>
                <c:pt idx="1">
                  <c:v>7.448000000000004</c:v>
                </c:pt>
                <c:pt idx="2">
                  <c:v>7.7310000000000088</c:v>
                </c:pt>
                <c:pt idx="3">
                  <c:v>8.3989999999999849</c:v>
                </c:pt>
                <c:pt idx="4">
                  <c:v>8.8889999999999763</c:v>
                </c:pt>
                <c:pt idx="5">
                  <c:v>6.6530000000000049</c:v>
                </c:pt>
                <c:pt idx="6">
                  <c:v>7.5270000000000037</c:v>
                </c:pt>
                <c:pt idx="7">
                  <c:v>6.7959999999999949</c:v>
                </c:pt>
                <c:pt idx="8">
                  <c:v>5.7400000000000091</c:v>
                </c:pt>
                <c:pt idx="9">
                  <c:v>7.4239999999999995</c:v>
                </c:pt>
                <c:pt idx="10">
                  <c:v>7.4129999999999985</c:v>
                </c:pt>
                <c:pt idx="11">
                  <c:v>7.4619999999999846</c:v>
                </c:pt>
                <c:pt idx="12">
                  <c:v>7.5039999999999933</c:v>
                </c:pt>
                <c:pt idx="13">
                  <c:v>7.5729999999999693</c:v>
                </c:pt>
                <c:pt idx="14">
                  <c:v>7.6169999999999991</c:v>
                </c:pt>
                <c:pt idx="15">
                  <c:v>7.6299999999999937</c:v>
                </c:pt>
                <c:pt idx="16">
                  <c:v>7.6480000000000032</c:v>
                </c:pt>
                <c:pt idx="17">
                  <c:v>7.6639999999999953</c:v>
                </c:pt>
                <c:pt idx="18">
                  <c:v>7.6780000000000124</c:v>
                </c:pt>
                <c:pt idx="19">
                  <c:v>7.6910000000000078</c:v>
                </c:pt>
                <c:pt idx="20">
                  <c:v>7.7129999999999956</c:v>
                </c:pt>
                <c:pt idx="21">
                  <c:v>7.7329999999999943</c:v>
                </c:pt>
                <c:pt idx="22">
                  <c:v>7.7529999999999983</c:v>
                </c:pt>
                <c:pt idx="23">
                  <c:v>7.770999999999999</c:v>
                </c:pt>
                <c:pt idx="24" formatCode="#,##0.00">
                  <c:v>7.7889999999999926</c:v>
                </c:pt>
                <c:pt idx="25">
                  <c:v>7.8060000000000018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0.48099999999999898</c:v>
                </c:pt>
                <c:pt idx="1">
                  <c:v>0.27000000000000024</c:v>
                </c:pt>
                <c:pt idx="2">
                  <c:v>0.6129999999999991</c:v>
                </c:pt>
                <c:pt idx="3">
                  <c:v>0.44399999999999995</c:v>
                </c:pt>
                <c:pt idx="4">
                  <c:v>0.41299999999999976</c:v>
                </c:pt>
                <c:pt idx="5">
                  <c:v>0.48999999999999977</c:v>
                </c:pt>
                <c:pt idx="6">
                  <c:v>0.72999999999999976</c:v>
                </c:pt>
                <c:pt idx="7">
                  <c:v>0.38599999999999962</c:v>
                </c:pt>
                <c:pt idx="8">
                  <c:v>0.52199999999999969</c:v>
                </c:pt>
                <c:pt idx="9">
                  <c:v>0.38200000000000045</c:v>
                </c:pt>
                <c:pt idx="10">
                  <c:v>0.35099999999999981</c:v>
                </c:pt>
                <c:pt idx="11">
                  <c:v>0.33399999999999946</c:v>
                </c:pt>
                <c:pt idx="12">
                  <c:v>0.32700000000000046</c:v>
                </c:pt>
                <c:pt idx="13">
                  <c:v>0.31200000000000105</c:v>
                </c:pt>
                <c:pt idx="14">
                  <c:v>0.29799999999999977</c:v>
                </c:pt>
                <c:pt idx="15">
                  <c:v>0.28600000000000014</c:v>
                </c:pt>
                <c:pt idx="16">
                  <c:v>0.27599999999999969</c:v>
                </c:pt>
                <c:pt idx="17">
                  <c:v>0.26700000000000079</c:v>
                </c:pt>
                <c:pt idx="18">
                  <c:v>0.25799999999999962</c:v>
                </c:pt>
                <c:pt idx="19">
                  <c:v>0.25100000000000017</c:v>
                </c:pt>
                <c:pt idx="20">
                  <c:v>0.24400000000000058</c:v>
                </c:pt>
                <c:pt idx="21">
                  <c:v>0.23700000000000027</c:v>
                </c:pt>
                <c:pt idx="22">
                  <c:v>0.2300000000000004</c:v>
                </c:pt>
                <c:pt idx="23">
                  <c:v>0.22400000000000006</c:v>
                </c:pt>
                <c:pt idx="24" formatCode="#,##0.00">
                  <c:v>0.21799999999999961</c:v>
                </c:pt>
                <c:pt idx="25">
                  <c:v>0.21300000000000036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1.9219999999999999</c:v>
                </c:pt>
                <c:pt idx="1">
                  <c:v>1.6540000000000019</c:v>
                </c:pt>
                <c:pt idx="2">
                  <c:v>2.3440000000000074</c:v>
                </c:pt>
                <c:pt idx="3">
                  <c:v>2.4499999999999913</c:v>
                </c:pt>
                <c:pt idx="4">
                  <c:v>2.2710000000000061</c:v>
                </c:pt>
                <c:pt idx="5">
                  <c:v>2.5289999999999964</c:v>
                </c:pt>
                <c:pt idx="6">
                  <c:v>2.4769999999999963</c:v>
                </c:pt>
                <c:pt idx="7">
                  <c:v>2.7889999999999948</c:v>
                </c:pt>
                <c:pt idx="8">
                  <c:v>2.3570000000000064</c:v>
                </c:pt>
                <c:pt idx="9">
                  <c:v>2.6090000000000027</c:v>
                </c:pt>
                <c:pt idx="10">
                  <c:v>2.4849999999999972</c:v>
                </c:pt>
                <c:pt idx="11">
                  <c:v>2.4520000000000044</c:v>
                </c:pt>
                <c:pt idx="12">
                  <c:v>2.4170000000000051</c:v>
                </c:pt>
                <c:pt idx="13">
                  <c:v>2.407000000000008</c:v>
                </c:pt>
                <c:pt idx="14">
                  <c:v>2.4019999999999988</c:v>
                </c:pt>
                <c:pt idx="15">
                  <c:v>2.3969999999999967</c:v>
                </c:pt>
                <c:pt idx="16">
                  <c:v>2.3919999999999977</c:v>
                </c:pt>
                <c:pt idx="17">
                  <c:v>2.3869999999999973</c:v>
                </c:pt>
                <c:pt idx="18">
                  <c:v>2.3820000000000099</c:v>
                </c:pt>
                <c:pt idx="19">
                  <c:v>2.3769999999999949</c:v>
                </c:pt>
                <c:pt idx="20">
                  <c:v>2.3730000000000038</c:v>
                </c:pt>
                <c:pt idx="21">
                  <c:v>2.3689999999999971</c:v>
                </c:pt>
                <c:pt idx="22">
                  <c:v>2.366000000000001</c:v>
                </c:pt>
                <c:pt idx="23">
                  <c:v>2.3620000000000005</c:v>
                </c:pt>
                <c:pt idx="24" formatCode="#,##0.00">
                  <c:v>2.3579999999999988</c:v>
                </c:pt>
                <c:pt idx="25">
                  <c:v>2.354000000000001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4.5909999999999904</c:v>
                </c:pt>
                <c:pt idx="1">
                  <c:v>5.1129999999999871</c:v>
                </c:pt>
                <c:pt idx="2">
                  <c:v>4.9249999999999945</c:v>
                </c:pt>
                <c:pt idx="3">
                  <c:v>5.076000000000005</c:v>
                </c:pt>
                <c:pt idx="4">
                  <c:v>5.1169999999999973</c:v>
                </c:pt>
                <c:pt idx="5">
                  <c:v>4.9890000000000017</c:v>
                </c:pt>
                <c:pt idx="6">
                  <c:v>5.1979999999999915</c:v>
                </c:pt>
                <c:pt idx="7">
                  <c:v>5.8680000000000128</c:v>
                </c:pt>
                <c:pt idx="8">
                  <c:v>5.1609999999999943</c:v>
                </c:pt>
                <c:pt idx="9">
                  <c:v>5.3349999999999982</c:v>
                </c:pt>
                <c:pt idx="10">
                  <c:v>4.8879999999999963</c:v>
                </c:pt>
                <c:pt idx="11">
                  <c:v>4.7630000000000177</c:v>
                </c:pt>
                <c:pt idx="12">
                  <c:v>4.7190000000000074</c:v>
                </c:pt>
                <c:pt idx="13">
                  <c:v>4.7389999999999954</c:v>
                </c:pt>
                <c:pt idx="14">
                  <c:v>4.8889999999999967</c:v>
                </c:pt>
                <c:pt idx="15">
                  <c:v>4.9689999999999861</c:v>
                </c:pt>
                <c:pt idx="16">
                  <c:v>5.0230000000000086</c:v>
                </c:pt>
                <c:pt idx="17">
                  <c:v>5.0529999999999733</c:v>
                </c:pt>
                <c:pt idx="18">
                  <c:v>5.0690000000000035</c:v>
                </c:pt>
                <c:pt idx="19">
                  <c:v>5.0750000000000055</c:v>
                </c:pt>
                <c:pt idx="20">
                  <c:v>5.0749999999999922</c:v>
                </c:pt>
                <c:pt idx="21">
                  <c:v>5.0719999999999956</c:v>
                </c:pt>
                <c:pt idx="22">
                  <c:v>5.0669999999999975</c:v>
                </c:pt>
                <c:pt idx="23">
                  <c:v>5.0609999999999911</c:v>
                </c:pt>
                <c:pt idx="24" formatCode="#,##0.00">
                  <c:v>5.0529999999999955</c:v>
                </c:pt>
                <c:pt idx="25">
                  <c:v>5.0449999999999866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13.832000000000015</c:v>
                </c:pt>
                <c:pt idx="1">
                  <c:v>13.398</c:v>
                </c:pt>
                <c:pt idx="2">
                  <c:v>12.769999999999982</c:v>
                </c:pt>
                <c:pt idx="3">
                  <c:v>13.548999999999996</c:v>
                </c:pt>
                <c:pt idx="4">
                  <c:v>13.965000000000018</c:v>
                </c:pt>
                <c:pt idx="5">
                  <c:v>14.702000000000009</c:v>
                </c:pt>
                <c:pt idx="6">
                  <c:v>15.750999999999998</c:v>
                </c:pt>
                <c:pt idx="7">
                  <c:v>14.253000000000021</c:v>
                </c:pt>
                <c:pt idx="8">
                  <c:v>13.395999999999994</c:v>
                </c:pt>
                <c:pt idx="9">
                  <c:v>15.255000000000024</c:v>
                </c:pt>
                <c:pt idx="10">
                  <c:v>15.068</c:v>
                </c:pt>
                <c:pt idx="11">
                  <c:v>15.016999999999969</c:v>
                </c:pt>
                <c:pt idx="12">
                  <c:v>14.978000000000032</c:v>
                </c:pt>
                <c:pt idx="13">
                  <c:v>15.012999999999982</c:v>
                </c:pt>
                <c:pt idx="14">
                  <c:v>14.945000000000023</c:v>
                </c:pt>
                <c:pt idx="15">
                  <c:v>14.816999999999997</c:v>
                </c:pt>
                <c:pt idx="16">
                  <c:v>14.721000000000009</c:v>
                </c:pt>
                <c:pt idx="17">
                  <c:v>14.615999999999978</c:v>
                </c:pt>
                <c:pt idx="18">
                  <c:v>14.504000000000016</c:v>
                </c:pt>
                <c:pt idx="19">
                  <c:v>14.391000000000014</c:v>
                </c:pt>
                <c:pt idx="20">
                  <c:v>14.280999999999965</c:v>
                </c:pt>
                <c:pt idx="21">
                  <c:v>14.171000000000014</c:v>
                </c:pt>
                <c:pt idx="22">
                  <c:v>14.060000000000004</c:v>
                </c:pt>
                <c:pt idx="23">
                  <c:v>13.947999999999995</c:v>
                </c:pt>
                <c:pt idx="24" formatCode="#,##0.00">
                  <c:v>13.834999999999974</c:v>
                </c:pt>
                <c:pt idx="25">
                  <c:v>13.719999999999992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6.286000000000004</c:v>
                </c:pt>
                <c:pt idx="1">
                  <c:v>8.8989999999999814</c:v>
                </c:pt>
                <c:pt idx="2">
                  <c:v>6.4740000000000082</c:v>
                </c:pt>
                <c:pt idx="3">
                  <c:v>7.3070000000000066</c:v>
                </c:pt>
                <c:pt idx="4">
                  <c:v>7.437999999999982</c:v>
                </c:pt>
                <c:pt idx="5">
                  <c:v>7.7570000000000006</c:v>
                </c:pt>
                <c:pt idx="6">
                  <c:v>7.1360000000000117</c:v>
                </c:pt>
                <c:pt idx="7">
                  <c:v>8.9369999999999958</c:v>
                </c:pt>
                <c:pt idx="8">
                  <c:v>7.8089999999999868</c:v>
                </c:pt>
                <c:pt idx="9">
                  <c:v>7.472999999999999</c:v>
                </c:pt>
                <c:pt idx="10">
                  <c:v>6.8810000000000118</c:v>
                </c:pt>
                <c:pt idx="11">
                  <c:v>7.1640000000000024</c:v>
                </c:pt>
                <c:pt idx="12">
                  <c:v>7.2090000000000094</c:v>
                </c:pt>
                <c:pt idx="13">
                  <c:v>7.3029999999999795</c:v>
                </c:pt>
                <c:pt idx="14">
                  <c:v>7.3700000000000152</c:v>
                </c:pt>
                <c:pt idx="15">
                  <c:v>7.3979999999999864</c:v>
                </c:pt>
                <c:pt idx="16">
                  <c:v>7.3689999999999944</c:v>
                </c:pt>
                <c:pt idx="17">
                  <c:v>7.3389999999999969</c:v>
                </c:pt>
                <c:pt idx="18">
                  <c:v>7.3079999999999918</c:v>
                </c:pt>
                <c:pt idx="19">
                  <c:v>7.2769999999999815</c:v>
                </c:pt>
                <c:pt idx="20">
                  <c:v>7.2549999999999937</c:v>
                </c:pt>
                <c:pt idx="21">
                  <c:v>7.2280000000000006</c:v>
                </c:pt>
                <c:pt idx="22">
                  <c:v>7.2</c:v>
                </c:pt>
                <c:pt idx="23">
                  <c:v>7.17</c:v>
                </c:pt>
                <c:pt idx="24" formatCode="#,##0.00">
                  <c:v>7.139999999999981</c:v>
                </c:pt>
                <c:pt idx="25">
                  <c:v>7.1079999999999748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66.703000000000173</c:v>
                </c:pt>
                <c:pt idx="1">
                  <c:v>64.795000000000002</c:v>
                </c:pt>
                <c:pt idx="2">
                  <c:v>65.077000000000041</c:v>
                </c:pt>
                <c:pt idx="3">
                  <c:v>63.071999999999925</c:v>
                </c:pt>
                <c:pt idx="4">
                  <c:v>65.939999999999884</c:v>
                </c:pt>
                <c:pt idx="5">
                  <c:v>63.882999999999896</c:v>
                </c:pt>
                <c:pt idx="6">
                  <c:v>65.105000000000061</c:v>
                </c:pt>
                <c:pt idx="7">
                  <c:v>66.024000000000001</c:v>
                </c:pt>
                <c:pt idx="8">
                  <c:v>69.682000000000002</c:v>
                </c:pt>
                <c:pt idx="9">
                  <c:v>67.695999999999927</c:v>
                </c:pt>
                <c:pt idx="10">
                  <c:v>64.658999999999992</c:v>
                </c:pt>
                <c:pt idx="11">
                  <c:v>63.236999999999846</c:v>
                </c:pt>
                <c:pt idx="12">
                  <c:v>62.303000000000068</c:v>
                </c:pt>
                <c:pt idx="13">
                  <c:v>61.229000000000035</c:v>
                </c:pt>
                <c:pt idx="14">
                  <c:v>60.346000000000103</c:v>
                </c:pt>
                <c:pt idx="15">
                  <c:v>59.49599999999996</c:v>
                </c:pt>
                <c:pt idx="16">
                  <c:v>58.935999999999986</c:v>
                </c:pt>
                <c:pt idx="17">
                  <c:v>58.363999999999969</c:v>
                </c:pt>
                <c:pt idx="18">
                  <c:v>57.808000000000021</c:v>
                </c:pt>
                <c:pt idx="19">
                  <c:v>57.266000000000183</c:v>
                </c:pt>
                <c:pt idx="20">
                  <c:v>56.777999999999956</c:v>
                </c:pt>
                <c:pt idx="21">
                  <c:v>56.266000000000041</c:v>
                </c:pt>
                <c:pt idx="22">
                  <c:v>55.767000000000053</c:v>
                </c:pt>
                <c:pt idx="23">
                  <c:v>55.283000000000094</c:v>
                </c:pt>
                <c:pt idx="24" formatCode="#,##0.00">
                  <c:v>54.815000000000062</c:v>
                </c:pt>
                <c:pt idx="25">
                  <c:v>54.386000000000102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47.307999999999836</c:v>
                </c:pt>
                <c:pt idx="1">
                  <c:v>52.93199999999996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51.959999999999937</c:v>
                </c:pt>
                <c:pt idx="5">
                  <c:v>47.805999999999905</c:v>
                </c:pt>
                <c:pt idx="6">
                  <c:v>48.676999999999943</c:v>
                </c:pt>
                <c:pt idx="7">
                  <c:v>49.20999999999998</c:v>
                </c:pt>
                <c:pt idx="8">
                  <c:v>53.521999999999991</c:v>
                </c:pt>
                <c:pt idx="9">
                  <c:v>53.857999999999912</c:v>
                </c:pt>
                <c:pt idx="10">
                  <c:v>52.543999999999954</c:v>
                </c:pt>
                <c:pt idx="11">
                  <c:v>51.453999999999972</c:v>
                </c:pt>
                <c:pt idx="12">
                  <c:v>51.645999999999944</c:v>
                </c:pt>
                <c:pt idx="13">
                  <c:v>52.148000000000003</c:v>
                </c:pt>
                <c:pt idx="14">
                  <c:v>52.616000000000071</c:v>
                </c:pt>
                <c:pt idx="15">
                  <c:v>52.889000000000081</c:v>
                </c:pt>
                <c:pt idx="16">
                  <c:v>53.099000000000018</c:v>
                </c:pt>
                <c:pt idx="17">
                  <c:v>53.175000000000004</c:v>
                </c:pt>
                <c:pt idx="18">
                  <c:v>53.316000000000017</c:v>
                </c:pt>
                <c:pt idx="19">
                  <c:v>53.423000000000108</c:v>
                </c:pt>
                <c:pt idx="20">
                  <c:v>53.599000000000025</c:v>
                </c:pt>
                <c:pt idx="21">
                  <c:v>53.784999999999982</c:v>
                </c:pt>
                <c:pt idx="22">
                  <c:v>53.98399999999986</c:v>
                </c:pt>
                <c:pt idx="23">
                  <c:v>54.191999999999986</c:v>
                </c:pt>
                <c:pt idx="24" formatCode="#,##0.00">
                  <c:v>54.404999999999959</c:v>
                </c:pt>
                <c:pt idx="25">
                  <c:v>54.621999999999979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114.33300000000011</c:v>
                </c:pt>
                <c:pt idx="1">
                  <c:v>111.08800000000012</c:v>
                </c:pt>
                <c:pt idx="2">
                  <c:v>112.65199999999997</c:v>
                </c:pt>
                <c:pt idx="3">
                  <c:v>110.63200000000018</c:v>
                </c:pt>
                <c:pt idx="4">
                  <c:v>109.81900000000027</c:v>
                </c:pt>
                <c:pt idx="5">
                  <c:v>110.7470000000002</c:v>
                </c:pt>
                <c:pt idx="6">
                  <c:v>107.91899999999997</c:v>
                </c:pt>
                <c:pt idx="7">
                  <c:v>111.04500000000007</c:v>
                </c:pt>
                <c:pt idx="8">
                  <c:v>117.00199999999975</c:v>
                </c:pt>
                <c:pt idx="9">
                  <c:v>121.87700000000021</c:v>
                </c:pt>
                <c:pt idx="10">
                  <c:v>116.91600000000027</c:v>
                </c:pt>
                <c:pt idx="11">
                  <c:v>117.64300000000019</c:v>
                </c:pt>
                <c:pt idx="12">
                  <c:v>117.82499999999985</c:v>
                </c:pt>
                <c:pt idx="13">
                  <c:v>117.76300000000049</c:v>
                </c:pt>
                <c:pt idx="14">
                  <c:v>117.91899999999987</c:v>
                </c:pt>
                <c:pt idx="15">
                  <c:v>118.17800000000025</c:v>
                </c:pt>
                <c:pt idx="16">
                  <c:v>118.34400000000008</c:v>
                </c:pt>
                <c:pt idx="17">
                  <c:v>118.49100000000003</c:v>
                </c:pt>
                <c:pt idx="18">
                  <c:v>118.62900000000025</c:v>
                </c:pt>
                <c:pt idx="19">
                  <c:v>118.76899999999998</c:v>
                </c:pt>
                <c:pt idx="20">
                  <c:v>118.93799999999985</c:v>
                </c:pt>
                <c:pt idx="21">
                  <c:v>119.12899999999955</c:v>
                </c:pt>
                <c:pt idx="22">
                  <c:v>119.32300000000015</c:v>
                </c:pt>
                <c:pt idx="23">
                  <c:v>119.57299999999984</c:v>
                </c:pt>
                <c:pt idx="24" formatCode="#,##0.00">
                  <c:v>119.81700000000029</c:v>
                </c:pt>
                <c:pt idx="25">
                  <c:v>120.06500000000015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27.388000000000012</c:v>
                </c:pt>
                <c:pt idx="1">
                  <c:v>26.092000000000031</c:v>
                </c:pt>
                <c:pt idx="2">
                  <c:v>27.359000000000041</c:v>
                </c:pt>
                <c:pt idx="3">
                  <c:v>26.45699999999999</c:v>
                </c:pt>
                <c:pt idx="4">
                  <c:v>28.721000000000029</c:v>
                </c:pt>
                <c:pt idx="5">
                  <c:v>26.606999999999996</c:v>
                </c:pt>
                <c:pt idx="6">
                  <c:v>31.414000000000026</c:v>
                </c:pt>
                <c:pt idx="7">
                  <c:v>29.13799999999997</c:v>
                </c:pt>
                <c:pt idx="8">
                  <c:v>31.725000000000016</c:v>
                </c:pt>
                <c:pt idx="9">
                  <c:v>34.78900000000003</c:v>
                </c:pt>
                <c:pt idx="10">
                  <c:v>34.237999999999943</c:v>
                </c:pt>
                <c:pt idx="11">
                  <c:v>35.759000000000107</c:v>
                </c:pt>
                <c:pt idx="12">
                  <c:v>35.96500000000006</c:v>
                </c:pt>
                <c:pt idx="13">
                  <c:v>36.102999999999938</c:v>
                </c:pt>
                <c:pt idx="14">
                  <c:v>36.314999999999976</c:v>
                </c:pt>
                <c:pt idx="15">
                  <c:v>36.450999999999965</c:v>
                </c:pt>
                <c:pt idx="16">
                  <c:v>36.528999999999854</c:v>
                </c:pt>
                <c:pt idx="17">
                  <c:v>36.603999999999942</c:v>
                </c:pt>
                <c:pt idx="18">
                  <c:v>36.675000000000047</c:v>
                </c:pt>
                <c:pt idx="19">
                  <c:v>36.748000000000019</c:v>
                </c:pt>
                <c:pt idx="20">
                  <c:v>36.827999999999996</c:v>
                </c:pt>
                <c:pt idx="21">
                  <c:v>36.899999999999842</c:v>
                </c:pt>
                <c:pt idx="22">
                  <c:v>36.967999999999918</c:v>
                </c:pt>
                <c:pt idx="23">
                  <c:v>37.032000000000011</c:v>
                </c:pt>
                <c:pt idx="24" formatCode="#,##0.00">
                  <c:v>37.09299999999994</c:v>
                </c:pt>
                <c:pt idx="25">
                  <c:v>37.152000000000015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40.795000000000016</c:v>
                </c:pt>
                <c:pt idx="1">
                  <c:v>44.966000000000015</c:v>
                </c:pt>
                <c:pt idx="2">
                  <c:v>44.172999999999867</c:v>
                </c:pt>
                <c:pt idx="3">
                  <c:v>43.533000000000072</c:v>
                </c:pt>
                <c:pt idx="4">
                  <c:v>47.745000000000054</c:v>
                </c:pt>
                <c:pt idx="5">
                  <c:v>49.132000000000026</c:v>
                </c:pt>
                <c:pt idx="6">
                  <c:v>52.881999999999941</c:v>
                </c:pt>
                <c:pt idx="7">
                  <c:v>47.989000000000068</c:v>
                </c:pt>
                <c:pt idx="8">
                  <c:v>47.295000000000016</c:v>
                </c:pt>
                <c:pt idx="9">
                  <c:v>48.109999999999928</c:v>
                </c:pt>
                <c:pt idx="10">
                  <c:v>47.584999999999987</c:v>
                </c:pt>
                <c:pt idx="11">
                  <c:v>46.092999999999954</c:v>
                </c:pt>
                <c:pt idx="12">
                  <c:v>46.988000000000071</c:v>
                </c:pt>
                <c:pt idx="13">
                  <c:v>48.260999999999989</c:v>
                </c:pt>
                <c:pt idx="14">
                  <c:v>49.421000000000014</c:v>
                </c:pt>
                <c:pt idx="15">
                  <c:v>50.301000000000009</c:v>
                </c:pt>
                <c:pt idx="16">
                  <c:v>51.07500000000006</c:v>
                </c:pt>
                <c:pt idx="17">
                  <c:v>51.783000000000023</c:v>
                </c:pt>
                <c:pt idx="18">
                  <c:v>52.450999999999937</c:v>
                </c:pt>
                <c:pt idx="19">
                  <c:v>53.088000000000093</c:v>
                </c:pt>
                <c:pt idx="20">
                  <c:v>53.714000000000034</c:v>
                </c:pt>
                <c:pt idx="21">
                  <c:v>54.317999999999977</c:v>
                </c:pt>
                <c:pt idx="22">
                  <c:v>54.900000000000006</c:v>
                </c:pt>
                <c:pt idx="23">
                  <c:v>55.45800000000002</c:v>
                </c:pt>
                <c:pt idx="24" formatCode="#,##0.00">
                  <c:v>55.991999999999877</c:v>
                </c:pt>
                <c:pt idx="25">
                  <c:v>56.505000000000095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4.4620000000000068</c:v>
                </c:pt>
                <c:pt idx="1">
                  <c:v>4.7099999999999964</c:v>
                </c:pt>
                <c:pt idx="2">
                  <c:v>3.9140000000000068</c:v>
                </c:pt>
                <c:pt idx="3">
                  <c:v>2.4129999999999936</c:v>
                </c:pt>
                <c:pt idx="4">
                  <c:v>3.6059999999999977</c:v>
                </c:pt>
                <c:pt idx="5">
                  <c:v>2.8860000000000059</c:v>
                </c:pt>
                <c:pt idx="6">
                  <c:v>4.7200000000000024</c:v>
                </c:pt>
                <c:pt idx="7">
                  <c:v>2.7879999999999994</c:v>
                </c:pt>
                <c:pt idx="8">
                  <c:v>3.1949999999999998</c:v>
                </c:pt>
                <c:pt idx="9">
                  <c:v>4.0010000000000039</c:v>
                </c:pt>
                <c:pt idx="10">
                  <c:v>3.3820000000000019</c:v>
                </c:pt>
                <c:pt idx="11">
                  <c:v>3.3570000000000055</c:v>
                </c:pt>
                <c:pt idx="12">
                  <c:v>3.3530000000000006</c:v>
                </c:pt>
                <c:pt idx="13">
                  <c:v>3.3470000000000035</c:v>
                </c:pt>
                <c:pt idx="14">
                  <c:v>3.3460000000000019</c:v>
                </c:pt>
                <c:pt idx="15">
                  <c:v>3.3579999999999979</c:v>
                </c:pt>
                <c:pt idx="16">
                  <c:v>3.3659999999999921</c:v>
                </c:pt>
                <c:pt idx="17">
                  <c:v>3.373999999999997</c:v>
                </c:pt>
                <c:pt idx="18">
                  <c:v>3.382999999999996</c:v>
                </c:pt>
                <c:pt idx="19">
                  <c:v>3.3909999999999951</c:v>
                </c:pt>
                <c:pt idx="20">
                  <c:v>3.397999999999997</c:v>
                </c:pt>
                <c:pt idx="21">
                  <c:v>3.4060000000000068</c:v>
                </c:pt>
                <c:pt idx="22">
                  <c:v>3.413000000000006</c:v>
                </c:pt>
                <c:pt idx="23">
                  <c:v>3.4209999999999914</c:v>
                </c:pt>
                <c:pt idx="24" formatCode="#,##0.00">
                  <c:v>3.4290000000000056</c:v>
                </c:pt>
                <c:pt idx="25">
                  <c:v>3.4359999999999995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11.515000000000017</c:v>
                </c:pt>
                <c:pt idx="1">
                  <c:v>14.374999999999995</c:v>
                </c:pt>
                <c:pt idx="2">
                  <c:v>13.416000000000007</c:v>
                </c:pt>
                <c:pt idx="3">
                  <c:v>14.411000000000044</c:v>
                </c:pt>
                <c:pt idx="4">
                  <c:v>14.481999999999989</c:v>
                </c:pt>
                <c:pt idx="5">
                  <c:v>16.524000000000019</c:v>
                </c:pt>
                <c:pt idx="6">
                  <c:v>13.520000000000017</c:v>
                </c:pt>
                <c:pt idx="7">
                  <c:v>14.021999999999981</c:v>
                </c:pt>
                <c:pt idx="8">
                  <c:v>13.216999999999969</c:v>
                </c:pt>
                <c:pt idx="9">
                  <c:v>13.192000000000011</c:v>
                </c:pt>
                <c:pt idx="10">
                  <c:v>11.795000000000009</c:v>
                </c:pt>
                <c:pt idx="11">
                  <c:v>12.128000000000005</c:v>
                </c:pt>
                <c:pt idx="12">
                  <c:v>12.254999999999979</c:v>
                </c:pt>
                <c:pt idx="13">
                  <c:v>12.515000000000013</c:v>
                </c:pt>
                <c:pt idx="14">
                  <c:v>12.718999999999966</c:v>
                </c:pt>
                <c:pt idx="15">
                  <c:v>12.888000000000028</c:v>
                </c:pt>
                <c:pt idx="16">
                  <c:v>13.045000000000005</c:v>
                </c:pt>
                <c:pt idx="17">
                  <c:v>13.182000000000047</c:v>
                </c:pt>
                <c:pt idx="18">
                  <c:v>13.312000000000003</c:v>
                </c:pt>
                <c:pt idx="19">
                  <c:v>13.440999999999963</c:v>
                </c:pt>
                <c:pt idx="20">
                  <c:v>13.576999999999964</c:v>
                </c:pt>
                <c:pt idx="21">
                  <c:v>13.710999999999929</c:v>
                </c:pt>
                <c:pt idx="22">
                  <c:v>13.841999999999965</c:v>
                </c:pt>
                <c:pt idx="23">
                  <c:v>13.968000000000062</c:v>
                </c:pt>
                <c:pt idx="24" formatCode="#,##0.00">
                  <c:v>14.087999999999989</c:v>
                </c:pt>
                <c:pt idx="25">
                  <c:v>14.200999999999956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12.773999999999976</c:v>
                </c:pt>
                <c:pt idx="1">
                  <c:v>12.182000000000016</c:v>
                </c:pt>
                <c:pt idx="2">
                  <c:v>11.445999999999996</c:v>
                </c:pt>
                <c:pt idx="3">
                  <c:v>11.546999999999999</c:v>
                </c:pt>
                <c:pt idx="4">
                  <c:v>11.202999999999985</c:v>
                </c:pt>
                <c:pt idx="5">
                  <c:v>9.268000000000022</c:v>
                </c:pt>
                <c:pt idx="6">
                  <c:v>11.874000000000013</c:v>
                </c:pt>
                <c:pt idx="7">
                  <c:v>10.471000000000009</c:v>
                </c:pt>
                <c:pt idx="8">
                  <c:v>9.5790000000000131</c:v>
                </c:pt>
                <c:pt idx="9">
                  <c:v>10.161999999999983</c:v>
                </c:pt>
                <c:pt idx="10">
                  <c:v>9.7569999999999819</c:v>
                </c:pt>
                <c:pt idx="11">
                  <c:v>9.9099999999999859</c:v>
                </c:pt>
                <c:pt idx="12">
                  <c:v>9.8889999999999745</c:v>
                </c:pt>
                <c:pt idx="13">
                  <c:v>9.8620000000000019</c:v>
                </c:pt>
                <c:pt idx="14">
                  <c:v>9.8209999999999837</c:v>
                </c:pt>
                <c:pt idx="15">
                  <c:v>9.7940000000000076</c:v>
                </c:pt>
                <c:pt idx="16">
                  <c:v>9.7760000000000034</c:v>
                </c:pt>
                <c:pt idx="17">
                  <c:v>9.7570000000000032</c:v>
                </c:pt>
                <c:pt idx="18">
                  <c:v>9.7370000000000143</c:v>
                </c:pt>
                <c:pt idx="19">
                  <c:v>9.7160000000000064</c:v>
                </c:pt>
                <c:pt idx="20">
                  <c:v>9.6969999999999974</c:v>
                </c:pt>
                <c:pt idx="21">
                  <c:v>9.6729999999999627</c:v>
                </c:pt>
                <c:pt idx="22">
                  <c:v>9.6479999999999837</c:v>
                </c:pt>
                <c:pt idx="23">
                  <c:v>9.6240000000000059</c:v>
                </c:pt>
                <c:pt idx="24" formatCode="#,##0.00">
                  <c:v>9.5990000000000002</c:v>
                </c:pt>
                <c:pt idx="25">
                  <c:v>9.5749999999999869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7.2300000000000075</c:v>
                </c:pt>
                <c:pt idx="1">
                  <c:v>8.7519999999999865</c:v>
                </c:pt>
                <c:pt idx="2">
                  <c:v>7.3800000000000061</c:v>
                </c:pt>
                <c:pt idx="3">
                  <c:v>10.069000000000013</c:v>
                </c:pt>
                <c:pt idx="4">
                  <c:v>10.034999999999998</c:v>
                </c:pt>
                <c:pt idx="5">
                  <c:v>10.210999999999997</c:v>
                </c:pt>
                <c:pt idx="6">
                  <c:v>10.175999999999995</c:v>
                </c:pt>
                <c:pt idx="7">
                  <c:v>10.423000000000004</c:v>
                </c:pt>
                <c:pt idx="8">
                  <c:v>7.6290000000000093</c:v>
                </c:pt>
                <c:pt idx="9">
                  <c:v>8.6540000000000123</c:v>
                </c:pt>
                <c:pt idx="10">
                  <c:v>8.5870000000000051</c:v>
                </c:pt>
                <c:pt idx="11">
                  <c:v>8.6009999999999902</c:v>
                </c:pt>
                <c:pt idx="12">
                  <c:v>8.5830000000000126</c:v>
                </c:pt>
                <c:pt idx="13">
                  <c:v>8.6149999999999931</c:v>
                </c:pt>
                <c:pt idx="14">
                  <c:v>8.7010000000000094</c:v>
                </c:pt>
                <c:pt idx="15">
                  <c:v>8.7819999999999911</c:v>
                </c:pt>
                <c:pt idx="16">
                  <c:v>8.8809999999999931</c:v>
                </c:pt>
                <c:pt idx="17">
                  <c:v>8.9879999999999942</c:v>
                </c:pt>
                <c:pt idx="18">
                  <c:v>9.099000000000002</c:v>
                </c:pt>
                <c:pt idx="19">
                  <c:v>9.2129999999999956</c:v>
                </c:pt>
                <c:pt idx="20">
                  <c:v>9.3280000000000083</c:v>
                </c:pt>
                <c:pt idx="21">
                  <c:v>9.4439999999999866</c:v>
                </c:pt>
                <c:pt idx="22">
                  <c:v>9.5590000000000099</c:v>
                </c:pt>
                <c:pt idx="23">
                  <c:v>9.6740000000000208</c:v>
                </c:pt>
                <c:pt idx="24" formatCode="#,##0.00">
                  <c:v>9.7879999999999914</c:v>
                </c:pt>
                <c:pt idx="25">
                  <c:v>9.901000000000014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38.789000000000023</c:v>
                </c:pt>
                <c:pt idx="1">
                  <c:v>38.255999999999979</c:v>
                </c:pt>
                <c:pt idx="2">
                  <c:v>38.56899999999991</c:v>
                </c:pt>
                <c:pt idx="3">
                  <c:v>41.065999999999974</c:v>
                </c:pt>
                <c:pt idx="4">
                  <c:v>44.420999999999921</c:v>
                </c:pt>
                <c:pt idx="5">
                  <c:v>44.845000000000006</c:v>
                </c:pt>
                <c:pt idx="6">
                  <c:v>47.751000000000012</c:v>
                </c:pt>
                <c:pt idx="7">
                  <c:v>43.319000000000003</c:v>
                </c:pt>
                <c:pt idx="8">
                  <c:v>39.022999999999911</c:v>
                </c:pt>
                <c:pt idx="9">
                  <c:v>44.547000000000139</c:v>
                </c:pt>
                <c:pt idx="10">
                  <c:v>46.83000000000002</c:v>
                </c:pt>
                <c:pt idx="11">
                  <c:v>47.771999999999927</c:v>
                </c:pt>
                <c:pt idx="12">
                  <c:v>48.043999999999897</c:v>
                </c:pt>
                <c:pt idx="13">
                  <c:v>48.37600000000014</c:v>
                </c:pt>
                <c:pt idx="14">
                  <c:v>48.726999999999897</c:v>
                </c:pt>
                <c:pt idx="15">
                  <c:v>48.99099999999995</c:v>
                </c:pt>
                <c:pt idx="16">
                  <c:v>49.228999999999893</c:v>
                </c:pt>
                <c:pt idx="17">
                  <c:v>49.478000000000101</c:v>
                </c:pt>
                <c:pt idx="18">
                  <c:v>49.737999999999921</c:v>
                </c:pt>
                <c:pt idx="19">
                  <c:v>50.009999999999863</c:v>
                </c:pt>
                <c:pt idx="20">
                  <c:v>50.262000000000057</c:v>
                </c:pt>
                <c:pt idx="21">
                  <c:v>50.504999999999967</c:v>
                </c:pt>
                <c:pt idx="22">
                  <c:v>50.748999999999988</c:v>
                </c:pt>
                <c:pt idx="23">
                  <c:v>50.991000000000099</c:v>
                </c:pt>
                <c:pt idx="24" formatCode="#,##0.00">
                  <c:v>51.233000000000047</c:v>
                </c:pt>
                <c:pt idx="25">
                  <c:v>51.475000000000001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44.231999999999879</c:v>
                </c:pt>
                <c:pt idx="1">
                  <c:v>41.600999999999871</c:v>
                </c:pt>
                <c:pt idx="2">
                  <c:v>45.583999999999996</c:v>
                </c:pt>
                <c:pt idx="3">
                  <c:v>46.800000000000018</c:v>
                </c:pt>
                <c:pt idx="4">
                  <c:v>46.856000000000058</c:v>
                </c:pt>
                <c:pt idx="5">
                  <c:v>46.084000000000088</c:v>
                </c:pt>
                <c:pt idx="6">
                  <c:v>51.711000000000155</c:v>
                </c:pt>
                <c:pt idx="7">
                  <c:v>49.781000000000027</c:v>
                </c:pt>
                <c:pt idx="8">
                  <c:v>51.634999999999991</c:v>
                </c:pt>
                <c:pt idx="9">
                  <c:v>50.300000000000004</c:v>
                </c:pt>
                <c:pt idx="10">
                  <c:v>44.3200000000001</c:v>
                </c:pt>
                <c:pt idx="11">
                  <c:v>44.949999999999918</c:v>
                </c:pt>
                <c:pt idx="12">
                  <c:v>45.714000000000027</c:v>
                </c:pt>
                <c:pt idx="13">
                  <c:v>46.043000000000028</c:v>
                </c:pt>
                <c:pt idx="14">
                  <c:v>46.419000000000047</c:v>
                </c:pt>
                <c:pt idx="15">
                  <c:v>46.722000000000122</c:v>
                </c:pt>
                <c:pt idx="16">
                  <c:v>47.062000000000033</c:v>
                </c:pt>
                <c:pt idx="17">
                  <c:v>47.397000000000105</c:v>
                </c:pt>
                <c:pt idx="18">
                  <c:v>47.729000000000056</c:v>
                </c:pt>
                <c:pt idx="19">
                  <c:v>48.060999999999922</c:v>
                </c:pt>
                <c:pt idx="20">
                  <c:v>48.401999999999958</c:v>
                </c:pt>
                <c:pt idx="21">
                  <c:v>48.73199999999995</c:v>
                </c:pt>
                <c:pt idx="22">
                  <c:v>49.062999999999789</c:v>
                </c:pt>
                <c:pt idx="23">
                  <c:v>49.39399999999992</c:v>
                </c:pt>
                <c:pt idx="24" formatCode="#,##0.00">
                  <c:v>49.725999999999971</c:v>
                </c:pt>
                <c:pt idx="25">
                  <c:v>50.058999999999948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19.36700000000004</c:v>
                </c:pt>
                <c:pt idx="1">
                  <c:v>16.580999999999943</c:v>
                </c:pt>
                <c:pt idx="2">
                  <c:v>16.701000000000008</c:v>
                </c:pt>
                <c:pt idx="3">
                  <c:v>18.657</c:v>
                </c:pt>
                <c:pt idx="4">
                  <c:v>19.296999999999965</c:v>
                </c:pt>
                <c:pt idx="5">
                  <c:v>17.061000000000007</c:v>
                </c:pt>
                <c:pt idx="6">
                  <c:v>16.673999999999978</c:v>
                </c:pt>
                <c:pt idx="7">
                  <c:v>19.843999999999948</c:v>
                </c:pt>
                <c:pt idx="8">
                  <c:v>20.553999999999959</c:v>
                </c:pt>
                <c:pt idx="9">
                  <c:v>20.188000000000006</c:v>
                </c:pt>
                <c:pt idx="10">
                  <c:v>18.770999999999972</c:v>
                </c:pt>
                <c:pt idx="11">
                  <c:v>18.524000000000044</c:v>
                </c:pt>
                <c:pt idx="12">
                  <c:v>17.570999999999998</c:v>
                </c:pt>
                <c:pt idx="13">
                  <c:v>17.299999999999951</c:v>
                </c:pt>
                <c:pt idx="14">
                  <c:v>17.472999999999985</c:v>
                </c:pt>
                <c:pt idx="15">
                  <c:v>17.546000000000038</c:v>
                </c:pt>
                <c:pt idx="16">
                  <c:v>17.648999999999987</c:v>
                </c:pt>
                <c:pt idx="17">
                  <c:v>17.729999999999958</c:v>
                </c:pt>
                <c:pt idx="18">
                  <c:v>17.807000000000059</c:v>
                </c:pt>
                <c:pt idx="19">
                  <c:v>17.87500000000006</c:v>
                </c:pt>
                <c:pt idx="20">
                  <c:v>17.950000000000024</c:v>
                </c:pt>
                <c:pt idx="21">
                  <c:v>18.026999999999962</c:v>
                </c:pt>
                <c:pt idx="22">
                  <c:v>18.108000000000025</c:v>
                </c:pt>
                <c:pt idx="23">
                  <c:v>18.189000000000011</c:v>
                </c:pt>
                <c:pt idx="24" formatCode="#,##0.00">
                  <c:v>18.269000000000059</c:v>
                </c:pt>
                <c:pt idx="25">
                  <c:v>18.347999999999995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20.671000000000017</c:v>
                </c:pt>
                <c:pt idx="1">
                  <c:v>21.569999999999958</c:v>
                </c:pt>
                <c:pt idx="2">
                  <c:v>19.63000000000001</c:v>
                </c:pt>
                <c:pt idx="3">
                  <c:v>15.792000000000009</c:v>
                </c:pt>
                <c:pt idx="4">
                  <c:v>21.954000000000004</c:v>
                </c:pt>
                <c:pt idx="5">
                  <c:v>20.576000000000018</c:v>
                </c:pt>
                <c:pt idx="6">
                  <c:v>18.016999999999989</c:v>
                </c:pt>
                <c:pt idx="7">
                  <c:v>17.608999999999973</c:v>
                </c:pt>
                <c:pt idx="8">
                  <c:v>18.569999999999968</c:v>
                </c:pt>
                <c:pt idx="9">
                  <c:v>19.809000000000022</c:v>
                </c:pt>
                <c:pt idx="10">
                  <c:v>18.659999999999997</c:v>
                </c:pt>
                <c:pt idx="11">
                  <c:v>18.402000000000005</c:v>
                </c:pt>
                <c:pt idx="12">
                  <c:v>18.224000000000004</c:v>
                </c:pt>
                <c:pt idx="13">
                  <c:v>18.237999999999992</c:v>
                </c:pt>
                <c:pt idx="14">
                  <c:v>18.268000000000008</c:v>
                </c:pt>
                <c:pt idx="15">
                  <c:v>18.250999999999998</c:v>
                </c:pt>
                <c:pt idx="16">
                  <c:v>18.224999999999945</c:v>
                </c:pt>
                <c:pt idx="17">
                  <c:v>18.202999999999985</c:v>
                </c:pt>
                <c:pt idx="18">
                  <c:v>18.185000000000027</c:v>
                </c:pt>
                <c:pt idx="19">
                  <c:v>18.175000000000004</c:v>
                </c:pt>
                <c:pt idx="20">
                  <c:v>18.176000000000034</c:v>
                </c:pt>
                <c:pt idx="21">
                  <c:v>18.182999999999986</c:v>
                </c:pt>
                <c:pt idx="22">
                  <c:v>18.194000000000003</c:v>
                </c:pt>
                <c:pt idx="23">
                  <c:v>18.209000000000032</c:v>
                </c:pt>
                <c:pt idx="24" formatCode="#,##0.00">
                  <c:v>18.228000000000041</c:v>
                </c:pt>
                <c:pt idx="25">
                  <c:v>18.252000000000017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39.43</c:v>
                </c:pt>
                <c:pt idx="1">
                  <c:v>37.458000000000041</c:v>
                </c:pt>
                <c:pt idx="2">
                  <c:v>35.100000000000023</c:v>
                </c:pt>
                <c:pt idx="3">
                  <c:v>36.022000000000091</c:v>
                </c:pt>
                <c:pt idx="4">
                  <c:v>34.257000000000019</c:v>
                </c:pt>
                <c:pt idx="5">
                  <c:v>35.033000000000129</c:v>
                </c:pt>
                <c:pt idx="6">
                  <c:v>34.443999999999981</c:v>
                </c:pt>
                <c:pt idx="7">
                  <c:v>31.378</c:v>
                </c:pt>
                <c:pt idx="8">
                  <c:v>30.65199999999999</c:v>
                </c:pt>
                <c:pt idx="9">
                  <c:v>32.116000000000021</c:v>
                </c:pt>
                <c:pt idx="10">
                  <c:v>33.460000000000036</c:v>
                </c:pt>
                <c:pt idx="11">
                  <c:v>33.095999999999925</c:v>
                </c:pt>
                <c:pt idx="12">
                  <c:v>32.811999999999998</c:v>
                </c:pt>
                <c:pt idx="13">
                  <c:v>32.754000000000005</c:v>
                </c:pt>
                <c:pt idx="14">
                  <c:v>32.643000000000058</c:v>
                </c:pt>
                <c:pt idx="15">
                  <c:v>32.734999999999978</c:v>
                </c:pt>
                <c:pt idx="16">
                  <c:v>32.810999999999964</c:v>
                </c:pt>
                <c:pt idx="17">
                  <c:v>32.88599999999996</c:v>
                </c:pt>
                <c:pt idx="18">
                  <c:v>32.958999999999989</c:v>
                </c:pt>
                <c:pt idx="19">
                  <c:v>33.03100000000002</c:v>
                </c:pt>
                <c:pt idx="20">
                  <c:v>33.100999999999942</c:v>
                </c:pt>
                <c:pt idx="21">
                  <c:v>33.17000000000008</c:v>
                </c:pt>
                <c:pt idx="22">
                  <c:v>33.235999999999947</c:v>
                </c:pt>
                <c:pt idx="23">
                  <c:v>33.302999999999983</c:v>
                </c:pt>
                <c:pt idx="24" formatCode="#,##0.00">
                  <c:v>33.368999999999964</c:v>
                </c:pt>
                <c:pt idx="25">
                  <c:v>33.432000000000002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61.539999999999985</c:v>
                </c:pt>
                <c:pt idx="1">
                  <c:v>60.601000000000056</c:v>
                </c:pt>
                <c:pt idx="2">
                  <c:v>59.701000000000064</c:v>
                </c:pt>
                <c:pt idx="3">
                  <c:v>62.382999999999967</c:v>
                </c:pt>
                <c:pt idx="4">
                  <c:v>65.219999999999885</c:v>
                </c:pt>
                <c:pt idx="5">
                  <c:v>62.79200000000003</c:v>
                </c:pt>
                <c:pt idx="6">
                  <c:v>64.466999999999956</c:v>
                </c:pt>
                <c:pt idx="7">
                  <c:v>62.164999999999957</c:v>
                </c:pt>
                <c:pt idx="8">
                  <c:v>60.640999999999885</c:v>
                </c:pt>
                <c:pt idx="9">
                  <c:v>61.261999999999929</c:v>
                </c:pt>
                <c:pt idx="10">
                  <c:v>62.622000000000035</c:v>
                </c:pt>
                <c:pt idx="11">
                  <c:v>63.612000000000002</c:v>
                </c:pt>
                <c:pt idx="12">
                  <c:v>64.639999999999915</c:v>
                </c:pt>
                <c:pt idx="13">
                  <c:v>65.316999999999936</c:v>
                </c:pt>
                <c:pt idx="14">
                  <c:v>66.008000000000152</c:v>
                </c:pt>
                <c:pt idx="15">
                  <c:v>66.627999999999957</c:v>
                </c:pt>
                <c:pt idx="16">
                  <c:v>67.065000000000055</c:v>
                </c:pt>
                <c:pt idx="17">
                  <c:v>67.5240000000001</c:v>
                </c:pt>
                <c:pt idx="18">
                  <c:v>68.00499999999991</c:v>
                </c:pt>
                <c:pt idx="19">
                  <c:v>68.519000000000162</c:v>
                </c:pt>
                <c:pt idx="20">
                  <c:v>69.1280000000001</c:v>
                </c:pt>
                <c:pt idx="21">
                  <c:v>69.740999999999886</c:v>
                </c:pt>
                <c:pt idx="22">
                  <c:v>70.363000000000085</c:v>
                </c:pt>
                <c:pt idx="23">
                  <c:v>70.994999999999862</c:v>
                </c:pt>
                <c:pt idx="24" formatCode="#,##0.00">
                  <c:v>71.635000000000005</c:v>
                </c:pt>
                <c:pt idx="25">
                  <c:v>72.282999999999959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103.82899999999995</c:v>
                </c:pt>
                <c:pt idx="1">
                  <c:v>109.77800000000002</c:v>
                </c:pt>
                <c:pt idx="2">
                  <c:v>101.90499999999997</c:v>
                </c:pt>
                <c:pt idx="3">
                  <c:v>102.53599999999997</c:v>
                </c:pt>
                <c:pt idx="4">
                  <c:v>105.15100000000011</c:v>
                </c:pt>
                <c:pt idx="5">
                  <c:v>106.43200000000007</c:v>
                </c:pt>
                <c:pt idx="6">
                  <c:v>103.07500000000009</c:v>
                </c:pt>
                <c:pt idx="7">
                  <c:v>106.56599999999997</c:v>
                </c:pt>
                <c:pt idx="8">
                  <c:v>103.46700000000027</c:v>
                </c:pt>
                <c:pt idx="9">
                  <c:v>109.26000000000002</c:v>
                </c:pt>
                <c:pt idx="10">
                  <c:v>110.79899999999996</c:v>
                </c:pt>
                <c:pt idx="11">
                  <c:v>113.29700000000017</c:v>
                </c:pt>
                <c:pt idx="12">
                  <c:v>115.24100000000011</c:v>
                </c:pt>
                <c:pt idx="13">
                  <c:v>116.98499999999983</c:v>
                </c:pt>
                <c:pt idx="14">
                  <c:v>118.97199999999988</c:v>
                </c:pt>
                <c:pt idx="15">
                  <c:v>120.50000000000001</c:v>
                </c:pt>
                <c:pt idx="16">
                  <c:v>121.78700000000022</c:v>
                </c:pt>
                <c:pt idx="17">
                  <c:v>123.01400000000031</c:v>
                </c:pt>
                <c:pt idx="18">
                  <c:v>124.22600000000004</c:v>
                </c:pt>
                <c:pt idx="19">
                  <c:v>125.43700000000001</c:v>
                </c:pt>
                <c:pt idx="20">
                  <c:v>126.64899999999992</c:v>
                </c:pt>
                <c:pt idx="21">
                  <c:v>127.85900000000007</c:v>
                </c:pt>
                <c:pt idx="22">
                  <c:v>129.07300000000004</c:v>
                </c:pt>
                <c:pt idx="23">
                  <c:v>130.29999999999993</c:v>
                </c:pt>
                <c:pt idx="24" formatCode="#,##0.00">
                  <c:v>131.54599999999996</c:v>
                </c:pt>
                <c:pt idx="25">
                  <c:v>132.81100000000035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15.732999999999997</c:v>
                </c:pt>
                <c:pt idx="1">
                  <c:v>14.484999999999994</c:v>
                </c:pt>
                <c:pt idx="2">
                  <c:v>15.61300000000001</c:v>
                </c:pt>
                <c:pt idx="3">
                  <c:v>16.368999999999982</c:v>
                </c:pt>
                <c:pt idx="4">
                  <c:v>16.68999999999998</c:v>
                </c:pt>
                <c:pt idx="5">
                  <c:v>14.661000000000001</c:v>
                </c:pt>
                <c:pt idx="6">
                  <c:v>15.931999999999992</c:v>
                </c:pt>
                <c:pt idx="7">
                  <c:v>15.839000000000002</c:v>
                </c:pt>
                <c:pt idx="8">
                  <c:v>13.780000000000008</c:v>
                </c:pt>
                <c:pt idx="9">
                  <c:v>15.75</c:v>
                </c:pt>
                <c:pt idx="10">
                  <c:v>15.136999999999992</c:v>
                </c:pt>
                <c:pt idx="11">
                  <c:v>15.011000000000006</c:v>
                </c:pt>
                <c:pt idx="12">
                  <c:v>14.967000000000006</c:v>
                </c:pt>
                <c:pt idx="13">
                  <c:v>15.030999999999974</c:v>
                </c:pt>
                <c:pt idx="14">
                  <c:v>15.205999999999996</c:v>
                </c:pt>
                <c:pt idx="15">
                  <c:v>15.281999999999979</c:v>
                </c:pt>
                <c:pt idx="16">
                  <c:v>15.339000000000009</c:v>
                </c:pt>
                <c:pt idx="17">
                  <c:v>15.370999999999967</c:v>
                </c:pt>
                <c:pt idx="18">
                  <c:v>15.387000000000025</c:v>
                </c:pt>
                <c:pt idx="19">
                  <c:v>15.394000000000009</c:v>
                </c:pt>
                <c:pt idx="20">
                  <c:v>15.404999999999992</c:v>
                </c:pt>
                <c:pt idx="21">
                  <c:v>15.410999999999987</c:v>
                </c:pt>
                <c:pt idx="22">
                  <c:v>15.415999999999997</c:v>
                </c:pt>
                <c:pt idx="23">
                  <c:v>15.41799999999999</c:v>
                </c:pt>
                <c:pt idx="24">
                  <c:v>15.417999999999987</c:v>
                </c:pt>
                <c:pt idx="25">
                  <c:v>15.417999999999989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86.821000000000197</c:v>
                </c:pt>
                <c:pt idx="1">
                  <c:v>87.091999999999985</c:v>
                </c:pt>
                <c:pt idx="2">
                  <c:v>84.321000000000026</c:v>
                </c:pt>
                <c:pt idx="3">
                  <c:v>83.927999999999926</c:v>
                </c:pt>
                <c:pt idx="4">
                  <c:v>87.342999999999876</c:v>
                </c:pt>
                <c:pt idx="5">
                  <c:v>86.341999999999899</c:v>
                </c:pt>
                <c:pt idx="6">
                  <c:v>87.992000000000075</c:v>
                </c:pt>
                <c:pt idx="7">
                  <c:v>89.214000000000027</c:v>
                </c:pt>
                <c:pt idx="8">
                  <c:v>90.886999999999986</c:v>
                </c:pt>
                <c:pt idx="9">
                  <c:v>90.42399999999995</c:v>
                </c:pt>
                <c:pt idx="10">
                  <c:v>86.608000000000004</c:v>
                </c:pt>
                <c:pt idx="11">
                  <c:v>85.417999999999822</c:v>
                </c:pt>
                <c:pt idx="12">
                  <c:v>84.490000000000109</c:v>
                </c:pt>
                <c:pt idx="13">
                  <c:v>83.544999999999987</c:v>
                </c:pt>
                <c:pt idx="14">
                  <c:v>82.661000000000143</c:v>
                </c:pt>
                <c:pt idx="15">
                  <c:v>81.710999999999942</c:v>
                </c:pt>
                <c:pt idx="16">
                  <c:v>81.025999999999982</c:v>
                </c:pt>
                <c:pt idx="17">
                  <c:v>80.318999999999946</c:v>
                </c:pt>
                <c:pt idx="18">
                  <c:v>79.620000000000033</c:v>
                </c:pt>
                <c:pt idx="19">
                  <c:v>78.934000000000182</c:v>
                </c:pt>
                <c:pt idx="20">
                  <c:v>78.313999999999908</c:v>
                </c:pt>
                <c:pt idx="21">
                  <c:v>77.665000000000049</c:v>
                </c:pt>
                <c:pt idx="22">
                  <c:v>77.027000000000058</c:v>
                </c:pt>
                <c:pt idx="23">
                  <c:v>76.401000000000096</c:v>
                </c:pt>
                <c:pt idx="24">
                  <c:v>75.79000000000002</c:v>
                </c:pt>
                <c:pt idx="25">
                  <c:v>75.21400000000007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47.307999999999836</c:v>
                </c:pt>
                <c:pt idx="1">
                  <c:v>52.93199999999996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51.959999999999937</c:v>
                </c:pt>
                <c:pt idx="5">
                  <c:v>47.805999999999905</c:v>
                </c:pt>
                <c:pt idx="6">
                  <c:v>48.676999999999943</c:v>
                </c:pt>
                <c:pt idx="7">
                  <c:v>49.20999999999998</c:v>
                </c:pt>
                <c:pt idx="8">
                  <c:v>53.521999999999991</c:v>
                </c:pt>
                <c:pt idx="9">
                  <c:v>53.857999999999912</c:v>
                </c:pt>
                <c:pt idx="10">
                  <c:v>52.543999999999954</c:v>
                </c:pt>
                <c:pt idx="11">
                  <c:v>51.453999999999972</c:v>
                </c:pt>
                <c:pt idx="12">
                  <c:v>51.645999999999944</c:v>
                </c:pt>
                <c:pt idx="13">
                  <c:v>52.148000000000003</c:v>
                </c:pt>
                <c:pt idx="14">
                  <c:v>52.616000000000071</c:v>
                </c:pt>
                <c:pt idx="15">
                  <c:v>52.889000000000081</c:v>
                </c:pt>
                <c:pt idx="16">
                  <c:v>53.099000000000018</c:v>
                </c:pt>
                <c:pt idx="17">
                  <c:v>53.175000000000004</c:v>
                </c:pt>
                <c:pt idx="18">
                  <c:v>53.316000000000017</c:v>
                </c:pt>
                <c:pt idx="19">
                  <c:v>53.423000000000108</c:v>
                </c:pt>
                <c:pt idx="20">
                  <c:v>53.599000000000025</c:v>
                </c:pt>
                <c:pt idx="21">
                  <c:v>53.784999999999982</c:v>
                </c:pt>
                <c:pt idx="22">
                  <c:v>53.98399999999986</c:v>
                </c:pt>
                <c:pt idx="23">
                  <c:v>54.191999999999986</c:v>
                </c:pt>
                <c:pt idx="24" formatCode="#,##0.00">
                  <c:v>54.404999999999959</c:v>
                </c:pt>
                <c:pt idx="25">
                  <c:v>54.621999999999979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182.51600000000013</c:v>
                </c:pt>
                <c:pt idx="1">
                  <c:v>182.14600000000016</c:v>
                </c:pt>
                <c:pt idx="2">
                  <c:v>184.18399999999988</c:v>
                </c:pt>
                <c:pt idx="3">
                  <c:v>180.62200000000024</c:v>
                </c:pt>
                <c:pt idx="4">
                  <c:v>186.28500000000037</c:v>
                </c:pt>
                <c:pt idx="5">
                  <c:v>186.48600000000022</c:v>
                </c:pt>
                <c:pt idx="6">
                  <c:v>192.21499999999995</c:v>
                </c:pt>
                <c:pt idx="7">
                  <c:v>188.17200000000011</c:v>
                </c:pt>
                <c:pt idx="8">
                  <c:v>196.02199999999979</c:v>
                </c:pt>
                <c:pt idx="9">
                  <c:v>204.77600000000015</c:v>
                </c:pt>
                <c:pt idx="10">
                  <c:v>198.7390000000002</c:v>
                </c:pt>
                <c:pt idx="11">
                  <c:v>199.49500000000026</c:v>
                </c:pt>
                <c:pt idx="12">
                  <c:v>200.77799999999996</c:v>
                </c:pt>
                <c:pt idx="13">
                  <c:v>202.12700000000044</c:v>
                </c:pt>
                <c:pt idx="14">
                  <c:v>203.65499999999986</c:v>
                </c:pt>
                <c:pt idx="15">
                  <c:v>204.93000000000023</c:v>
                </c:pt>
                <c:pt idx="16">
                  <c:v>205.94799999999998</c:v>
                </c:pt>
                <c:pt idx="17">
                  <c:v>206.87799999999999</c:v>
                </c:pt>
                <c:pt idx="18">
                  <c:v>207.75500000000022</c:v>
                </c:pt>
                <c:pt idx="19">
                  <c:v>208.60500000000008</c:v>
                </c:pt>
                <c:pt idx="20">
                  <c:v>209.47999999999988</c:v>
                </c:pt>
                <c:pt idx="21">
                  <c:v>210.34699999999938</c:v>
                </c:pt>
                <c:pt idx="22">
                  <c:v>211.19100000000006</c:v>
                </c:pt>
                <c:pt idx="23">
                  <c:v>212.06299999999987</c:v>
                </c:pt>
                <c:pt idx="24">
                  <c:v>212.9020000000001</c:v>
                </c:pt>
                <c:pt idx="25">
                  <c:v>213.72200000000026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159.04</c:v>
                </c:pt>
                <c:pt idx="1">
                  <c:v>158.02699999999976</c:v>
                </c:pt>
                <c:pt idx="2">
                  <c:v>156.63999999999993</c:v>
                </c:pt>
                <c:pt idx="3">
                  <c:v>160.75500000000005</c:v>
                </c:pt>
                <c:pt idx="4">
                  <c:v>171.85399999999993</c:v>
                </c:pt>
                <c:pt idx="5">
                  <c:v>167.45500000000018</c:v>
                </c:pt>
                <c:pt idx="6">
                  <c:v>174.44300000000015</c:v>
                </c:pt>
                <c:pt idx="7">
                  <c:v>168.25699999999995</c:v>
                </c:pt>
                <c:pt idx="8">
                  <c:v>163.40199999999982</c:v>
                </c:pt>
                <c:pt idx="9">
                  <c:v>170.85300000000021</c:v>
                </c:pt>
                <c:pt idx="10">
                  <c:v>162.10200000000006</c:v>
                </c:pt>
                <c:pt idx="11">
                  <c:v>163.64399999999989</c:v>
                </c:pt>
                <c:pt idx="12">
                  <c:v>163.63299999999987</c:v>
                </c:pt>
                <c:pt idx="13">
                  <c:v>164.29600000000013</c:v>
                </c:pt>
                <c:pt idx="14">
                  <c:v>165.47399999999988</c:v>
                </c:pt>
                <c:pt idx="15">
                  <c:v>166.33200000000014</c:v>
                </c:pt>
                <c:pt idx="16">
                  <c:v>167.23299999999986</c:v>
                </c:pt>
                <c:pt idx="17">
                  <c:v>168.10900000000018</c:v>
                </c:pt>
                <c:pt idx="18">
                  <c:v>168.99000000000009</c:v>
                </c:pt>
                <c:pt idx="19">
                  <c:v>169.88199999999981</c:v>
                </c:pt>
                <c:pt idx="20">
                  <c:v>170.79000000000005</c:v>
                </c:pt>
                <c:pt idx="21">
                  <c:v>171.68099999999976</c:v>
                </c:pt>
                <c:pt idx="22">
                  <c:v>172.57599999999979</c:v>
                </c:pt>
                <c:pt idx="23">
                  <c:v>173.47000000000017</c:v>
                </c:pt>
                <c:pt idx="24">
                  <c:v>174.3600000000001</c:v>
                </c:pt>
                <c:pt idx="25">
                  <c:v>175.2469999999999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204.79899999999992</c:v>
                </c:pt>
                <c:pt idx="1">
                  <c:v>207.8370000000001</c:v>
                </c:pt>
                <c:pt idx="2">
                  <c:v>196.70600000000007</c:v>
                </c:pt>
                <c:pt idx="3">
                  <c:v>200.94100000000003</c:v>
                </c:pt>
                <c:pt idx="4">
                  <c:v>204.62800000000001</c:v>
                </c:pt>
                <c:pt idx="5">
                  <c:v>204.25700000000023</c:v>
                </c:pt>
                <c:pt idx="6">
                  <c:v>201.98600000000005</c:v>
                </c:pt>
                <c:pt idx="7">
                  <c:v>200.10899999999992</c:v>
                </c:pt>
                <c:pt idx="8">
                  <c:v>194.76000000000016</c:v>
                </c:pt>
                <c:pt idx="9">
                  <c:v>202.63799999999998</c:v>
                </c:pt>
                <c:pt idx="10">
                  <c:v>206.88100000000003</c:v>
                </c:pt>
                <c:pt idx="11">
                  <c:v>210.00500000000011</c:v>
                </c:pt>
                <c:pt idx="12">
                  <c:v>212.69300000000004</c:v>
                </c:pt>
                <c:pt idx="13">
                  <c:v>215.05599999999976</c:v>
                </c:pt>
                <c:pt idx="14">
                  <c:v>217.6230000000001</c:v>
                </c:pt>
                <c:pt idx="15">
                  <c:v>219.86299999999994</c:v>
                </c:pt>
                <c:pt idx="16">
                  <c:v>221.66300000000024</c:v>
                </c:pt>
                <c:pt idx="17">
                  <c:v>223.42400000000038</c:v>
                </c:pt>
                <c:pt idx="18">
                  <c:v>225.18999999999994</c:v>
                </c:pt>
                <c:pt idx="19">
                  <c:v>226.98700000000019</c:v>
                </c:pt>
                <c:pt idx="20">
                  <c:v>228.87799999999996</c:v>
                </c:pt>
                <c:pt idx="21">
                  <c:v>230.77000000000004</c:v>
                </c:pt>
                <c:pt idx="22">
                  <c:v>232.67200000000008</c:v>
                </c:pt>
                <c:pt idx="23">
                  <c:v>234.59799999999979</c:v>
                </c:pt>
                <c:pt idx="24">
                  <c:v>236.54999999999993</c:v>
                </c:pt>
                <c:pt idx="25">
                  <c:v>238.52600000000029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28.890378737409968</c:v>
                </c:pt>
                <c:pt idx="1">
                  <c:v>28.653441568064746</c:v>
                </c:pt>
                <c:pt idx="2">
                  <c:v>30.867202675124801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23.685055452067669</c:v>
                </c:pt>
                <c:pt idx="1">
                  <c:v>22.451458495784692</c:v>
                </c:pt>
                <c:pt idx="2">
                  <c:v>22.678385866562078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26.3768251233722</c:v>
                </c:pt>
                <c:pt idx="1">
                  <c:v>27.525757917815678</c:v>
                </c:pt>
                <c:pt idx="2">
                  <c:v>27.657363516484672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6.7617435188053117</c:v>
                </c:pt>
                <c:pt idx="1">
                  <c:v>7.2774514515706743</c:v>
                </c:pt>
                <c:pt idx="2">
                  <c:v>7.0685306613143402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12.212326044862333</c:v>
                </c:pt>
                <c:pt idx="1">
                  <c:v>11.995385111861175</c:v>
                </c:pt>
                <c:pt idx="2">
                  <c:v>9.7333027930155875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2.07367112348251</c:v>
                </c:pt>
                <c:pt idx="1">
                  <c:v>2.0965054549030397</c:v>
                </c:pt>
                <c:pt idx="2">
                  <c:v>1.9952144874985251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2.6239999999997963</c:v>
                </c:pt>
                <c:pt idx="1">
                  <c:v>-5.3530000000001223</c:v>
                </c:pt>
                <c:pt idx="2">
                  <c:v>12.252999999999986</c:v>
                </c:pt>
                <c:pt idx="3">
                  <c:v>4.7380000000000493</c:v>
                </c:pt>
                <c:pt idx="4">
                  <c:v>0.26600000000010482</c:v>
                </c:pt>
                <c:pt idx="5">
                  <c:v>0.47599999999999021</c:v>
                </c:pt>
                <c:pt idx="7">
                  <c:v>15.003999999999678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31.645000000000266</c:v>
                </c:pt>
                <c:pt idx="1">
                  <c:v>13.14499999999984</c:v>
                </c:pt>
                <c:pt idx="2">
                  <c:v>14.983000000000061</c:v>
                </c:pt>
                <c:pt idx="3">
                  <c:v>2.0780000000000243</c:v>
                </c:pt>
                <c:pt idx="4">
                  <c:v>-11.393999999999934</c:v>
                </c:pt>
                <c:pt idx="5">
                  <c:v>0.28099999999999703</c:v>
                </c:pt>
                <c:pt idx="7">
                  <c:v>50.738000000000255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0.45378592205260748</c:v>
                </c:pt>
                <c:pt idx="2">
                  <c:v>-1.1611784405929138</c:v>
                </c:pt>
                <c:pt idx="3">
                  <c:v>4.6367756019210615</c:v>
                </c:pt>
                <c:pt idx="4">
                  <c:v>4.1732423991791556E-2</c:v>
                </c:pt>
                <c:pt idx="6">
                  <c:v>-8.0158989893885924E-3</c:v>
                </c:pt>
                <c:pt idx="7">
                  <c:v>-0.91631535096312611</c:v>
                </c:pt>
                <c:pt idx="8">
                  <c:v>-0.34850231462767445</c:v>
                </c:pt>
                <c:pt idx="10">
                  <c:v>1.6198162712526054</c:v>
                </c:pt>
                <c:pt idx="11">
                  <c:v>-0.2691470188352918</c:v>
                </c:pt>
                <c:pt idx="12">
                  <c:v>0.14872299271739831</c:v>
                </c:pt>
                <c:pt idx="14">
                  <c:v>-1.5504307058167632</c:v>
                </c:pt>
                <c:pt idx="15">
                  <c:v>-0.7753857098245609</c:v>
                </c:pt>
                <c:pt idx="16">
                  <c:v>1.1774214390494642</c:v>
                </c:pt>
                <c:pt idx="17">
                  <c:v>0.83718896450273306</c:v>
                </c:pt>
                <c:pt idx="19">
                  <c:v>5.639808190716078E-2</c:v>
                </c:pt>
                <c:pt idx="20">
                  <c:v>-0.66587740476404811</c:v>
                </c:pt>
                <c:pt idx="21">
                  <c:v>-0.96103224754480188</c:v>
                </c:pt>
                <c:pt idx="22">
                  <c:v>0.32332502455663104</c:v>
                </c:pt>
                <c:pt idx="23">
                  <c:v>-0.50808376041400205</c:v>
                </c:pt>
                <c:pt idx="25">
                  <c:v>-2.9946983962713003</c:v>
                </c:pt>
                <c:pt idx="26">
                  <c:v>0.26751109694456154</c:v>
                </c:pt>
                <c:pt idx="27">
                  <c:v>-0.17658602495843612</c:v>
                </c:pt>
                <c:pt idx="29">
                  <c:v>0.33227473633190563</c:v>
                </c:pt>
                <c:pt idx="30">
                  <c:v>-0.37196284396873169</c:v>
                </c:pt>
                <c:pt idx="31">
                  <c:v>-1.1398719433507232</c:v>
                </c:pt>
                <c:pt idx="32">
                  <c:v>4.6476941682924711</c:v>
                </c:pt>
                <c:pt idx="33">
                  <c:v>-5.5475622394451918E-2</c:v>
                </c:pt>
                <c:pt idx="34">
                  <c:v>1.1476493122499098</c:v>
                </c:pt>
                <c:pt idx="36">
                  <c:v>0.99682370063323145</c:v>
                </c:pt>
                <c:pt idx="37">
                  <c:v>0.96741659486243581</c:v>
                </c:pt>
                <c:pt idx="38">
                  <c:v>0.66575403902489061</c:v>
                </c:pt>
                <c:pt idx="39">
                  <c:v>2.1186111852235401</c:v>
                </c:pt>
                <c:pt idx="40">
                  <c:v>1.2265868228776178</c:v>
                </c:pt>
                <c:pt idx="42">
                  <c:v>0.97592198480331849</c:v>
                </c:pt>
                <c:pt idx="43">
                  <c:v>-0.20589306195807344</c:v>
                </c:pt>
                <c:pt idx="44">
                  <c:v>0.19997573271621771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0.42087936780843549</c:v>
                </c:pt>
                <c:pt idx="2">
                  <c:v>-2.2479157970981434</c:v>
                </c:pt>
                <c:pt idx="3">
                  <c:v>-4.6087444013096945</c:v>
                </c:pt>
                <c:pt idx="4">
                  <c:v>-2.6178864865231688</c:v>
                </c:pt>
                <c:pt idx="6">
                  <c:v>1.1665111377259452</c:v>
                </c:pt>
                <c:pt idx="7">
                  <c:v>-3.4936628703900019</c:v>
                </c:pt>
                <c:pt idx="8">
                  <c:v>-0.80994669625719107</c:v>
                </c:pt>
                <c:pt idx="10">
                  <c:v>1.7728517791493204</c:v>
                </c:pt>
                <c:pt idx="11">
                  <c:v>-0.42104775354906421</c:v>
                </c:pt>
                <c:pt idx="12">
                  <c:v>-6.5078528073025943E-3</c:v>
                </c:pt>
                <c:pt idx="14">
                  <c:v>0.45958601180158265</c:v>
                </c:pt>
                <c:pt idx="15">
                  <c:v>-2.4043176837824087</c:v>
                </c:pt>
                <c:pt idx="16">
                  <c:v>-0.34810376535289178</c:v>
                </c:pt>
                <c:pt idx="17">
                  <c:v>-0.73400920077227871</c:v>
                </c:pt>
                <c:pt idx="19">
                  <c:v>-3.3450150149925362</c:v>
                </c:pt>
                <c:pt idx="20">
                  <c:v>-1.9233416523611213</c:v>
                </c:pt>
                <c:pt idx="21">
                  <c:v>-2.1565040239910571</c:v>
                </c:pt>
                <c:pt idx="22">
                  <c:v>0.49288161129179553</c:v>
                </c:pt>
                <c:pt idx="23">
                  <c:v>-2.0352698770607747</c:v>
                </c:pt>
                <c:pt idx="25">
                  <c:v>-2.6304900832763267</c:v>
                </c:pt>
                <c:pt idx="26">
                  <c:v>0.40280520232784944</c:v>
                </c:pt>
                <c:pt idx="27">
                  <c:v>-0.13663036057313116</c:v>
                </c:pt>
                <c:pt idx="29">
                  <c:v>1.9574773068556484</c:v>
                </c:pt>
                <c:pt idx="30">
                  <c:v>1.7571949312216173</c:v>
                </c:pt>
                <c:pt idx="31">
                  <c:v>0.38109205987844064</c:v>
                </c:pt>
                <c:pt idx="32">
                  <c:v>2.5311569980604354</c:v>
                </c:pt>
                <c:pt idx="33">
                  <c:v>4.2456501368527633</c:v>
                </c:pt>
                <c:pt idx="34">
                  <c:v>2.2805570456744917</c:v>
                </c:pt>
                <c:pt idx="36">
                  <c:v>4.6589198773890228</c:v>
                </c:pt>
                <c:pt idx="37">
                  <c:v>1.8134176388329593</c:v>
                </c:pt>
                <c:pt idx="38">
                  <c:v>2.4968384736056892</c:v>
                </c:pt>
                <c:pt idx="39">
                  <c:v>2.6193956653359107</c:v>
                </c:pt>
                <c:pt idx="40">
                  <c:v>2.8686136742412049</c:v>
                </c:pt>
                <c:pt idx="42">
                  <c:v>1.3769412063630027</c:v>
                </c:pt>
                <c:pt idx="43">
                  <c:v>3.6310528499010841</c:v>
                </c:pt>
                <c:pt idx="44">
                  <c:v>2.8653830463961194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7.3751026430349143</c:v>
                </c:pt>
                <c:pt idx="1">
                  <c:v>1.436881866017373</c:v>
                </c:pt>
                <c:pt idx="2">
                  <c:v>4.8354074006826124</c:v>
                </c:pt>
                <c:pt idx="3">
                  <c:v>4.0642182579084114</c:v>
                </c:pt>
                <c:pt idx="4">
                  <c:v>3.4132039903835221</c:v>
                </c:pt>
                <c:pt idx="5">
                  <c:v>7.9516498243445213</c:v>
                </c:pt>
                <c:pt idx="6">
                  <c:v>2.7981882414961117</c:v>
                </c:pt>
                <c:pt idx="7">
                  <c:v>1.8789015820968675</c:v>
                </c:pt>
                <c:pt idx="8">
                  <c:v>0.13837386141697738</c:v>
                </c:pt>
                <c:pt idx="9">
                  <c:v>0.70894917595000617</c:v>
                </c:pt>
                <c:pt idx="10">
                  <c:v>3.5048317333564967</c:v>
                </c:pt>
                <c:pt idx="11">
                  <c:v>1.3984689823675609</c:v>
                </c:pt>
                <c:pt idx="12">
                  <c:v>-1.9755972431581306</c:v>
                </c:pt>
                <c:pt idx="13">
                  <c:v>0.19749939791185511</c:v>
                </c:pt>
                <c:pt idx="14">
                  <c:v>-3.0349574519872071</c:v>
                </c:pt>
                <c:pt idx="15">
                  <c:v>-2.3008255916150624</c:v>
                </c:pt>
                <c:pt idx="16">
                  <c:v>-2.497587786916446</c:v>
                </c:pt>
                <c:pt idx="17">
                  <c:v>-1.0574729049855236</c:v>
                </c:pt>
                <c:pt idx="18">
                  <c:v>-1.7480804481839254</c:v>
                </c:pt>
                <c:pt idx="19">
                  <c:v>1.6066890830152336E-2</c:v>
                </c:pt>
                <c:pt idx="20">
                  <c:v>-1.1722206124529535</c:v>
                </c:pt>
                <c:pt idx="21">
                  <c:v>1.1498780942008633</c:v>
                </c:pt>
                <c:pt idx="22">
                  <c:v>-3.6438210752466027</c:v>
                </c:pt>
                <c:pt idx="23">
                  <c:v>1.650748678731258</c:v>
                </c:pt>
                <c:pt idx="24">
                  <c:v>-2.7846251386791572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-1.3745715908402403</c:v>
                </c:pt>
                <c:pt idx="1">
                  <c:v>3.4094584427366783</c:v>
                </c:pt>
                <c:pt idx="2">
                  <c:v>14.733872938823701</c:v>
                </c:pt>
                <c:pt idx="3">
                  <c:v>3.6663984143969799</c:v>
                </c:pt>
                <c:pt idx="4">
                  <c:v>6.1704714712164375</c:v>
                </c:pt>
                <c:pt idx="5">
                  <c:v>6.2645942953549181</c:v>
                </c:pt>
                <c:pt idx="6">
                  <c:v>-0.12356449788342516</c:v>
                </c:pt>
                <c:pt idx="7">
                  <c:v>15.619993992901339</c:v>
                </c:pt>
                <c:pt idx="8">
                  <c:v>-1.1604641358727825</c:v>
                </c:pt>
                <c:pt idx="9">
                  <c:v>-0.46206906199945053</c:v>
                </c:pt>
                <c:pt idx="10">
                  <c:v>1.9355851218838112</c:v>
                </c:pt>
                <c:pt idx="11">
                  <c:v>2.8734385863292431</c:v>
                </c:pt>
                <c:pt idx="12">
                  <c:v>-5.074641817243192</c:v>
                </c:pt>
                <c:pt idx="13">
                  <c:v>0.40349187566045153</c:v>
                </c:pt>
                <c:pt idx="14">
                  <c:v>-3.5536259292071293</c:v>
                </c:pt>
                <c:pt idx="15">
                  <c:v>-2.1515236421474846</c:v>
                </c:pt>
                <c:pt idx="16">
                  <c:v>0.11439151545188153</c:v>
                </c:pt>
                <c:pt idx="17">
                  <c:v>11.539995396799867</c:v>
                </c:pt>
                <c:pt idx="18">
                  <c:v>-1.4887601793690326</c:v>
                </c:pt>
                <c:pt idx="19">
                  <c:v>-0.14811180192459095</c:v>
                </c:pt>
                <c:pt idx="20">
                  <c:v>-2.1783112252634425</c:v>
                </c:pt>
                <c:pt idx="21">
                  <c:v>3.7258296909003885</c:v>
                </c:pt>
                <c:pt idx="22">
                  <c:v>-2.4150112792524965</c:v>
                </c:pt>
                <c:pt idx="23">
                  <c:v>-3.5210629826547546E-2</c:v>
                </c:pt>
                <c:pt idx="24">
                  <c:v>10.189815680932076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8.8119845090522801</c:v>
                </c:pt>
                <c:pt idx="1">
                  <c:v>20.264479473319085</c:v>
                </c:pt>
                <c:pt idx="2">
                  <c:v>9.0292445943164665</c:v>
                </c:pt>
                <c:pt idx="3">
                  <c:v>-0.57712826079057322</c:v>
                </c:pt>
                <c:pt idx="4">
                  <c:v>-7.6358714326068622</c:v>
                </c:pt>
                <c:pt idx="5">
                  <c:v>-2.7894864623392976</c:v>
                </c:pt>
                <c:pt idx="6">
                  <c:v>-2.2342518252088439E-2</c:v>
                </c:pt>
                <c:pt idx="7">
                  <c:v>-1.9930723965153447</c:v>
                </c:pt>
                <c:pt idx="8">
                  <c:v>-10.083807506183717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2.0348868518964451</c:v>
                </c:pt>
                <c:pt idx="1">
                  <c:v>30.83533711979203</c:v>
                </c:pt>
                <c:pt idx="2">
                  <c:v>15.809481419029481</c:v>
                </c:pt>
                <c:pt idx="3">
                  <c:v>-2.2012032309139471</c:v>
                </c:pt>
                <c:pt idx="4">
                  <c:v>-5.1872661802422897</c:v>
                </c:pt>
                <c:pt idx="5">
                  <c:v>9.9031234155062435</c:v>
                </c:pt>
                <c:pt idx="6">
                  <c:v>1.5475184656369407</c:v>
                </c:pt>
                <c:pt idx="7">
                  <c:v>-2.4502219090790476</c:v>
                </c:pt>
                <c:pt idx="8">
                  <c:v>0.44634404837398733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33.056175448751787</c:v>
                </c:pt>
                <c:pt idx="1">
                  <c:v>36.907567330087311</c:v>
                </c:pt>
                <c:pt idx="2">
                  <c:v>36.314660531445078</c:v>
                </c:pt>
                <c:pt idx="3">
                  <c:v>37.080180428240126</c:v>
                </c:pt>
                <c:pt idx="4">
                  <c:v>35.848414190759968</c:v>
                </c:pt>
                <c:pt idx="5">
                  <c:v>37.777511788277835</c:v>
                </c:pt>
                <c:pt idx="6">
                  <c:v>39.805560258070244</c:v>
                </c:pt>
                <c:pt idx="7">
                  <c:v>40.224477529434715</c:v>
                </c:pt>
                <c:pt idx="8">
                  <c:v>41.567968053462856</c:v>
                </c:pt>
                <c:pt idx="9">
                  <c:v>44.02542008618606</c:v>
                </c:pt>
                <c:pt idx="10">
                  <c:v>45.152614431312749</c:v>
                </c:pt>
                <c:pt idx="11">
                  <c:v>39.016342119784717</c:v>
                </c:pt>
                <c:pt idx="12">
                  <c:v>39.27122579855682</c:v>
                </c:pt>
                <c:pt idx="13">
                  <c:v>39.599864774603383</c:v>
                </c:pt>
                <c:pt idx="14">
                  <c:v>39.99433356739398</c:v>
                </c:pt>
                <c:pt idx="15">
                  <c:v>40.325840563471182</c:v>
                </c:pt>
                <c:pt idx="16">
                  <c:v>40.653648920145869</c:v>
                </c:pt>
                <c:pt idx="17">
                  <c:v>40.962938916647367</c:v>
                </c:pt>
                <c:pt idx="18">
                  <c:v>41.287535831701362</c:v>
                </c:pt>
                <c:pt idx="19">
                  <c:v>41.618293722265058</c:v>
                </c:pt>
                <c:pt idx="20">
                  <c:v>41.968048320808656</c:v>
                </c:pt>
                <c:pt idx="21">
                  <c:v>42.31196062142601</c:v>
                </c:pt>
                <c:pt idx="22">
                  <c:v>42.662922306605466</c:v>
                </c:pt>
                <c:pt idx="23">
                  <c:v>43.03433669592642</c:v>
                </c:pt>
                <c:pt idx="24">
                  <c:v>43.403963638931408</c:v>
                </c:pt>
                <c:pt idx="25">
                  <c:v>43.778042840472509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17.337619755789582</c:v>
                </c:pt>
                <c:pt idx="1">
                  <c:v>19.366701927846009</c:v>
                </c:pt>
                <c:pt idx="2">
                  <c:v>19.992047228314391</c:v>
                </c:pt>
                <c:pt idx="3">
                  <c:v>19.534899521116316</c:v>
                </c:pt>
                <c:pt idx="4">
                  <c:v>20.482278012241103</c:v>
                </c:pt>
                <c:pt idx="5">
                  <c:v>20.303741623259707</c:v>
                </c:pt>
                <c:pt idx="6">
                  <c:v>19.117836698334198</c:v>
                </c:pt>
                <c:pt idx="7">
                  <c:v>19.879870591835342</c:v>
                </c:pt>
                <c:pt idx="8">
                  <c:v>19.555320087382125</c:v>
                </c:pt>
                <c:pt idx="9">
                  <c:v>20.548915524344451</c:v>
                </c:pt>
                <c:pt idx="10">
                  <c:v>21.74062348927708</c:v>
                </c:pt>
                <c:pt idx="11">
                  <c:v>21.195493000222335</c:v>
                </c:pt>
                <c:pt idx="12">
                  <c:v>21.403176237312366</c:v>
                </c:pt>
                <c:pt idx="13">
                  <c:v>21.686925387244294</c:v>
                </c:pt>
                <c:pt idx="14">
                  <c:v>21.997799797548215</c:v>
                </c:pt>
                <c:pt idx="15">
                  <c:v>22.258865193512776</c:v>
                </c:pt>
                <c:pt idx="16">
                  <c:v>22.513492038399519</c:v>
                </c:pt>
                <c:pt idx="17">
                  <c:v>22.776308306267858</c:v>
                </c:pt>
                <c:pt idx="18">
                  <c:v>23.045966931237793</c:v>
                </c:pt>
                <c:pt idx="19">
                  <c:v>23.318086891407813</c:v>
                </c:pt>
                <c:pt idx="20">
                  <c:v>23.605561510662493</c:v>
                </c:pt>
                <c:pt idx="21">
                  <c:v>23.887494134896066</c:v>
                </c:pt>
                <c:pt idx="22">
                  <c:v>24.169592113475328</c:v>
                </c:pt>
                <c:pt idx="23">
                  <c:v>24.479488030845495</c:v>
                </c:pt>
                <c:pt idx="24">
                  <c:v>24.816553877746085</c:v>
                </c:pt>
                <c:pt idx="25">
                  <c:v>25.150081932013759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32.983109945266342</c:v>
                </c:pt>
                <c:pt idx="1">
                  <c:v>32.652839284884962</c:v>
                </c:pt>
                <c:pt idx="2">
                  <c:v>31.958443070885352</c:v>
                </c:pt>
                <c:pt idx="3">
                  <c:v>32.273832907005065</c:v>
                </c:pt>
                <c:pt idx="4">
                  <c:v>34.447626805933808</c:v>
                </c:pt>
                <c:pt idx="5">
                  <c:v>35.035856689125069</c:v>
                </c:pt>
                <c:pt idx="6">
                  <c:v>36.129566672207503</c:v>
                </c:pt>
                <c:pt idx="7">
                  <c:v>34.958435587953545</c:v>
                </c:pt>
                <c:pt idx="8">
                  <c:v>36.916790824477424</c:v>
                </c:pt>
                <c:pt idx="9">
                  <c:v>38.696770508103064</c:v>
                </c:pt>
                <c:pt idx="10">
                  <c:v>39.871264089807681</c:v>
                </c:pt>
                <c:pt idx="11">
                  <c:v>45.74972515228496</c:v>
                </c:pt>
                <c:pt idx="12">
                  <c:v>46.319360980884198</c:v>
                </c:pt>
                <c:pt idx="13">
                  <c:v>46.953778091174549</c:v>
                </c:pt>
                <c:pt idx="14">
                  <c:v>47.637837564039039</c:v>
                </c:pt>
                <c:pt idx="15">
                  <c:v>48.23996520552236</c:v>
                </c:pt>
                <c:pt idx="16">
                  <c:v>48.847109371581183</c:v>
                </c:pt>
                <c:pt idx="17">
                  <c:v>49.454642604820677</c:v>
                </c:pt>
                <c:pt idx="18">
                  <c:v>50.074067461964034</c:v>
                </c:pt>
                <c:pt idx="19">
                  <c:v>50.700280500788359</c:v>
                </c:pt>
                <c:pt idx="20">
                  <c:v>51.343115373582762</c:v>
                </c:pt>
                <c:pt idx="21">
                  <c:v>51.981015926759362</c:v>
                </c:pt>
                <c:pt idx="22">
                  <c:v>52.618661239718634</c:v>
                </c:pt>
                <c:pt idx="23">
                  <c:v>53.270511216191338</c:v>
                </c:pt>
                <c:pt idx="24">
                  <c:v>53.91880690593073</c:v>
                </c:pt>
                <c:pt idx="25">
                  <c:v>54.605137028631383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28.823408255511801</c:v>
                </c:pt>
                <c:pt idx="1">
                  <c:v>31.238857413040137</c:v>
                </c:pt>
                <c:pt idx="2">
                  <c:v>29.807136442096663</c:v>
                </c:pt>
                <c:pt idx="3">
                  <c:v>29.693651285396147</c:v>
                </c:pt>
                <c:pt idx="4">
                  <c:v>30.685372350279788</c:v>
                </c:pt>
                <c:pt idx="5">
                  <c:v>30.969309810118478</c:v>
                </c:pt>
                <c:pt idx="6">
                  <c:v>31.079530701217656</c:v>
                </c:pt>
                <c:pt idx="7">
                  <c:v>32.338608224676257</c:v>
                </c:pt>
                <c:pt idx="8">
                  <c:v>32.280762435409187</c:v>
                </c:pt>
                <c:pt idx="9">
                  <c:v>34.510207840211613</c:v>
                </c:pt>
                <c:pt idx="10">
                  <c:v>35.033528068026889</c:v>
                </c:pt>
                <c:pt idx="11">
                  <c:v>33.305032250522615</c:v>
                </c:pt>
                <c:pt idx="12">
                  <c:v>33.680515047905537</c:v>
                </c:pt>
                <c:pt idx="13">
                  <c:v>34.093433060576409</c:v>
                </c:pt>
                <c:pt idx="14">
                  <c:v>34.53978005982642</c:v>
                </c:pt>
                <c:pt idx="15">
                  <c:v>34.905823623606786</c:v>
                </c:pt>
                <c:pt idx="16">
                  <c:v>35.252209415093489</c:v>
                </c:pt>
                <c:pt idx="17">
                  <c:v>35.605370325880067</c:v>
                </c:pt>
                <c:pt idx="18">
                  <c:v>35.998504440299783</c:v>
                </c:pt>
                <c:pt idx="19">
                  <c:v>36.369816403708441</c:v>
                </c:pt>
                <c:pt idx="20">
                  <c:v>36.754964950334205</c:v>
                </c:pt>
                <c:pt idx="21">
                  <c:v>37.13245866843836</c:v>
                </c:pt>
                <c:pt idx="22">
                  <c:v>37.507901458531165</c:v>
                </c:pt>
                <c:pt idx="23">
                  <c:v>37.883855051834225</c:v>
                </c:pt>
                <c:pt idx="24">
                  <c:v>38.266934808892401</c:v>
                </c:pt>
                <c:pt idx="25">
                  <c:v>38.699926482423869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36.524624648139429</c:v>
                </c:pt>
                <c:pt idx="1">
                  <c:v>36.376755866780336</c:v>
                </c:pt>
                <c:pt idx="2">
                  <c:v>35.451661719498972</c:v>
                </c:pt>
                <c:pt idx="3">
                  <c:v>36.08032337615218</c:v>
                </c:pt>
                <c:pt idx="4">
                  <c:v>37.65269729219532</c:v>
                </c:pt>
                <c:pt idx="5">
                  <c:v>36.303133527291394</c:v>
                </c:pt>
                <c:pt idx="6">
                  <c:v>38.174739185484832</c:v>
                </c:pt>
                <c:pt idx="7">
                  <c:v>36.118552816697566</c:v>
                </c:pt>
                <c:pt idx="8">
                  <c:v>36.086154951834679</c:v>
                </c:pt>
                <c:pt idx="9">
                  <c:v>37.398546866713403</c:v>
                </c:pt>
                <c:pt idx="10">
                  <c:v>39.716337517674916</c:v>
                </c:pt>
                <c:pt idx="11">
                  <c:v>38.326984154494703</c:v>
                </c:pt>
                <c:pt idx="12">
                  <c:v>39.082112038587852</c:v>
                </c:pt>
                <c:pt idx="13">
                  <c:v>39.704268718978106</c:v>
                </c:pt>
                <c:pt idx="14">
                  <c:v>40.341901475994497</c:v>
                </c:pt>
                <c:pt idx="15">
                  <c:v>40.87432135322473</c:v>
                </c:pt>
                <c:pt idx="16">
                  <c:v>41.341005741573426</c:v>
                </c:pt>
                <c:pt idx="17">
                  <c:v>41.814233735223937</c:v>
                </c:pt>
                <c:pt idx="18">
                  <c:v>42.297908892907799</c:v>
                </c:pt>
                <c:pt idx="19">
                  <c:v>42.777332715345906</c:v>
                </c:pt>
                <c:pt idx="20">
                  <c:v>43.291213159047885</c:v>
                </c:pt>
                <c:pt idx="21">
                  <c:v>43.805059237748125</c:v>
                </c:pt>
                <c:pt idx="22">
                  <c:v>44.320757075579237</c:v>
                </c:pt>
                <c:pt idx="23">
                  <c:v>44.843967692512813</c:v>
                </c:pt>
                <c:pt idx="24">
                  <c:v>45.350236775904186</c:v>
                </c:pt>
                <c:pt idx="25">
                  <c:v>45.886808988891353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33.773643068465901</c:v>
                </c:pt>
                <c:pt idx="1">
                  <c:v>31.823363649855835</c:v>
                </c:pt>
                <c:pt idx="2">
                  <c:v>30.099291215576503</c:v>
                </c:pt>
                <c:pt idx="3">
                  <c:v>32.050031712570863</c:v>
                </c:pt>
                <c:pt idx="4">
                  <c:v>32.317349716813347</c:v>
                </c:pt>
                <c:pt idx="5">
                  <c:v>31.099210709610475</c:v>
                </c:pt>
                <c:pt idx="6">
                  <c:v>33.790676017480138</c:v>
                </c:pt>
                <c:pt idx="7">
                  <c:v>32.627636460444265</c:v>
                </c:pt>
                <c:pt idx="8">
                  <c:v>33.454349913877827</c:v>
                </c:pt>
                <c:pt idx="9">
                  <c:v>35.592390831363716</c:v>
                </c:pt>
                <c:pt idx="10">
                  <c:v>39.050860533954996</c:v>
                </c:pt>
                <c:pt idx="11">
                  <c:v>38.829822912292002</c:v>
                </c:pt>
                <c:pt idx="12">
                  <c:v>39.150885194150376</c:v>
                </c:pt>
                <c:pt idx="13">
                  <c:v>39.596743395853132</c:v>
                </c:pt>
                <c:pt idx="14">
                  <c:v>40.113605090939927</c:v>
                </c:pt>
                <c:pt idx="15">
                  <c:v>40.57076443048949</c:v>
                </c:pt>
                <c:pt idx="16">
                  <c:v>41.020515784830309</c:v>
                </c:pt>
                <c:pt idx="17">
                  <c:v>41.46824034535998</c:v>
                </c:pt>
                <c:pt idx="18">
                  <c:v>41.924220437610842</c:v>
                </c:pt>
                <c:pt idx="19">
                  <c:v>42.392041508404041</c:v>
                </c:pt>
                <c:pt idx="20">
                  <c:v>42.868184577049064</c:v>
                </c:pt>
                <c:pt idx="21">
                  <c:v>43.350580892629715</c:v>
                </c:pt>
                <c:pt idx="22">
                  <c:v>43.832122421265638</c:v>
                </c:pt>
                <c:pt idx="23">
                  <c:v>44.328145655434078</c:v>
                </c:pt>
                <c:pt idx="24">
                  <c:v>44.816220502460844</c:v>
                </c:pt>
                <c:pt idx="25">
                  <c:v>45.315454829309914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12.622870465549315</c:v>
                </c:pt>
                <c:pt idx="1">
                  <c:v>12.787339827432419</c:v>
                </c:pt>
                <c:pt idx="2">
                  <c:v>12.76141564185574</c:v>
                </c:pt>
                <c:pt idx="3">
                  <c:v>13.115661943652027</c:v>
                </c:pt>
                <c:pt idx="4">
                  <c:v>12.398582713774779</c:v>
                </c:pt>
                <c:pt idx="5">
                  <c:v>12.108665110477471</c:v>
                </c:pt>
                <c:pt idx="6">
                  <c:v>12.786841756985986</c:v>
                </c:pt>
                <c:pt idx="7">
                  <c:v>13.867531055574833</c:v>
                </c:pt>
                <c:pt idx="8">
                  <c:v>14.042183309391964</c:v>
                </c:pt>
                <c:pt idx="9">
                  <c:v>13.864104282817943</c:v>
                </c:pt>
                <c:pt idx="10">
                  <c:v>14.906853351973583</c:v>
                </c:pt>
                <c:pt idx="11">
                  <c:v>13.406323896537842</c:v>
                </c:pt>
                <c:pt idx="12">
                  <c:v>13.502220126109469</c:v>
                </c:pt>
                <c:pt idx="13">
                  <c:v>13.602464064189316</c:v>
                </c:pt>
                <c:pt idx="14">
                  <c:v>13.712902791752462</c:v>
                </c:pt>
                <c:pt idx="15">
                  <c:v>13.803710801406577</c:v>
                </c:pt>
                <c:pt idx="16">
                  <c:v>13.893728799078048</c:v>
                </c:pt>
                <c:pt idx="17">
                  <c:v>13.971186277639589</c:v>
                </c:pt>
                <c:pt idx="18">
                  <c:v>14.057135185961908</c:v>
                </c:pt>
                <c:pt idx="19">
                  <c:v>14.161419874972848</c:v>
                </c:pt>
                <c:pt idx="20">
                  <c:v>14.267117920671078</c:v>
                </c:pt>
                <c:pt idx="21">
                  <c:v>14.369437758806425</c:v>
                </c:pt>
                <c:pt idx="22">
                  <c:v>14.466170304348781</c:v>
                </c:pt>
                <c:pt idx="23">
                  <c:v>14.568757332461733</c:v>
                </c:pt>
                <c:pt idx="24">
                  <c:v>14.673897566270648</c:v>
                </c:pt>
                <c:pt idx="25">
                  <c:v>14.783288854090157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11.093976090690635</c:v>
                </c:pt>
                <c:pt idx="1">
                  <c:v>14.679494684786055</c:v>
                </c:pt>
                <c:pt idx="2">
                  <c:v>13.741378614205258</c:v>
                </c:pt>
                <c:pt idx="3">
                  <c:v>13.487787003371782</c:v>
                </c:pt>
                <c:pt idx="4">
                  <c:v>13.796990667606952</c:v>
                </c:pt>
                <c:pt idx="5">
                  <c:v>14.113408297183122</c:v>
                </c:pt>
                <c:pt idx="6">
                  <c:v>14.106078845371044</c:v>
                </c:pt>
                <c:pt idx="7">
                  <c:v>14.020987859184517</c:v>
                </c:pt>
                <c:pt idx="8">
                  <c:v>15.046357905093483</c:v>
                </c:pt>
                <c:pt idx="9">
                  <c:v>15.443945626090043</c:v>
                </c:pt>
                <c:pt idx="10">
                  <c:v>15.99230987927999</c:v>
                </c:pt>
                <c:pt idx="11">
                  <c:v>23.504750545052818</c:v>
                </c:pt>
                <c:pt idx="12">
                  <c:v>24.067877662192419</c:v>
                </c:pt>
                <c:pt idx="13">
                  <c:v>24.652688247094236</c:v>
                </c:pt>
                <c:pt idx="14">
                  <c:v>25.269830198776919</c:v>
                </c:pt>
                <c:pt idx="15">
                  <c:v>25.840907637517773</c:v>
                </c:pt>
                <c:pt idx="16">
                  <c:v>26.395413177664377</c:v>
                </c:pt>
                <c:pt idx="17">
                  <c:v>26.957833937730918</c:v>
                </c:pt>
                <c:pt idx="18">
                  <c:v>27.503559261797609</c:v>
                </c:pt>
                <c:pt idx="19">
                  <c:v>28.075694612523893</c:v>
                </c:pt>
                <c:pt idx="20">
                  <c:v>28.656233062225326</c:v>
                </c:pt>
                <c:pt idx="21">
                  <c:v>29.276115389177001</c:v>
                </c:pt>
                <c:pt idx="22">
                  <c:v>29.881172176160732</c:v>
                </c:pt>
                <c:pt idx="23">
                  <c:v>30.464626800766585</c:v>
                </c:pt>
                <c:pt idx="24">
                  <c:v>31.045785865389078</c:v>
                </c:pt>
                <c:pt idx="25">
                  <c:v>31.612303872181329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7.3855507351324787</c:v>
                </c:pt>
                <c:pt idx="1">
                  <c:v>8.4839808733949695</c:v>
                </c:pt>
                <c:pt idx="2">
                  <c:v>8.0607416044181956</c:v>
                </c:pt>
                <c:pt idx="3">
                  <c:v>7.4225974770555903</c:v>
                </c:pt>
                <c:pt idx="4">
                  <c:v>7.2301017758895885</c:v>
                </c:pt>
                <c:pt idx="5">
                  <c:v>7.2068260586768833</c:v>
                </c:pt>
                <c:pt idx="6">
                  <c:v>7.8034586352134419</c:v>
                </c:pt>
                <c:pt idx="7">
                  <c:v>7.1315928887819275</c:v>
                </c:pt>
                <c:pt idx="8">
                  <c:v>6.9507994053668458</c:v>
                </c:pt>
                <c:pt idx="9">
                  <c:v>7.149224239095286</c:v>
                </c:pt>
                <c:pt idx="10">
                  <c:v>7.3451999200938607</c:v>
                </c:pt>
                <c:pt idx="11">
                  <c:v>5.8843607873062718</c:v>
                </c:pt>
                <c:pt idx="12">
                  <c:v>5.8463228007600376</c:v>
                </c:pt>
                <c:pt idx="13">
                  <c:v>5.8586710472526695</c:v>
                </c:pt>
                <c:pt idx="14">
                  <c:v>5.8728716695827705</c:v>
                </c:pt>
                <c:pt idx="15">
                  <c:v>5.9168379843887635</c:v>
                </c:pt>
                <c:pt idx="16">
                  <c:v>5.9475780725372855</c:v>
                </c:pt>
                <c:pt idx="17">
                  <c:v>5.9757176895539699</c:v>
                </c:pt>
                <c:pt idx="18">
                  <c:v>5.990497423701199</c:v>
                </c:pt>
                <c:pt idx="19">
                  <c:v>6.0302335157427862</c:v>
                </c:pt>
                <c:pt idx="20">
                  <c:v>6.054061717407011</c:v>
                </c:pt>
                <c:pt idx="21">
                  <c:v>6.0801141623150805</c:v>
                </c:pt>
                <c:pt idx="22">
                  <c:v>6.1008501114414626</c:v>
                </c:pt>
                <c:pt idx="23">
                  <c:v>6.1418312502459083</c:v>
                </c:pt>
                <c:pt idx="24">
                  <c:v>6.1479648472069801</c:v>
                </c:pt>
                <c:pt idx="25">
                  <c:v>6.1847357842210782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7.6256937382380254</c:v>
                </c:pt>
                <c:pt idx="1">
                  <c:v>6.9164664892857504</c:v>
                </c:pt>
                <c:pt idx="2">
                  <c:v>7.4579621098925628</c:v>
                </c:pt>
                <c:pt idx="3">
                  <c:v>8.0763050660658173</c:v>
                </c:pt>
                <c:pt idx="4">
                  <c:v>8.6445556341187402</c:v>
                </c:pt>
                <c:pt idx="5">
                  <c:v>7.7904605340656881</c:v>
                </c:pt>
                <c:pt idx="6">
                  <c:v>8.7954305700124316</c:v>
                </c:pt>
                <c:pt idx="7">
                  <c:v>8.6667901715418729</c:v>
                </c:pt>
                <c:pt idx="8">
                  <c:v>9.3526632167762696</c:v>
                </c:pt>
                <c:pt idx="9">
                  <c:v>8.754594387733043</c:v>
                </c:pt>
                <c:pt idx="10">
                  <c:v>8.4994097100156942</c:v>
                </c:pt>
                <c:pt idx="11">
                  <c:v>7.2194279867584008</c:v>
                </c:pt>
                <c:pt idx="12">
                  <c:v>7.1234441546898326</c:v>
                </c:pt>
                <c:pt idx="13">
                  <c:v>7.1364984609824855</c:v>
                </c:pt>
                <c:pt idx="14">
                  <c:v>7.2128822248388857</c:v>
                </c:pt>
                <c:pt idx="15">
                  <c:v>7.2847870672020552</c:v>
                </c:pt>
                <c:pt idx="16">
                  <c:v>7.3457818483788042</c:v>
                </c:pt>
                <c:pt idx="17">
                  <c:v>7.4052174725344981</c:v>
                </c:pt>
                <c:pt idx="18">
                  <c:v>7.4704244557380299</c:v>
                </c:pt>
                <c:pt idx="19">
                  <c:v>7.5382061741804645</c:v>
                </c:pt>
                <c:pt idx="20">
                  <c:v>7.6090684392179417</c:v>
                </c:pt>
                <c:pt idx="21">
                  <c:v>7.6803220497369988</c:v>
                </c:pt>
                <c:pt idx="22">
                  <c:v>7.7491821585655769</c:v>
                </c:pt>
                <c:pt idx="23">
                  <c:v>7.8332878440238156</c:v>
                </c:pt>
                <c:pt idx="24">
                  <c:v>7.9256480894754855</c:v>
                </c:pt>
                <c:pt idx="25">
                  <c:v>8.0373406480162437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35.841161139719247</c:v>
                </c:pt>
                <c:pt idx="1">
                  <c:v>33.640704029582075</c:v>
                </c:pt>
                <c:pt idx="2">
                  <c:v>33.595033337541224</c:v>
                </c:pt>
                <c:pt idx="3">
                  <c:v>33.952080994723133</c:v>
                </c:pt>
                <c:pt idx="4">
                  <c:v>35.055203674905066</c:v>
                </c:pt>
                <c:pt idx="5">
                  <c:v>34.434919596675293</c:v>
                </c:pt>
                <c:pt idx="6">
                  <c:v>35.407379845660664</c:v>
                </c:pt>
                <c:pt idx="7">
                  <c:v>35.379123010855231</c:v>
                </c:pt>
                <c:pt idx="8">
                  <c:v>35.095571837560776</c:v>
                </c:pt>
                <c:pt idx="9">
                  <c:v>36.877617626604724</c:v>
                </c:pt>
                <c:pt idx="10">
                  <c:v>37.93975133003179</c:v>
                </c:pt>
                <c:pt idx="11">
                  <c:v>36.904098209190842</c:v>
                </c:pt>
                <c:pt idx="12">
                  <c:v>37.055714470164908</c:v>
                </c:pt>
                <c:pt idx="13">
                  <c:v>37.282203562501586</c:v>
                </c:pt>
                <c:pt idx="14">
                  <c:v>37.562592718548693</c:v>
                </c:pt>
                <c:pt idx="15">
                  <c:v>37.775796433399144</c:v>
                </c:pt>
                <c:pt idx="16">
                  <c:v>37.975475472474869</c:v>
                </c:pt>
                <c:pt idx="17">
                  <c:v>38.161829727610112</c:v>
                </c:pt>
                <c:pt idx="18">
                  <c:v>38.354795785779977</c:v>
                </c:pt>
                <c:pt idx="19">
                  <c:v>38.54645127475176</c:v>
                </c:pt>
                <c:pt idx="20">
                  <c:v>38.749271656617168</c:v>
                </c:pt>
                <c:pt idx="21">
                  <c:v>38.95271236847271</c:v>
                </c:pt>
                <c:pt idx="22">
                  <c:v>39.164669330128142</c:v>
                </c:pt>
                <c:pt idx="23">
                  <c:v>39.393985166903889</c:v>
                </c:pt>
                <c:pt idx="24">
                  <c:v>39.626004039189951</c:v>
                </c:pt>
                <c:pt idx="25">
                  <c:v>39.875336451915601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65.12433724114122</c:v>
                </c:pt>
                <c:pt idx="1">
                  <c:v>67.501197600922552</c:v>
                </c:pt>
                <c:pt idx="2">
                  <c:v>67.888096409915448</c:v>
                </c:pt>
                <c:pt idx="3">
                  <c:v>66.461345538955499</c:v>
                </c:pt>
                <c:pt idx="4">
                  <c:v>68.6089429385638</c:v>
                </c:pt>
                <c:pt idx="5">
                  <c:v>68.879351713357252</c:v>
                </c:pt>
                <c:pt idx="6">
                  <c:v>67.937718465824901</c:v>
                </c:pt>
                <c:pt idx="7">
                  <c:v>68.866874914198334</c:v>
                </c:pt>
                <c:pt idx="8">
                  <c:v>65.892836483893319</c:v>
                </c:pt>
                <c:pt idx="9">
                  <c:v>67.901611265759129</c:v>
                </c:pt>
                <c:pt idx="10">
                  <c:v>70.277820695724813</c:v>
                </c:pt>
                <c:pt idx="11">
                  <c:v>72.34304895597856</c:v>
                </c:pt>
                <c:pt idx="12">
                  <c:v>72.449540413326133</c:v>
                </c:pt>
                <c:pt idx="13">
                  <c:v>72.5909314919802</c:v>
                </c:pt>
                <c:pt idx="14">
                  <c:v>72.856452805389281</c:v>
                </c:pt>
                <c:pt idx="15">
                  <c:v>73.015948040316189</c:v>
                </c:pt>
                <c:pt idx="16">
                  <c:v>73.137497449248087</c:v>
                </c:pt>
                <c:pt idx="17">
                  <c:v>73.195466959971128</c:v>
                </c:pt>
                <c:pt idx="18">
                  <c:v>73.24301116547781</c:v>
                </c:pt>
                <c:pt idx="19">
                  <c:v>73.237374485470738</c:v>
                </c:pt>
                <c:pt idx="20">
                  <c:v>73.248205376422078</c:v>
                </c:pt>
                <c:pt idx="21">
                  <c:v>73.229017096118511</c:v>
                </c:pt>
                <c:pt idx="22">
                  <c:v>73.189529862238828</c:v>
                </c:pt>
                <c:pt idx="23">
                  <c:v>73.143928155912931</c:v>
                </c:pt>
                <c:pt idx="24">
                  <c:v>73.139434402311252</c:v>
                </c:pt>
                <c:pt idx="25">
                  <c:v>73.151259282054056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18.453659975122278</c:v>
                </c:pt>
                <c:pt idx="1">
                  <c:v>17.198348284835284</c:v>
                </c:pt>
                <c:pt idx="2">
                  <c:v>16.532237412288143</c:v>
                </c:pt>
                <c:pt idx="3">
                  <c:v>17.155293356818699</c:v>
                </c:pt>
                <c:pt idx="4">
                  <c:v>17.482100874168932</c:v>
                </c:pt>
                <c:pt idx="5">
                  <c:v>15.832052023177036</c:v>
                </c:pt>
                <c:pt idx="6">
                  <c:v>15.038637865469211</c:v>
                </c:pt>
                <c:pt idx="7">
                  <c:v>15.590400461837028</c:v>
                </c:pt>
                <c:pt idx="8">
                  <c:v>15.093179933306164</c:v>
                </c:pt>
                <c:pt idx="9">
                  <c:v>14.302321207653979</c:v>
                </c:pt>
                <c:pt idx="10">
                  <c:v>13.856454780018906</c:v>
                </c:pt>
                <c:pt idx="11">
                  <c:v>13.684009372192897</c:v>
                </c:pt>
                <c:pt idx="12">
                  <c:v>13.496718012933163</c:v>
                </c:pt>
                <c:pt idx="13">
                  <c:v>13.300175191206922</c:v>
                </c:pt>
                <c:pt idx="14">
                  <c:v>13.106394566065338</c:v>
                </c:pt>
                <c:pt idx="15">
                  <c:v>12.859212144817718</c:v>
                </c:pt>
                <c:pt idx="16">
                  <c:v>12.512694586759283</c:v>
                </c:pt>
                <c:pt idx="17">
                  <c:v>12.071427947655044</c:v>
                </c:pt>
                <c:pt idx="18">
                  <c:v>11.702795840126024</c:v>
                </c:pt>
                <c:pt idx="19">
                  <c:v>11.296181134030537</c:v>
                </c:pt>
                <c:pt idx="20">
                  <c:v>10.90007408462999</c:v>
                </c:pt>
                <c:pt idx="21">
                  <c:v>10.508072540512604</c:v>
                </c:pt>
                <c:pt idx="22">
                  <c:v>10.17126422542211</c:v>
                </c:pt>
                <c:pt idx="23">
                  <c:v>9.7945674730653227</c:v>
                </c:pt>
                <c:pt idx="24">
                  <c:v>9.3538213660639933</c:v>
                </c:pt>
                <c:pt idx="25">
                  <c:v>8.7818129627757138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8.3914670079373241</c:v>
                </c:pt>
                <c:pt idx="1">
                  <c:v>6.9844592443000586</c:v>
                </c:pt>
                <c:pt idx="2">
                  <c:v>7.7239139678570021</c:v>
                </c:pt>
                <c:pt idx="3">
                  <c:v>8.1510586184646669</c:v>
                </c:pt>
                <c:pt idx="4">
                  <c:v>8.7020031662619139</c:v>
                </c:pt>
                <c:pt idx="5">
                  <c:v>7.9354591093374225</c:v>
                </c:pt>
                <c:pt idx="6">
                  <c:v>8.2518352506322294</c:v>
                </c:pt>
                <c:pt idx="7">
                  <c:v>7.4647967441024505</c:v>
                </c:pt>
                <c:pt idx="8">
                  <c:v>6.679584797033546</c:v>
                </c:pt>
                <c:pt idx="9">
                  <c:v>8.4551292700295484</c:v>
                </c:pt>
                <c:pt idx="10">
                  <c:v>8.1329585072492776</c:v>
                </c:pt>
                <c:pt idx="11">
                  <c:v>7.6528059428137141</c:v>
                </c:pt>
                <c:pt idx="12">
                  <c:v>7.6811679529128982</c:v>
                </c:pt>
                <c:pt idx="13">
                  <c:v>7.7722617177146196</c:v>
                </c:pt>
                <c:pt idx="14">
                  <c:v>7.8701765520490072</c:v>
                </c:pt>
                <c:pt idx="15">
                  <c:v>7.9424470590470309</c:v>
                </c:pt>
                <c:pt idx="16">
                  <c:v>8.0106805374288967</c:v>
                </c:pt>
                <c:pt idx="17">
                  <c:v>8.0727185207151209</c:v>
                </c:pt>
                <c:pt idx="18">
                  <c:v>8.1321420431579714</c:v>
                </c:pt>
                <c:pt idx="19">
                  <c:v>8.1893426725016436</c:v>
                </c:pt>
                <c:pt idx="20">
                  <c:v>8.2480812787985887</c:v>
                </c:pt>
                <c:pt idx="21">
                  <c:v>8.2961659811704305</c:v>
                </c:pt>
                <c:pt idx="22">
                  <c:v>8.3504038278665398</c:v>
                </c:pt>
                <c:pt idx="23">
                  <c:v>8.4095667712664071</c:v>
                </c:pt>
                <c:pt idx="24">
                  <c:v>8.4733910992629404</c:v>
                </c:pt>
                <c:pt idx="25">
                  <c:v>8.5364503829097291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30.343636868843642</c:v>
                </c:pt>
                <c:pt idx="1">
                  <c:v>30.485712010334229</c:v>
                </c:pt>
                <c:pt idx="2">
                  <c:v>28.894854427474442</c:v>
                </c:pt>
                <c:pt idx="3">
                  <c:v>28.512187092222344</c:v>
                </c:pt>
                <c:pt idx="4">
                  <c:v>31.174103273987878</c:v>
                </c:pt>
                <c:pt idx="5">
                  <c:v>29.387457570005587</c:v>
                </c:pt>
                <c:pt idx="6">
                  <c:v>28.863586828432346</c:v>
                </c:pt>
                <c:pt idx="7">
                  <c:v>29.114409655078237</c:v>
                </c:pt>
                <c:pt idx="8">
                  <c:v>29.213964335678778</c:v>
                </c:pt>
                <c:pt idx="9">
                  <c:v>31.20722339569086</c:v>
                </c:pt>
                <c:pt idx="10">
                  <c:v>26.35250011801838</c:v>
                </c:pt>
                <c:pt idx="11">
                  <c:v>25.951833452522848</c:v>
                </c:pt>
                <c:pt idx="12">
                  <c:v>25.674792679411517</c:v>
                </c:pt>
                <c:pt idx="13">
                  <c:v>25.436894082177371</c:v>
                </c:pt>
                <c:pt idx="14">
                  <c:v>25.237890355123959</c:v>
                </c:pt>
                <c:pt idx="15">
                  <c:v>25.015124653422529</c:v>
                </c:pt>
                <c:pt idx="16">
                  <c:v>24.795632669857675</c:v>
                </c:pt>
                <c:pt idx="17">
                  <c:v>24.562197542443286</c:v>
                </c:pt>
                <c:pt idx="18">
                  <c:v>24.336277862996933</c:v>
                </c:pt>
                <c:pt idx="19">
                  <c:v>24.111745758582803</c:v>
                </c:pt>
                <c:pt idx="20">
                  <c:v>23.899281498920413</c:v>
                </c:pt>
                <c:pt idx="21">
                  <c:v>23.682686816879666</c:v>
                </c:pt>
                <c:pt idx="22">
                  <c:v>23.461930653018808</c:v>
                </c:pt>
                <c:pt idx="23">
                  <c:v>23.239641894376771</c:v>
                </c:pt>
                <c:pt idx="24">
                  <c:v>23.015439740365625</c:v>
                </c:pt>
                <c:pt idx="25">
                  <c:v>22.798874188811251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26.656954936684077</c:v>
                </c:pt>
                <c:pt idx="1">
                  <c:v>26.683337241389331</c:v>
                </c:pt>
                <c:pt idx="2">
                  <c:v>27.551033433633247</c:v>
                </c:pt>
                <c:pt idx="3">
                  <c:v>25.061976156830362</c:v>
                </c:pt>
                <c:pt idx="4">
                  <c:v>26.978044417077811</c:v>
                </c:pt>
                <c:pt idx="5">
                  <c:v>24.863493467272157</c:v>
                </c:pt>
                <c:pt idx="6">
                  <c:v>24.597444741439638</c:v>
                </c:pt>
                <c:pt idx="7">
                  <c:v>24.164161860411589</c:v>
                </c:pt>
                <c:pt idx="8">
                  <c:v>24.985515845990271</c:v>
                </c:pt>
                <c:pt idx="9">
                  <c:v>26.377045774910481</c:v>
                </c:pt>
                <c:pt idx="10">
                  <c:v>22.562667875657095</c:v>
                </c:pt>
                <c:pt idx="11">
                  <c:v>22.789104519254337</c:v>
                </c:pt>
                <c:pt idx="12">
                  <c:v>22.622891641294096</c:v>
                </c:pt>
                <c:pt idx="13">
                  <c:v>22.439937179007398</c:v>
                </c:pt>
                <c:pt idx="14">
                  <c:v>22.3071217213034</c:v>
                </c:pt>
                <c:pt idx="15">
                  <c:v>22.162677996292569</c:v>
                </c:pt>
                <c:pt idx="16">
                  <c:v>22.004897830714953</c:v>
                </c:pt>
                <c:pt idx="17">
                  <c:v>21.832824734762529</c:v>
                </c:pt>
                <c:pt idx="18">
                  <c:v>21.655370539112567</c:v>
                </c:pt>
                <c:pt idx="19">
                  <c:v>21.46274764074542</c:v>
                </c:pt>
                <c:pt idx="20">
                  <c:v>21.280345515866241</c:v>
                </c:pt>
                <c:pt idx="21">
                  <c:v>21.101345026909716</c:v>
                </c:pt>
                <c:pt idx="22">
                  <c:v>20.933510498771415</c:v>
                </c:pt>
                <c:pt idx="23">
                  <c:v>20.772585601250285</c:v>
                </c:pt>
                <c:pt idx="24">
                  <c:v>20.593391022059745</c:v>
                </c:pt>
                <c:pt idx="25">
                  <c:v>20.41114423350961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15.894357591415568</c:v>
                </c:pt>
                <c:pt idx="1">
                  <c:v>15.699816596281499</c:v>
                </c:pt>
                <c:pt idx="2">
                  <c:v>16.21340675986783</c:v>
                </c:pt>
                <c:pt idx="3">
                  <c:v>15.800887960142736</c:v>
                </c:pt>
                <c:pt idx="4">
                  <c:v>15.857575547676626</c:v>
                </c:pt>
                <c:pt idx="5">
                  <c:v>15.966200932298705</c:v>
                </c:pt>
                <c:pt idx="6">
                  <c:v>16.287289067496022</c:v>
                </c:pt>
                <c:pt idx="7">
                  <c:v>15.750118703838371</c:v>
                </c:pt>
                <c:pt idx="8">
                  <c:v>14.865196004514582</c:v>
                </c:pt>
                <c:pt idx="9">
                  <c:v>13.919195726881521</c:v>
                </c:pt>
                <c:pt idx="10">
                  <c:v>13.468613145382259</c:v>
                </c:pt>
                <c:pt idx="11">
                  <c:v>14.073585028460133</c:v>
                </c:pt>
                <c:pt idx="12">
                  <c:v>13.97586214211611</c:v>
                </c:pt>
                <c:pt idx="13">
                  <c:v>13.923322918173385</c:v>
                </c:pt>
                <c:pt idx="14">
                  <c:v>13.885974466194464</c:v>
                </c:pt>
                <c:pt idx="15">
                  <c:v>13.844534354429895</c:v>
                </c:pt>
                <c:pt idx="16">
                  <c:v>13.828489302538115</c:v>
                </c:pt>
                <c:pt idx="17">
                  <c:v>13.78603483087902</c:v>
                </c:pt>
                <c:pt idx="18">
                  <c:v>13.733132317604516</c:v>
                </c:pt>
                <c:pt idx="19">
                  <c:v>13.674727626607</c:v>
                </c:pt>
                <c:pt idx="20">
                  <c:v>13.636891948555517</c:v>
                </c:pt>
                <c:pt idx="21">
                  <c:v>13.610739083498206</c:v>
                </c:pt>
                <c:pt idx="22">
                  <c:v>13.57762540584956</c:v>
                </c:pt>
                <c:pt idx="23">
                  <c:v>13.55890302683345</c:v>
                </c:pt>
                <c:pt idx="24">
                  <c:v>13.578998609561827</c:v>
                </c:pt>
                <c:pt idx="25">
                  <c:v>13.58300466083414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60.696648339938946</c:v>
                </c:pt>
                <c:pt idx="1">
                  <c:v>58.264134874562487</c:v>
                </c:pt>
                <c:pt idx="2">
                  <c:v>56.089348197845709</c:v>
                </c:pt>
                <c:pt idx="3">
                  <c:v>57.692759863781014</c:v>
                </c:pt>
                <c:pt idx="4">
                  <c:v>60.63498882824998</c:v>
                </c:pt>
                <c:pt idx="5">
                  <c:v>61.180652992749778</c:v>
                </c:pt>
                <c:pt idx="6">
                  <c:v>61.590705074327651</c:v>
                </c:pt>
                <c:pt idx="7">
                  <c:v>61.108268954252644</c:v>
                </c:pt>
                <c:pt idx="8">
                  <c:v>58.063183722463563</c:v>
                </c:pt>
                <c:pt idx="9">
                  <c:v>60.860490767209043</c:v>
                </c:pt>
                <c:pt idx="10">
                  <c:v>60.123180087764254</c:v>
                </c:pt>
                <c:pt idx="11">
                  <c:v>60.645539912980198</c:v>
                </c:pt>
                <c:pt idx="12">
                  <c:v>61.552908980221048</c:v>
                </c:pt>
                <c:pt idx="13">
                  <c:v>62.457951315642411</c:v>
                </c:pt>
                <c:pt idx="14">
                  <c:v>63.432166960391299</c:v>
                </c:pt>
                <c:pt idx="15">
                  <c:v>64.259165932977851</c:v>
                </c:pt>
                <c:pt idx="16">
                  <c:v>65.041240965109026</c:v>
                </c:pt>
                <c:pt idx="17">
                  <c:v>65.802554873650621</c:v>
                </c:pt>
                <c:pt idx="18">
                  <c:v>66.482627419863832</c:v>
                </c:pt>
                <c:pt idx="19">
                  <c:v>67.208833150269626</c:v>
                </c:pt>
                <c:pt idx="20">
                  <c:v>67.959202670080884</c:v>
                </c:pt>
                <c:pt idx="21">
                  <c:v>68.736560108218796</c:v>
                </c:pt>
                <c:pt idx="22">
                  <c:v>69.524937186159406</c:v>
                </c:pt>
                <c:pt idx="23">
                  <c:v>70.26882873502818</c:v>
                </c:pt>
                <c:pt idx="24">
                  <c:v>70.979417082246258</c:v>
                </c:pt>
                <c:pt idx="25">
                  <c:v>71.663175484564121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14.483896221406507</c:v>
                </c:pt>
                <c:pt idx="1">
                  <c:v>15.199959188209405</c:v>
                </c:pt>
                <c:pt idx="2">
                  <c:v>14.486728212140669</c:v>
                </c:pt>
                <c:pt idx="3">
                  <c:v>13.926640658044349</c:v>
                </c:pt>
                <c:pt idx="4">
                  <c:v>15.453603342956763</c:v>
                </c:pt>
                <c:pt idx="5">
                  <c:v>15.257421962494458</c:v>
                </c:pt>
                <c:pt idx="6">
                  <c:v>14.285628860175697</c:v>
                </c:pt>
                <c:pt idx="7">
                  <c:v>14.198310367638516</c:v>
                </c:pt>
                <c:pt idx="8">
                  <c:v>14.766836407526235</c:v>
                </c:pt>
                <c:pt idx="9">
                  <c:v>15.570996668098877</c:v>
                </c:pt>
                <c:pt idx="10">
                  <c:v>13.509341514310533</c:v>
                </c:pt>
                <c:pt idx="11">
                  <c:v>12.321819274727838</c:v>
                </c:pt>
                <c:pt idx="12">
                  <c:v>12.298138476129393</c:v>
                </c:pt>
                <c:pt idx="13">
                  <c:v>12.289589094281359</c:v>
                </c:pt>
                <c:pt idx="14">
                  <c:v>12.312813820366552</c:v>
                </c:pt>
                <c:pt idx="15">
                  <c:v>12.298024191058344</c:v>
                </c:pt>
                <c:pt idx="16">
                  <c:v>12.267612462044031</c:v>
                </c:pt>
                <c:pt idx="17">
                  <c:v>12.229853977644026</c:v>
                </c:pt>
                <c:pt idx="18">
                  <c:v>12.188412453543378</c:v>
                </c:pt>
                <c:pt idx="19">
                  <c:v>12.159062101011058</c:v>
                </c:pt>
                <c:pt idx="20">
                  <c:v>12.134736170672776</c:v>
                </c:pt>
                <c:pt idx="21">
                  <c:v>12.108875668195783</c:v>
                </c:pt>
                <c:pt idx="22">
                  <c:v>12.075617857142932</c:v>
                </c:pt>
                <c:pt idx="23">
                  <c:v>12.054262131019469</c:v>
                </c:pt>
                <c:pt idx="24">
                  <c:v>12.039683111809877</c:v>
                </c:pt>
                <c:pt idx="25">
                  <c:v>12.0205813349415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1.0912076835021747</c:v>
                </c:pt>
                <c:pt idx="1">
                  <c:v>0.75903852402682193</c:v>
                </c:pt>
                <c:pt idx="2">
                  <c:v>0.73553121362826257</c:v>
                </c:pt>
                <c:pt idx="3">
                  <c:v>0.68076300315638638</c:v>
                </c:pt>
                <c:pt idx="4">
                  <c:v>0.75612098858182186</c:v>
                </c:pt>
                <c:pt idx="5">
                  <c:v>0.69279243589642958</c:v>
                </c:pt>
                <c:pt idx="6">
                  <c:v>0.60559864204784097</c:v>
                </c:pt>
                <c:pt idx="7">
                  <c:v>0.61720472633577783</c:v>
                </c:pt>
                <c:pt idx="8">
                  <c:v>0.62106931228122964</c:v>
                </c:pt>
                <c:pt idx="9">
                  <c:v>0.58643594260820864</c:v>
                </c:pt>
                <c:pt idx="10">
                  <c:v>0.70885932672658192</c:v>
                </c:pt>
                <c:pt idx="11">
                  <c:v>0.49604386683527707</c:v>
                </c:pt>
                <c:pt idx="12">
                  <c:v>0.49722275462392684</c:v>
                </c:pt>
                <c:pt idx="13">
                  <c:v>0.50143702505831755</c:v>
                </c:pt>
                <c:pt idx="14">
                  <c:v>0.50609597216757707</c:v>
                </c:pt>
                <c:pt idx="15">
                  <c:v>0.51266580076922508</c:v>
                </c:pt>
                <c:pt idx="16">
                  <c:v>0.51767971948714753</c:v>
                </c:pt>
                <c:pt idx="17">
                  <c:v>0.52269093321905891</c:v>
                </c:pt>
                <c:pt idx="18">
                  <c:v>0.52646636166844663</c:v>
                </c:pt>
                <c:pt idx="19">
                  <c:v>0.53265676974532539</c:v>
                </c:pt>
                <c:pt idx="20">
                  <c:v>0.53742630624181087</c:v>
                </c:pt>
                <c:pt idx="21">
                  <c:v>0.54224314956809427</c:v>
                </c:pt>
                <c:pt idx="22">
                  <c:v>0.54617623196674114</c:v>
                </c:pt>
                <c:pt idx="23">
                  <c:v>0.55194884003155742</c:v>
                </c:pt>
                <c:pt idx="24">
                  <c:v>0.55519011890427417</c:v>
                </c:pt>
                <c:pt idx="25">
                  <c:v>0.56074752480199097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52.551869030489179</c:v>
                </c:pt>
                <c:pt idx="1">
                  <c:v>55.986346174790668</c:v>
                </c:pt>
                <c:pt idx="2">
                  <c:v>58.966184905149049</c:v>
                </c:pt>
                <c:pt idx="3">
                  <c:v>56.004322663483407</c:v>
                </c:pt>
                <c:pt idx="4">
                  <c:v>57.915683742624765</c:v>
                </c:pt>
                <c:pt idx="5">
                  <c:v>56.151990816308881</c:v>
                </c:pt>
                <c:pt idx="6">
                  <c:v>57.247871758548733</c:v>
                </c:pt>
                <c:pt idx="7">
                  <c:v>56.282511120861997</c:v>
                </c:pt>
                <c:pt idx="8">
                  <c:v>55.655022732179333</c:v>
                </c:pt>
                <c:pt idx="9">
                  <c:v>57.558297695890566</c:v>
                </c:pt>
                <c:pt idx="10">
                  <c:v>54.979770203855928</c:v>
                </c:pt>
                <c:pt idx="11">
                  <c:v>54.360302020185863</c:v>
                </c:pt>
                <c:pt idx="12">
                  <c:v>54.436171684983968</c:v>
                </c:pt>
                <c:pt idx="13">
                  <c:v>54.426929047317998</c:v>
                </c:pt>
                <c:pt idx="14">
                  <c:v>54.490669395272171</c:v>
                </c:pt>
                <c:pt idx="15">
                  <c:v>54.445180689146575</c:v>
                </c:pt>
                <c:pt idx="16">
                  <c:v>54.365898513101314</c:v>
                </c:pt>
                <c:pt idx="17">
                  <c:v>54.280474708917936</c:v>
                </c:pt>
                <c:pt idx="18">
                  <c:v>54.145885029484049</c:v>
                </c:pt>
                <c:pt idx="19">
                  <c:v>54.008994071658222</c:v>
                </c:pt>
                <c:pt idx="20">
                  <c:v>53.849768950225879</c:v>
                </c:pt>
                <c:pt idx="21">
                  <c:v>53.623012194498735</c:v>
                </c:pt>
                <c:pt idx="22">
                  <c:v>53.399666978691144</c:v>
                </c:pt>
                <c:pt idx="23">
                  <c:v>53.213829718726416</c:v>
                </c:pt>
                <c:pt idx="24">
                  <c:v>53.00364337237162</c:v>
                </c:pt>
                <c:pt idx="25">
                  <c:v>52.801458978592485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11.530155564229879</c:v>
                </c:pt>
                <c:pt idx="1">
                  <c:v>11.800050425963668</c:v>
                </c:pt>
                <c:pt idx="2">
                  <c:v>11.875305419246173</c:v>
                </c:pt>
                <c:pt idx="3">
                  <c:v>11.982480060836487</c:v>
                </c:pt>
                <c:pt idx="4">
                  <c:v>11.545835820257013</c:v>
                </c:pt>
                <c:pt idx="5">
                  <c:v>12.520203037503126</c:v>
                </c:pt>
                <c:pt idx="6">
                  <c:v>12.407638898766402</c:v>
                </c:pt>
                <c:pt idx="7">
                  <c:v>13.31040181696614</c:v>
                </c:pt>
                <c:pt idx="8">
                  <c:v>13.563263816515729</c:v>
                </c:pt>
                <c:pt idx="9">
                  <c:v>13.720362971625697</c:v>
                </c:pt>
                <c:pt idx="10">
                  <c:v>13.67008113170399</c:v>
                </c:pt>
                <c:pt idx="11">
                  <c:v>14.520216146362626</c:v>
                </c:pt>
                <c:pt idx="12">
                  <c:v>14.715686387934795</c:v>
                </c:pt>
                <c:pt idx="13">
                  <c:v>14.91016627462481</c:v>
                </c:pt>
                <c:pt idx="14">
                  <c:v>15.136754658708673</c:v>
                </c:pt>
                <c:pt idx="15">
                  <c:v>15.324702666640327</c:v>
                </c:pt>
                <c:pt idx="16">
                  <c:v>15.516688339070754</c:v>
                </c:pt>
                <c:pt idx="17">
                  <c:v>15.707077409451374</c:v>
                </c:pt>
                <c:pt idx="18">
                  <c:v>15.920515114441004</c:v>
                </c:pt>
                <c:pt idx="19">
                  <c:v>16.107044794289315</c:v>
                </c:pt>
                <c:pt idx="20">
                  <c:v>16.313988536890598</c:v>
                </c:pt>
                <c:pt idx="21">
                  <c:v>16.525640197656593</c:v>
                </c:pt>
                <c:pt idx="22">
                  <c:v>16.75757071546575</c:v>
                </c:pt>
                <c:pt idx="23">
                  <c:v>16.959629657171067</c:v>
                </c:pt>
                <c:pt idx="24">
                  <c:v>17.190821746217281</c:v>
                </c:pt>
                <c:pt idx="25">
                  <c:v>17.395910822604378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23.438509972521327</c:v>
                </c:pt>
                <c:pt idx="1">
                  <c:v>22.256623048578</c:v>
                </c:pt>
                <c:pt idx="2">
                  <c:v>22.121356991330369</c:v>
                </c:pt>
                <c:pt idx="3">
                  <c:v>22.792859613322044</c:v>
                </c:pt>
                <c:pt idx="4">
                  <c:v>22.841009446736521</c:v>
                </c:pt>
                <c:pt idx="5">
                  <c:v>22.368935249298922</c:v>
                </c:pt>
                <c:pt idx="6">
                  <c:v>22.203101231197451</c:v>
                </c:pt>
                <c:pt idx="7">
                  <c:v>22.328420188380875</c:v>
                </c:pt>
                <c:pt idx="8">
                  <c:v>22.988003246743986</c:v>
                </c:pt>
                <c:pt idx="9">
                  <c:v>21.725437754951752</c:v>
                </c:pt>
                <c:pt idx="10">
                  <c:v>18.725114174052319</c:v>
                </c:pt>
                <c:pt idx="11">
                  <c:v>19.561828938917426</c:v>
                </c:pt>
                <c:pt idx="12">
                  <c:v>19.254200933841513</c:v>
                </c:pt>
                <c:pt idx="13">
                  <c:v>19.007416980543258</c:v>
                </c:pt>
                <c:pt idx="14">
                  <c:v>18.771455086619785</c:v>
                </c:pt>
                <c:pt idx="15">
                  <c:v>18.564866534097774</c:v>
                </c:pt>
                <c:pt idx="16">
                  <c:v>18.345160195727026</c:v>
                </c:pt>
                <c:pt idx="17">
                  <c:v>18.092413630799495</c:v>
                </c:pt>
                <c:pt idx="18">
                  <c:v>17.865498474930995</c:v>
                </c:pt>
                <c:pt idx="19">
                  <c:v>17.634820826308005</c:v>
                </c:pt>
                <c:pt idx="20">
                  <c:v>17.415864551186672</c:v>
                </c:pt>
                <c:pt idx="21">
                  <c:v>17.192380812508222</c:v>
                </c:pt>
                <c:pt idx="22">
                  <c:v>16.949789605061461</c:v>
                </c:pt>
                <c:pt idx="23">
                  <c:v>16.699645753674861</c:v>
                </c:pt>
                <c:pt idx="24">
                  <c:v>16.497948566959067</c:v>
                </c:pt>
                <c:pt idx="25">
                  <c:v>16.310102894799822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29.937983150541768</c:v>
                </c:pt>
                <c:pt idx="1">
                  <c:v>30.074420350134638</c:v>
                </c:pt>
                <c:pt idx="2">
                  <c:v>28.465751835687442</c:v>
                </c:pt>
                <c:pt idx="3">
                  <c:v>26.964148372699988</c:v>
                </c:pt>
                <c:pt idx="4">
                  <c:v>30.130569383010968</c:v>
                </c:pt>
                <c:pt idx="5">
                  <c:v>27.649679745855032</c:v>
                </c:pt>
                <c:pt idx="6">
                  <c:v>30.969158959990175</c:v>
                </c:pt>
                <c:pt idx="7">
                  <c:v>29.93591219430013</c:v>
                </c:pt>
                <c:pt idx="8">
                  <c:v>31.916091861247981</c:v>
                </c:pt>
                <c:pt idx="9">
                  <c:v>32.702309872844339</c:v>
                </c:pt>
                <c:pt idx="10">
                  <c:v>29.30042842458629</c:v>
                </c:pt>
                <c:pt idx="11">
                  <c:v>29.713372660374123</c:v>
                </c:pt>
                <c:pt idx="12">
                  <c:v>29.612248146375777</c:v>
                </c:pt>
                <c:pt idx="13">
                  <c:v>29.572154263568123</c:v>
                </c:pt>
                <c:pt idx="14">
                  <c:v>29.593053187425525</c:v>
                </c:pt>
                <c:pt idx="15">
                  <c:v>29.589870181290724</c:v>
                </c:pt>
                <c:pt idx="16">
                  <c:v>29.557765999557553</c:v>
                </c:pt>
                <c:pt idx="17">
                  <c:v>29.511660402274444</c:v>
                </c:pt>
                <c:pt idx="18">
                  <c:v>29.469278484608054</c:v>
                </c:pt>
                <c:pt idx="19">
                  <c:v>29.429845780485802</c:v>
                </c:pt>
                <c:pt idx="20">
                  <c:v>29.415642390885342</c:v>
                </c:pt>
                <c:pt idx="21">
                  <c:v>29.407743851558461</c:v>
                </c:pt>
                <c:pt idx="22">
                  <c:v>29.391322107331554</c:v>
                </c:pt>
                <c:pt idx="23">
                  <c:v>29.355735522691308</c:v>
                </c:pt>
                <c:pt idx="24">
                  <c:v>29.308063823209984</c:v>
                </c:pt>
                <c:pt idx="25">
                  <c:v>29.265217794759742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12.433818017057384</c:v>
                </c:pt>
                <c:pt idx="1">
                  <c:v>12.343828130043534</c:v>
                </c:pt>
                <c:pt idx="2">
                  <c:v>12.299746988418672</c:v>
                </c:pt>
                <c:pt idx="3">
                  <c:v>12.474171847323911</c:v>
                </c:pt>
                <c:pt idx="4">
                  <c:v>13.08328873700359</c:v>
                </c:pt>
                <c:pt idx="5">
                  <c:v>13.2504489910497</c:v>
                </c:pt>
                <c:pt idx="6">
                  <c:v>13.790550847876425</c:v>
                </c:pt>
                <c:pt idx="7">
                  <c:v>11.858026416438406</c:v>
                </c:pt>
                <c:pt idx="8">
                  <c:v>12.482876408683255</c:v>
                </c:pt>
                <c:pt idx="9">
                  <c:v>12.518043468824244</c:v>
                </c:pt>
                <c:pt idx="10">
                  <c:v>10.465823852370542</c:v>
                </c:pt>
                <c:pt idx="11">
                  <c:v>17.563458183616973</c:v>
                </c:pt>
                <c:pt idx="12">
                  <c:v>17.756175629121941</c:v>
                </c:pt>
                <c:pt idx="13">
                  <c:v>17.945547101497684</c:v>
                </c:pt>
                <c:pt idx="14">
                  <c:v>18.174544528472872</c:v>
                </c:pt>
                <c:pt idx="15">
                  <c:v>18.383854596968799</c:v>
                </c:pt>
                <c:pt idx="16">
                  <c:v>18.586421138048131</c:v>
                </c:pt>
                <c:pt idx="17">
                  <c:v>18.764315476775959</c:v>
                </c:pt>
                <c:pt idx="18">
                  <c:v>18.973109381113925</c:v>
                </c:pt>
                <c:pt idx="19">
                  <c:v>19.183222521071635</c:v>
                </c:pt>
                <c:pt idx="20">
                  <c:v>19.420203783732596</c:v>
                </c:pt>
                <c:pt idx="21">
                  <c:v>19.660819995755165</c:v>
                </c:pt>
                <c:pt idx="22">
                  <c:v>19.905352379561151</c:v>
                </c:pt>
                <c:pt idx="23">
                  <c:v>20.154192178558954</c:v>
                </c:pt>
                <c:pt idx="24">
                  <c:v>20.396608681240977</c:v>
                </c:pt>
                <c:pt idx="25">
                  <c:v>20.655639533302619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68.120665107913922</c:v>
                </c:pt>
                <c:pt idx="1">
                  <c:v>66.407656928652045</c:v>
                </c:pt>
                <c:pt idx="2">
                  <c:v>63.954732309787779</c:v>
                </c:pt>
                <c:pt idx="3">
                  <c:v>65.562753478569221</c:v>
                </c:pt>
                <c:pt idx="4">
                  <c:v>69.036956658323533</c:v>
                </c:pt>
                <c:pt idx="5">
                  <c:v>67.927816208634368</c:v>
                </c:pt>
                <c:pt idx="6">
                  <c:v>70.171134321736929</c:v>
                </c:pt>
                <c:pt idx="7">
                  <c:v>64.997575678379761</c:v>
                </c:pt>
                <c:pt idx="8">
                  <c:v>65.237453151308017</c:v>
                </c:pt>
                <c:pt idx="9">
                  <c:v>68.032360397758623</c:v>
                </c:pt>
                <c:pt idx="10">
                  <c:v>60.628633841129805</c:v>
                </c:pt>
                <c:pt idx="11">
                  <c:v>56.007670710329698</c:v>
                </c:pt>
                <c:pt idx="12">
                  <c:v>55.680419653459836</c:v>
                </c:pt>
                <c:pt idx="13">
                  <c:v>55.46074750675615</c:v>
                </c:pt>
                <c:pt idx="14">
                  <c:v>55.29709876520814</c:v>
                </c:pt>
                <c:pt idx="15">
                  <c:v>54.991104864982816</c:v>
                </c:pt>
                <c:pt idx="16">
                  <c:v>54.633681649550773</c:v>
                </c:pt>
                <c:pt idx="17">
                  <c:v>54.290768711572589</c:v>
                </c:pt>
                <c:pt idx="18">
                  <c:v>53.878861403170468</c:v>
                </c:pt>
                <c:pt idx="19">
                  <c:v>53.460543473131267</c:v>
                </c:pt>
                <c:pt idx="20">
                  <c:v>53.039446249267073</c:v>
                </c:pt>
                <c:pt idx="21">
                  <c:v>52.606426266544823</c:v>
                </c:pt>
                <c:pt idx="22">
                  <c:v>52.157301769632021</c:v>
                </c:pt>
                <c:pt idx="23">
                  <c:v>51.721941803246835</c:v>
                </c:pt>
                <c:pt idx="24">
                  <c:v>51.307130340017636</c:v>
                </c:pt>
                <c:pt idx="25">
                  <c:v>50.885162208571721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56.274269257933319</c:v>
                </c:pt>
                <c:pt idx="2">
                  <c:v>56.306707759759469</c:v>
                </c:pt>
                <c:pt idx="3">
                  <c:v>56.615079949356442</c:v>
                </c:pt>
                <c:pt idx="4">
                  <c:v>56.330692203001071</c:v>
                </c:pt>
                <c:pt idx="5">
                  <c:v>58.081253411537546</c:v>
                </c:pt>
                <c:pt idx="6">
                  <c:v>58.923396956404446</c:v>
                </c:pt>
                <c:pt idx="7">
                  <c:v>60.104348121270057</c:v>
                </c:pt>
                <c:pt idx="8">
                  <c:v>61.123288140844977</c:v>
                </c:pt>
                <c:pt idx="9">
                  <c:v>64.574335610530511</c:v>
                </c:pt>
                <c:pt idx="10">
                  <c:v>66.893237920589826</c:v>
                </c:pt>
                <c:pt idx="11">
                  <c:v>60.211835120007052</c:v>
                </c:pt>
                <c:pt idx="12">
                  <c:v>60.674402035869186</c:v>
                </c:pt>
                <c:pt idx="13">
                  <c:v>61.286790161847676</c:v>
                </c:pt>
                <c:pt idx="14">
                  <c:v>61.992133364942191</c:v>
                </c:pt>
                <c:pt idx="15">
                  <c:v>62.584705756983958</c:v>
                </c:pt>
                <c:pt idx="16">
                  <c:v>63.167140958545389</c:v>
                </c:pt>
                <c:pt idx="17">
                  <c:v>63.739247222915225</c:v>
                </c:pt>
                <c:pt idx="18">
                  <c:v>64.333502762939162</c:v>
                </c:pt>
                <c:pt idx="19">
                  <c:v>64.936380613672867</c:v>
                </c:pt>
                <c:pt idx="20">
                  <c:v>65.573609831471146</c:v>
                </c:pt>
                <c:pt idx="21">
                  <c:v>66.199454756322069</c:v>
                </c:pt>
                <c:pt idx="22">
                  <c:v>66.832514420080798</c:v>
                </c:pt>
                <c:pt idx="23">
                  <c:v>67.513824726771915</c:v>
                </c:pt>
                <c:pt idx="24">
                  <c:v>68.220517516677489</c:v>
                </c:pt>
                <c:pt idx="25">
                  <c:v>68.928124772486271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132.10478591738348</c:v>
                </c:pt>
                <c:pt idx="1">
                  <c:v>132.09181621456128</c:v>
                </c:pt>
                <c:pt idx="2">
                  <c:v>127.31653244805749</c:v>
                </c:pt>
                <c:pt idx="3">
                  <c:v>130.09783928112427</c:v>
                </c:pt>
                <c:pt idx="4">
                  <c:v>135.10304616522225</c:v>
                </c:pt>
                <c:pt idx="5">
                  <c:v>133.40751073614541</c:v>
                </c:pt>
                <c:pt idx="6">
                  <c:v>139.17451257639013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153.6719902094645</c:v>
                </c:pt>
                <c:pt idx="11">
                  <c:v>156.21156446959429</c:v>
                </c:pt>
                <c:pt idx="12">
                  <c:v>158.23287326152797</c:v>
                </c:pt>
                <c:pt idx="13">
                  <c:v>160.34822326658221</c:v>
                </c:pt>
                <c:pt idx="14">
                  <c:v>162.63312419079989</c:v>
                </c:pt>
                <c:pt idx="15">
                  <c:v>164.59087461284338</c:v>
                </c:pt>
                <c:pt idx="16">
                  <c:v>166.46084031307839</c:v>
                </c:pt>
                <c:pt idx="17">
                  <c:v>168.34248701128465</c:v>
                </c:pt>
                <c:pt idx="18">
                  <c:v>170.29470123278244</c:v>
                </c:pt>
                <c:pt idx="19">
                  <c:v>172.23947112824678</c:v>
                </c:pt>
                <c:pt idx="20">
                  <c:v>174.25747806001391</c:v>
                </c:pt>
                <c:pt idx="21">
                  <c:v>176.26911472557558</c:v>
                </c:pt>
                <c:pt idx="22">
                  <c:v>178.27944219509467</c:v>
                </c:pt>
                <c:pt idx="23">
                  <c:v>180.32647961597246</c:v>
                </c:pt>
                <c:pt idx="24">
                  <c:v>182.35219899318818</c:v>
                </c:pt>
                <c:pt idx="25">
                  <c:v>184.50732732925653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76.507985904481274</c:v>
                </c:pt>
                <c:pt idx="2">
                  <c:v>75.616531307912979</c:v>
                </c:pt>
                <c:pt idx="3">
                  <c:v>76.054432484868343</c:v>
                </c:pt>
                <c:pt idx="4">
                  <c:v>77.125434466295133</c:v>
                </c:pt>
                <c:pt idx="5">
                  <c:v>75.654279597078457</c:v>
                </c:pt>
                <c:pt idx="6">
                  <c:v>78.899189653243553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84.683524191394923</c:v>
                </c:pt>
                <c:pt idx="11">
                  <c:v>86.918961424846174</c:v>
                </c:pt>
                <c:pt idx="12">
                  <c:v>87.595579213916665</c:v>
                </c:pt>
                <c:pt idx="13">
                  <c:v>88.532525382020296</c:v>
                </c:pt>
                <c:pt idx="14">
                  <c:v>89.631079603499728</c:v>
                </c:pt>
                <c:pt idx="15">
                  <c:v>90.622039923914315</c:v>
                </c:pt>
                <c:pt idx="16">
                  <c:v>91.557977370133386</c:v>
                </c:pt>
                <c:pt idx="17">
                  <c:v>92.471785105069074</c:v>
                </c:pt>
                <c:pt idx="18">
                  <c:v>93.376412112978727</c:v>
                </c:pt>
                <c:pt idx="19">
                  <c:v>94.352005452171753</c:v>
                </c:pt>
                <c:pt idx="20">
                  <c:v>95.335752796138522</c:v>
                </c:pt>
                <c:pt idx="21">
                  <c:v>96.358701728508208</c:v>
                </c:pt>
                <c:pt idx="22">
                  <c:v>97.362044080644694</c:v>
                </c:pt>
                <c:pt idx="23">
                  <c:v>98.402488394401928</c:v>
                </c:pt>
                <c:pt idx="24">
                  <c:v>99.419300407532148</c:v>
                </c:pt>
                <c:pt idx="25">
                  <c:v>100.4930056104244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84.420333822203588</c:v>
                </c:pt>
                <c:pt idx="3">
                  <c:v>83.616638895774202</c:v>
                </c:pt>
                <c:pt idx="4">
                  <c:v>86.091043812732735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84.457275376035369</c:v>
                </c:pt>
                <c:pt idx="8">
                  <c:v>80.98601641719948</c:v>
                </c:pt>
                <c:pt idx="9">
                  <c:v>82.203932473413104</c:v>
                </c:pt>
                <c:pt idx="10">
                  <c:v>84.134275475743721</c:v>
                </c:pt>
                <c:pt idx="11">
                  <c:v>86.027058328171449</c:v>
                </c:pt>
                <c:pt idx="12">
                  <c:v>85.946258426259291</c:v>
                </c:pt>
                <c:pt idx="13">
                  <c:v>85.891106683187118</c:v>
                </c:pt>
                <c:pt idx="14">
                  <c:v>85.962847371454615</c:v>
                </c:pt>
                <c:pt idx="15">
                  <c:v>85.875160185133907</c:v>
                </c:pt>
                <c:pt idx="16">
                  <c:v>85.650192036007368</c:v>
                </c:pt>
                <c:pt idx="17">
                  <c:v>85.266894907626167</c:v>
                </c:pt>
                <c:pt idx="18">
                  <c:v>84.945807005603839</c:v>
                </c:pt>
                <c:pt idx="19">
                  <c:v>84.533555619501271</c:v>
                </c:pt>
                <c:pt idx="20">
                  <c:v>84.14827946105207</c:v>
                </c:pt>
                <c:pt idx="21">
                  <c:v>83.737089636631111</c:v>
                </c:pt>
                <c:pt idx="22">
                  <c:v>83.360794087660935</c:v>
                </c:pt>
                <c:pt idx="23">
                  <c:v>82.938495628978259</c:v>
                </c:pt>
                <c:pt idx="24">
                  <c:v>82.493255768375249</c:v>
                </c:pt>
                <c:pt idx="25">
                  <c:v>81.933072244829773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79.853325092305113</c:v>
                </c:pt>
                <c:pt idx="2">
                  <c:v>80.383208588832531</c:v>
                </c:pt>
                <c:pt idx="3">
                  <c:v>77.526109827660107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78.000155888000236</c:v>
                </c:pt>
                <c:pt idx="7">
                  <c:v>76.493486963430655</c:v>
                </c:pt>
                <c:pt idx="8">
                  <c:v>75.744260983217174</c:v>
                </c:pt>
                <c:pt idx="9">
                  <c:v>79.958594167512416</c:v>
                </c:pt>
                <c:pt idx="10">
                  <c:v>70.516739646307016</c:v>
                </c:pt>
                <c:pt idx="11">
                  <c:v>70.467328943051029</c:v>
                </c:pt>
                <c:pt idx="12">
                  <c:v>69.954714415734628</c:v>
                </c:pt>
                <c:pt idx="13">
                  <c:v>69.572415897072773</c:v>
                </c:pt>
                <c:pt idx="14">
                  <c:v>69.301163094670841</c:v>
                </c:pt>
                <c:pt idx="15">
                  <c:v>68.964784063192027</c:v>
                </c:pt>
                <c:pt idx="16">
                  <c:v>68.639700340539633</c:v>
                </c:pt>
                <c:pt idx="17">
                  <c:v>68.253775628799957</c:v>
                </c:pt>
                <c:pt idx="18">
                  <c:v>67.856922762871989</c:v>
                </c:pt>
                <c:pt idx="19">
                  <c:v>67.438563698436866</c:v>
                </c:pt>
                <c:pt idx="20">
                  <c:v>67.064600242140756</c:v>
                </c:pt>
                <c:pt idx="21">
                  <c:v>66.690936908458013</c:v>
                </c:pt>
                <c:pt idx="22">
                  <c:v>66.323470385506326</c:v>
                </c:pt>
                <c:pt idx="23">
                  <c:v>65.980697293726919</c:v>
                </c:pt>
                <c:pt idx="24">
                  <c:v>65.661220471250132</c:v>
                </c:pt>
                <c:pt idx="25">
                  <c:v>65.329473466064726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76.271752244847633</c:v>
                </c:pt>
                <c:pt idx="1">
                  <c:v>74.223132586798712</c:v>
                </c:pt>
                <c:pt idx="2">
                  <c:v>71.311607623614634</c:v>
                </c:pt>
                <c:pt idx="3">
                  <c:v>72.300163524981741</c:v>
                </c:pt>
                <c:pt idx="4">
                  <c:v>76.844713159788569</c:v>
                </c:pt>
                <c:pt idx="5">
                  <c:v>77.130867391140669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73.451089442271041</c:v>
                </c:pt>
                <c:pt idx="9">
                  <c:v>77.017923377916119</c:v>
                </c:pt>
                <c:pt idx="10">
                  <c:v>74.341380928801371</c:v>
                </c:pt>
                <c:pt idx="11">
                  <c:v>73.463403054543321</c:v>
                </c:pt>
                <c:pt idx="12">
                  <c:v>74.348270210974377</c:v>
                </c:pt>
                <c:pt idx="13">
                  <c:v>75.248977434982095</c:v>
                </c:pt>
                <c:pt idx="14">
                  <c:v>76.251076752925428</c:v>
                </c:pt>
                <c:pt idx="15">
                  <c:v>77.069855924805424</c:v>
                </c:pt>
                <c:pt idx="16">
                  <c:v>77.826533146640202</c:v>
                </c:pt>
                <c:pt idx="17">
                  <c:v>78.5550997845137</c:v>
                </c:pt>
                <c:pt idx="18">
                  <c:v>79.19750623507565</c:v>
                </c:pt>
                <c:pt idx="19">
                  <c:v>79.900552021026016</c:v>
                </c:pt>
                <c:pt idx="20">
                  <c:v>80.631365146995478</c:v>
                </c:pt>
                <c:pt idx="21">
                  <c:v>81.387678925982669</c:v>
                </c:pt>
                <c:pt idx="22">
                  <c:v>82.146731275269076</c:v>
                </c:pt>
                <c:pt idx="23">
                  <c:v>82.875039706079207</c:v>
                </c:pt>
                <c:pt idx="24">
                  <c:v>83.574290312960414</c:v>
                </c:pt>
                <c:pt idx="25">
                  <c:v>84.244504344307614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64.082024594719059</c:v>
                </c:pt>
                <c:pt idx="1">
                  <c:v>67.78639660075433</c:v>
                </c:pt>
                <c:pt idx="2">
                  <c:v>70.841490324395224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68.672193853812004</c:v>
                </c:pt>
                <c:pt idx="6">
                  <c:v>69.655510657315133</c:v>
                </c:pt>
                <c:pt idx="7">
                  <c:v>69.592912937828132</c:v>
                </c:pt>
                <c:pt idx="8">
                  <c:v>69.218286548695062</c:v>
                </c:pt>
                <c:pt idx="9">
                  <c:v>71.278660667516263</c:v>
                </c:pt>
                <c:pt idx="10">
                  <c:v>68.649851335559916</c:v>
                </c:pt>
                <c:pt idx="11">
                  <c:v>68.880518166548484</c:v>
                </c:pt>
                <c:pt idx="12">
                  <c:v>69.15185807291877</c:v>
                </c:pt>
                <c:pt idx="13">
                  <c:v>69.337095321942812</c:v>
                </c:pt>
                <c:pt idx="14">
                  <c:v>69.627424053980846</c:v>
                </c:pt>
                <c:pt idx="15">
                  <c:v>69.769883355786902</c:v>
                </c:pt>
                <c:pt idx="16">
                  <c:v>69.882586852172068</c:v>
                </c:pt>
                <c:pt idx="17">
                  <c:v>69.987552118369308</c:v>
                </c:pt>
                <c:pt idx="18">
                  <c:v>70.066400143925051</c:v>
                </c:pt>
                <c:pt idx="19">
                  <c:v>70.11603886594753</c:v>
                </c:pt>
                <c:pt idx="20">
                  <c:v>70.16375748711647</c:v>
                </c:pt>
                <c:pt idx="21">
                  <c:v>70.148652392155327</c:v>
                </c:pt>
                <c:pt idx="22">
                  <c:v>70.15723769415689</c:v>
                </c:pt>
                <c:pt idx="23">
                  <c:v>70.17345937589748</c:v>
                </c:pt>
                <c:pt idx="24">
                  <c:v>70.194465118588909</c:v>
                </c:pt>
                <c:pt idx="25">
                  <c:v>70.197369801196857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52.331043398712637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52.971578829747486</c:v>
                </c:pt>
                <c:pt idx="5">
                  <c:v>50.018614995153953</c:v>
                </c:pt>
                <c:pt idx="6">
                  <c:v>53.172260191187625</c:v>
                </c:pt>
                <c:pt idx="7">
                  <c:v>52.264332382681005</c:v>
                </c:pt>
                <c:pt idx="8">
                  <c:v>54.904095107991964</c:v>
                </c:pt>
                <c:pt idx="9">
                  <c:v>54.427747627796094</c:v>
                </c:pt>
                <c:pt idx="10">
                  <c:v>48.025542598638609</c:v>
                </c:pt>
                <c:pt idx="11">
                  <c:v>49.275201599291549</c:v>
                </c:pt>
                <c:pt idx="12">
                  <c:v>48.866449080217293</c:v>
                </c:pt>
                <c:pt idx="13">
                  <c:v>48.579571244111378</c:v>
                </c:pt>
                <c:pt idx="14">
                  <c:v>48.364508274045306</c:v>
                </c:pt>
                <c:pt idx="15">
                  <c:v>48.154736715388495</c:v>
                </c:pt>
                <c:pt idx="16">
                  <c:v>47.902926195284579</c:v>
                </c:pt>
                <c:pt idx="17">
                  <c:v>47.604074033073942</c:v>
                </c:pt>
                <c:pt idx="18">
                  <c:v>47.334776959539049</c:v>
                </c:pt>
                <c:pt idx="19">
                  <c:v>47.064666606793807</c:v>
                </c:pt>
                <c:pt idx="20">
                  <c:v>46.831506942072011</c:v>
                </c:pt>
                <c:pt idx="21">
                  <c:v>46.600124664066684</c:v>
                </c:pt>
                <c:pt idx="22">
                  <c:v>46.341111712393015</c:v>
                </c:pt>
                <c:pt idx="23">
                  <c:v>46.05538127636617</c:v>
                </c:pt>
                <c:pt idx="24">
                  <c:v>45.806012390169052</c:v>
                </c:pt>
                <c:pt idx="25">
                  <c:v>45.575320689559561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80.554483124971313</c:v>
                </c:pt>
                <c:pt idx="1">
                  <c:v>78.751485058695579</c:v>
                </c:pt>
                <c:pt idx="2">
                  <c:v>76.254479298206448</c:v>
                </c:pt>
                <c:pt idx="3">
                  <c:v>78.036925325893137</c:v>
                </c:pt>
                <c:pt idx="4">
                  <c:v>82.120245395327117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76.855602094818167</c:v>
                </c:pt>
                <c:pt idx="8">
                  <c:v>77.720329559991271</c:v>
                </c:pt>
                <c:pt idx="9">
                  <c:v>80.550403866582869</c:v>
                </c:pt>
                <c:pt idx="10">
                  <c:v>71.094457693500345</c:v>
                </c:pt>
                <c:pt idx="11">
                  <c:v>73.571128893946678</c:v>
                </c:pt>
                <c:pt idx="12">
                  <c:v>73.436595282581777</c:v>
                </c:pt>
                <c:pt idx="13">
                  <c:v>73.40629460825383</c:v>
                </c:pt>
                <c:pt idx="14">
                  <c:v>73.471643293681012</c:v>
                </c:pt>
                <c:pt idx="15">
                  <c:v>73.374959461951619</c:v>
                </c:pt>
                <c:pt idx="16">
                  <c:v>73.220102787598904</c:v>
                </c:pt>
                <c:pt idx="17">
                  <c:v>73.055084188348545</c:v>
                </c:pt>
                <c:pt idx="18">
                  <c:v>72.85197078428439</c:v>
                </c:pt>
                <c:pt idx="19">
                  <c:v>72.643765994202909</c:v>
                </c:pt>
                <c:pt idx="20">
                  <c:v>72.459650032999662</c:v>
                </c:pt>
                <c:pt idx="21">
                  <c:v>72.267246262299992</c:v>
                </c:pt>
                <c:pt idx="22">
                  <c:v>72.062654149193179</c:v>
                </c:pt>
                <c:pt idx="23">
                  <c:v>71.876133981805793</c:v>
                </c:pt>
                <c:pt idx="24">
                  <c:v>71.703739021258613</c:v>
                </c:pt>
                <c:pt idx="25">
                  <c:v>71.540801741874333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56.274269257933319</c:v>
                </c:pt>
                <c:pt idx="2">
                  <c:v>56.306707759759469</c:v>
                </c:pt>
                <c:pt idx="3">
                  <c:v>56.615079949356442</c:v>
                </c:pt>
                <c:pt idx="4">
                  <c:v>56.330692203001071</c:v>
                </c:pt>
                <c:pt idx="5">
                  <c:v>58.081253411537546</c:v>
                </c:pt>
                <c:pt idx="6">
                  <c:v>58.923396956404446</c:v>
                </c:pt>
                <c:pt idx="7">
                  <c:v>60.104348121270057</c:v>
                </c:pt>
                <c:pt idx="8">
                  <c:v>61.123288140844977</c:v>
                </c:pt>
                <c:pt idx="9">
                  <c:v>64.574335610530511</c:v>
                </c:pt>
                <c:pt idx="10">
                  <c:v>66.893237920589826</c:v>
                </c:pt>
                <c:pt idx="11">
                  <c:v>60.211835120007052</c:v>
                </c:pt>
                <c:pt idx="12">
                  <c:v>60.674402035869186</c:v>
                </c:pt>
                <c:pt idx="13">
                  <c:v>61.286790161847676</c:v>
                </c:pt>
                <c:pt idx="14">
                  <c:v>61.992133364942191</c:v>
                </c:pt>
                <c:pt idx="15">
                  <c:v>62.584705756983958</c:v>
                </c:pt>
                <c:pt idx="16">
                  <c:v>63.167140958545389</c:v>
                </c:pt>
                <c:pt idx="17">
                  <c:v>63.739247222915225</c:v>
                </c:pt>
                <c:pt idx="18">
                  <c:v>64.333502762939162</c:v>
                </c:pt>
                <c:pt idx="19">
                  <c:v>64.936380613672867</c:v>
                </c:pt>
                <c:pt idx="20">
                  <c:v>65.573609831471146</c:v>
                </c:pt>
                <c:pt idx="21">
                  <c:v>66.199454756322069</c:v>
                </c:pt>
                <c:pt idx="22">
                  <c:v>66.832514420080798</c:v>
                </c:pt>
                <c:pt idx="23">
                  <c:v>67.513824726771915</c:v>
                </c:pt>
                <c:pt idx="24">
                  <c:v>68.220517516677489</c:v>
                </c:pt>
                <c:pt idx="25">
                  <c:v>68.928124772486271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132.10478591738348</c:v>
                </c:pt>
                <c:pt idx="1">
                  <c:v>132.09181621456128</c:v>
                </c:pt>
                <c:pt idx="2">
                  <c:v>127.31653244805749</c:v>
                </c:pt>
                <c:pt idx="3">
                  <c:v>130.09783928112427</c:v>
                </c:pt>
                <c:pt idx="4">
                  <c:v>135.10304616522225</c:v>
                </c:pt>
                <c:pt idx="5">
                  <c:v>133.40751073614541</c:v>
                </c:pt>
                <c:pt idx="6">
                  <c:v>139.17451257639013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153.6719902094645</c:v>
                </c:pt>
                <c:pt idx="11">
                  <c:v>156.21156446959429</c:v>
                </c:pt>
                <c:pt idx="12">
                  <c:v>158.23287326152797</c:v>
                </c:pt>
                <c:pt idx="13">
                  <c:v>160.34822326658221</c:v>
                </c:pt>
                <c:pt idx="14">
                  <c:v>162.63312419079989</c:v>
                </c:pt>
                <c:pt idx="15">
                  <c:v>164.59087461284338</c:v>
                </c:pt>
                <c:pt idx="16">
                  <c:v>166.46084031307839</c:v>
                </c:pt>
                <c:pt idx="17">
                  <c:v>168.34248701128465</c:v>
                </c:pt>
                <c:pt idx="18">
                  <c:v>170.29470123278244</c:v>
                </c:pt>
                <c:pt idx="19">
                  <c:v>172.23947112824678</c:v>
                </c:pt>
                <c:pt idx="20">
                  <c:v>174.25747806001391</c:v>
                </c:pt>
                <c:pt idx="21">
                  <c:v>176.26911472557558</c:v>
                </c:pt>
                <c:pt idx="22">
                  <c:v>178.27944219509467</c:v>
                </c:pt>
                <c:pt idx="23">
                  <c:v>180.32647961597246</c:v>
                </c:pt>
                <c:pt idx="24">
                  <c:v>182.35219899318818</c:v>
                </c:pt>
                <c:pt idx="25">
                  <c:v>184.50732732925653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76.507985904481274</c:v>
                </c:pt>
                <c:pt idx="2">
                  <c:v>75.616531307912979</c:v>
                </c:pt>
                <c:pt idx="3">
                  <c:v>76.054432484868343</c:v>
                </c:pt>
                <c:pt idx="4">
                  <c:v>77.125434466295133</c:v>
                </c:pt>
                <c:pt idx="5">
                  <c:v>75.654279597078457</c:v>
                </c:pt>
                <c:pt idx="6">
                  <c:v>78.899189653243553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84.683524191394923</c:v>
                </c:pt>
                <c:pt idx="11">
                  <c:v>86.918961424846174</c:v>
                </c:pt>
                <c:pt idx="12">
                  <c:v>87.595579213916665</c:v>
                </c:pt>
                <c:pt idx="13">
                  <c:v>88.532525382020296</c:v>
                </c:pt>
                <c:pt idx="14">
                  <c:v>89.631079603499728</c:v>
                </c:pt>
                <c:pt idx="15">
                  <c:v>90.622039923914315</c:v>
                </c:pt>
                <c:pt idx="16">
                  <c:v>91.557977370133386</c:v>
                </c:pt>
                <c:pt idx="17">
                  <c:v>92.471785105069074</c:v>
                </c:pt>
                <c:pt idx="18">
                  <c:v>93.376412112978727</c:v>
                </c:pt>
                <c:pt idx="19">
                  <c:v>94.352005452171753</c:v>
                </c:pt>
                <c:pt idx="20">
                  <c:v>95.335752796138522</c:v>
                </c:pt>
                <c:pt idx="21">
                  <c:v>96.358701728508208</c:v>
                </c:pt>
                <c:pt idx="22">
                  <c:v>97.362044080644694</c:v>
                </c:pt>
                <c:pt idx="23">
                  <c:v>98.402488394401928</c:v>
                </c:pt>
                <c:pt idx="24">
                  <c:v>99.419300407532148</c:v>
                </c:pt>
                <c:pt idx="25">
                  <c:v>100.4930056104244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84.420333822203588</c:v>
                </c:pt>
                <c:pt idx="3">
                  <c:v>83.616638895774202</c:v>
                </c:pt>
                <c:pt idx="4">
                  <c:v>86.091043812732735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84.457275376035369</c:v>
                </c:pt>
                <c:pt idx="8">
                  <c:v>80.98601641719948</c:v>
                </c:pt>
                <c:pt idx="9">
                  <c:v>82.203932473413104</c:v>
                </c:pt>
                <c:pt idx="10">
                  <c:v>84.134275475743721</c:v>
                </c:pt>
                <c:pt idx="11">
                  <c:v>86.027058328171449</c:v>
                </c:pt>
                <c:pt idx="12">
                  <c:v>85.946258426259291</c:v>
                </c:pt>
                <c:pt idx="13">
                  <c:v>85.891106683187118</c:v>
                </c:pt>
                <c:pt idx="14">
                  <c:v>85.962847371454615</c:v>
                </c:pt>
                <c:pt idx="15">
                  <c:v>85.875160185133907</c:v>
                </c:pt>
                <c:pt idx="16">
                  <c:v>85.650192036007368</c:v>
                </c:pt>
                <c:pt idx="17">
                  <c:v>85.266894907626167</c:v>
                </c:pt>
                <c:pt idx="18">
                  <c:v>84.945807005603839</c:v>
                </c:pt>
                <c:pt idx="19">
                  <c:v>84.533555619501271</c:v>
                </c:pt>
                <c:pt idx="20">
                  <c:v>84.14827946105207</c:v>
                </c:pt>
                <c:pt idx="21">
                  <c:v>83.737089636631111</c:v>
                </c:pt>
                <c:pt idx="22">
                  <c:v>83.360794087660935</c:v>
                </c:pt>
                <c:pt idx="23">
                  <c:v>82.938495628978259</c:v>
                </c:pt>
                <c:pt idx="24">
                  <c:v>82.493255768375249</c:v>
                </c:pt>
                <c:pt idx="25">
                  <c:v>81.933072244829773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79.853325092305113</c:v>
                </c:pt>
                <c:pt idx="2">
                  <c:v>80.383208588832531</c:v>
                </c:pt>
                <c:pt idx="3">
                  <c:v>77.526109827660107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78.000155888000236</c:v>
                </c:pt>
                <c:pt idx="7">
                  <c:v>76.493486963430655</c:v>
                </c:pt>
                <c:pt idx="8">
                  <c:v>75.744260983217174</c:v>
                </c:pt>
                <c:pt idx="9">
                  <c:v>79.958594167512416</c:v>
                </c:pt>
                <c:pt idx="10">
                  <c:v>70.516739646307016</c:v>
                </c:pt>
                <c:pt idx="11">
                  <c:v>70.467328943051029</c:v>
                </c:pt>
                <c:pt idx="12">
                  <c:v>69.954714415734628</c:v>
                </c:pt>
                <c:pt idx="13">
                  <c:v>69.572415897072773</c:v>
                </c:pt>
                <c:pt idx="14">
                  <c:v>69.301163094670841</c:v>
                </c:pt>
                <c:pt idx="15">
                  <c:v>68.964784063192027</c:v>
                </c:pt>
                <c:pt idx="16">
                  <c:v>68.639700340539633</c:v>
                </c:pt>
                <c:pt idx="17">
                  <c:v>68.253775628799957</c:v>
                </c:pt>
                <c:pt idx="18">
                  <c:v>67.856922762871989</c:v>
                </c:pt>
                <c:pt idx="19">
                  <c:v>67.438563698436866</c:v>
                </c:pt>
                <c:pt idx="20">
                  <c:v>67.064600242140756</c:v>
                </c:pt>
                <c:pt idx="21">
                  <c:v>66.690936908458013</c:v>
                </c:pt>
                <c:pt idx="22">
                  <c:v>66.323470385506326</c:v>
                </c:pt>
                <c:pt idx="23">
                  <c:v>65.980697293726919</c:v>
                </c:pt>
                <c:pt idx="24">
                  <c:v>65.661220471250132</c:v>
                </c:pt>
                <c:pt idx="25">
                  <c:v>65.329473466064726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76.271752244847633</c:v>
                </c:pt>
                <c:pt idx="1">
                  <c:v>74.223132586798712</c:v>
                </c:pt>
                <c:pt idx="2">
                  <c:v>71.311607623614634</c:v>
                </c:pt>
                <c:pt idx="3">
                  <c:v>72.300163524981741</c:v>
                </c:pt>
                <c:pt idx="4">
                  <c:v>76.844713159788569</c:v>
                </c:pt>
                <c:pt idx="5">
                  <c:v>77.130867391140669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73.451089442271041</c:v>
                </c:pt>
                <c:pt idx="9">
                  <c:v>77.017923377916119</c:v>
                </c:pt>
                <c:pt idx="10">
                  <c:v>74.341380928801371</c:v>
                </c:pt>
                <c:pt idx="11">
                  <c:v>73.463403054543321</c:v>
                </c:pt>
                <c:pt idx="12">
                  <c:v>74.348270210974377</c:v>
                </c:pt>
                <c:pt idx="13">
                  <c:v>75.248977434982095</c:v>
                </c:pt>
                <c:pt idx="14">
                  <c:v>76.251076752925428</c:v>
                </c:pt>
                <c:pt idx="15">
                  <c:v>77.069855924805424</c:v>
                </c:pt>
                <c:pt idx="16">
                  <c:v>77.826533146640202</c:v>
                </c:pt>
                <c:pt idx="17">
                  <c:v>78.5550997845137</c:v>
                </c:pt>
                <c:pt idx="18">
                  <c:v>79.19750623507565</c:v>
                </c:pt>
                <c:pt idx="19">
                  <c:v>79.900552021026016</c:v>
                </c:pt>
                <c:pt idx="20">
                  <c:v>80.631365146995478</c:v>
                </c:pt>
                <c:pt idx="21">
                  <c:v>81.387678925982669</c:v>
                </c:pt>
                <c:pt idx="22">
                  <c:v>82.146731275269076</c:v>
                </c:pt>
                <c:pt idx="23">
                  <c:v>82.875039706079207</c:v>
                </c:pt>
                <c:pt idx="24">
                  <c:v>83.574290312960414</c:v>
                </c:pt>
                <c:pt idx="25">
                  <c:v>84.244504344307614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64.082024594719059</c:v>
                </c:pt>
                <c:pt idx="1">
                  <c:v>67.78639660075433</c:v>
                </c:pt>
                <c:pt idx="2">
                  <c:v>70.841490324395224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68.672193853812004</c:v>
                </c:pt>
                <c:pt idx="6">
                  <c:v>69.655510657315133</c:v>
                </c:pt>
                <c:pt idx="7">
                  <c:v>69.592912937828132</c:v>
                </c:pt>
                <c:pt idx="8">
                  <c:v>69.218286548695062</c:v>
                </c:pt>
                <c:pt idx="9">
                  <c:v>71.278660667516263</c:v>
                </c:pt>
                <c:pt idx="10">
                  <c:v>68.649851335559916</c:v>
                </c:pt>
                <c:pt idx="11">
                  <c:v>68.880518166548484</c:v>
                </c:pt>
                <c:pt idx="12">
                  <c:v>69.15185807291877</c:v>
                </c:pt>
                <c:pt idx="13">
                  <c:v>69.337095321942812</c:v>
                </c:pt>
                <c:pt idx="14">
                  <c:v>69.627424053980846</c:v>
                </c:pt>
                <c:pt idx="15">
                  <c:v>69.769883355786902</c:v>
                </c:pt>
                <c:pt idx="16">
                  <c:v>69.882586852172068</c:v>
                </c:pt>
                <c:pt idx="17">
                  <c:v>69.987552118369308</c:v>
                </c:pt>
                <c:pt idx="18">
                  <c:v>70.066400143925051</c:v>
                </c:pt>
                <c:pt idx="19">
                  <c:v>70.11603886594753</c:v>
                </c:pt>
                <c:pt idx="20">
                  <c:v>70.16375748711647</c:v>
                </c:pt>
                <c:pt idx="21">
                  <c:v>70.148652392155327</c:v>
                </c:pt>
                <c:pt idx="22">
                  <c:v>70.15723769415689</c:v>
                </c:pt>
                <c:pt idx="23">
                  <c:v>70.17345937589748</c:v>
                </c:pt>
                <c:pt idx="24">
                  <c:v>70.194465118588909</c:v>
                </c:pt>
                <c:pt idx="25">
                  <c:v>70.197369801196857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52.331043398712637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52.971578829747486</c:v>
                </c:pt>
                <c:pt idx="5">
                  <c:v>50.018614995153953</c:v>
                </c:pt>
                <c:pt idx="6">
                  <c:v>53.172260191187625</c:v>
                </c:pt>
                <c:pt idx="7">
                  <c:v>52.264332382681005</c:v>
                </c:pt>
                <c:pt idx="8">
                  <c:v>54.904095107991964</c:v>
                </c:pt>
                <c:pt idx="9">
                  <c:v>54.427747627796094</c:v>
                </c:pt>
                <c:pt idx="10">
                  <c:v>48.025542598638609</c:v>
                </c:pt>
                <c:pt idx="11">
                  <c:v>49.275201599291549</c:v>
                </c:pt>
                <c:pt idx="12">
                  <c:v>48.866449080217293</c:v>
                </c:pt>
                <c:pt idx="13">
                  <c:v>48.579571244111378</c:v>
                </c:pt>
                <c:pt idx="14">
                  <c:v>48.364508274045306</c:v>
                </c:pt>
                <c:pt idx="15">
                  <c:v>48.154736715388495</c:v>
                </c:pt>
                <c:pt idx="16">
                  <c:v>47.902926195284579</c:v>
                </c:pt>
                <c:pt idx="17">
                  <c:v>47.604074033073942</c:v>
                </c:pt>
                <c:pt idx="18">
                  <c:v>47.334776959539049</c:v>
                </c:pt>
                <c:pt idx="19">
                  <c:v>47.064666606793807</c:v>
                </c:pt>
                <c:pt idx="20">
                  <c:v>46.831506942072011</c:v>
                </c:pt>
                <c:pt idx="21">
                  <c:v>46.600124664066684</c:v>
                </c:pt>
                <c:pt idx="22">
                  <c:v>46.341111712393015</c:v>
                </c:pt>
                <c:pt idx="23">
                  <c:v>46.05538127636617</c:v>
                </c:pt>
                <c:pt idx="24">
                  <c:v>45.806012390169052</c:v>
                </c:pt>
                <c:pt idx="25">
                  <c:v>45.575320689559561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80.554483124971313</c:v>
                </c:pt>
                <c:pt idx="1">
                  <c:v>78.751485058695579</c:v>
                </c:pt>
                <c:pt idx="2">
                  <c:v>76.254479298206448</c:v>
                </c:pt>
                <c:pt idx="3">
                  <c:v>78.036925325893137</c:v>
                </c:pt>
                <c:pt idx="4">
                  <c:v>82.120245395327117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76.855602094818167</c:v>
                </c:pt>
                <c:pt idx="8">
                  <c:v>77.720329559991271</c:v>
                </c:pt>
                <c:pt idx="9">
                  <c:v>80.550403866582869</c:v>
                </c:pt>
                <c:pt idx="10">
                  <c:v>71.094457693500345</c:v>
                </c:pt>
                <c:pt idx="11">
                  <c:v>73.571128893946678</c:v>
                </c:pt>
                <c:pt idx="12">
                  <c:v>73.436595282581777</c:v>
                </c:pt>
                <c:pt idx="13">
                  <c:v>73.40629460825383</c:v>
                </c:pt>
                <c:pt idx="14">
                  <c:v>73.471643293681012</c:v>
                </c:pt>
                <c:pt idx="15">
                  <c:v>73.374959461951619</c:v>
                </c:pt>
                <c:pt idx="16">
                  <c:v>73.220102787598904</c:v>
                </c:pt>
                <c:pt idx="17">
                  <c:v>73.055084188348545</c:v>
                </c:pt>
                <c:pt idx="18">
                  <c:v>72.85197078428439</c:v>
                </c:pt>
                <c:pt idx="19">
                  <c:v>72.643765994202909</c:v>
                </c:pt>
                <c:pt idx="20">
                  <c:v>72.459650032999662</c:v>
                </c:pt>
                <c:pt idx="21">
                  <c:v>72.267246262299992</c:v>
                </c:pt>
                <c:pt idx="22">
                  <c:v>72.062654149193179</c:v>
                </c:pt>
                <c:pt idx="23">
                  <c:v>71.876133981805793</c:v>
                </c:pt>
                <c:pt idx="24">
                  <c:v>71.703739021258613</c:v>
                </c:pt>
                <c:pt idx="25">
                  <c:v>71.540801741874333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68.928124772486271</c:v>
                </c:pt>
                <c:pt idx="1">
                  <c:v>184.50732732925653</c:v>
                </c:pt>
                <c:pt idx="2">
                  <c:v>100.4930056104244</c:v>
                </c:pt>
                <c:pt idx="3">
                  <c:v>81.933072244829773</c:v>
                </c:pt>
                <c:pt idx="4">
                  <c:v>65.329473466064726</c:v>
                </c:pt>
                <c:pt idx="5">
                  <c:v>84.244504344307614</c:v>
                </c:pt>
                <c:pt idx="6">
                  <c:v>70.197369801196857</c:v>
                </c:pt>
                <c:pt idx="7">
                  <c:v>45.575320689559561</c:v>
                </c:pt>
                <c:pt idx="8">
                  <c:v>71.540801741874333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66.893237920589826</c:v>
                </c:pt>
                <c:pt idx="1">
                  <c:v>153.6719902094645</c:v>
                </c:pt>
                <c:pt idx="2">
                  <c:v>84.683524191394923</c:v>
                </c:pt>
                <c:pt idx="3">
                  <c:v>84.134275475743721</c:v>
                </c:pt>
                <c:pt idx="4">
                  <c:v>70.516739646307016</c:v>
                </c:pt>
                <c:pt idx="5">
                  <c:v>74.341380928801371</c:v>
                </c:pt>
                <c:pt idx="6">
                  <c:v>68.649851335559916</c:v>
                </c:pt>
                <c:pt idx="7">
                  <c:v>48.025542598638609</c:v>
                </c:pt>
                <c:pt idx="8">
                  <c:v>71.094457693500345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8.9198594592146048</c:v>
                </c:pt>
                <c:pt idx="1">
                  <c:v>23.876747472886606</c:v>
                </c:pt>
                <c:pt idx="2">
                  <c:v>13.004611537565808</c:v>
                </c:pt>
                <c:pt idx="3">
                  <c:v>10.602805341039558</c:v>
                </c:pt>
                <c:pt idx="4">
                  <c:v>8.4541647373292914</c:v>
                </c:pt>
                <c:pt idx="5">
                  <c:v>10.901923437533743</c:v>
                </c:pt>
                <c:pt idx="6">
                  <c:v>9.0841100798832279</c:v>
                </c:pt>
                <c:pt idx="7">
                  <c:v>5.8978168447399559</c:v>
                </c:pt>
                <c:pt idx="8">
                  <c:v>9.2579610898072122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9.2648502475155929</c:v>
                </c:pt>
                <c:pt idx="1">
                  <c:v>21.283884900571383</c:v>
                </c:pt>
                <c:pt idx="2">
                  <c:v>11.728841276849646</c:v>
                </c:pt>
                <c:pt idx="3">
                  <c:v>11.652769206527838</c:v>
                </c:pt>
                <c:pt idx="4">
                  <c:v>9.766712646525745</c:v>
                </c:pt>
                <c:pt idx="5">
                  <c:v>10.296433285476446</c:v>
                </c:pt>
                <c:pt idx="6">
                  <c:v>9.5081447977329834</c:v>
                </c:pt>
                <c:pt idx="7">
                  <c:v>6.6516358613149373</c:v>
                </c:pt>
                <c:pt idx="8">
                  <c:v>9.8467277774854303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8.2150888762823442</c:v>
                </c:pt>
                <c:pt idx="1">
                  <c:v>18.869333788229163</c:v>
                </c:pt>
                <c:pt idx="2">
                  <c:v>10.700640813609827</c:v>
                </c:pt>
                <c:pt idx="3">
                  <c:v>11.981692364649044</c:v>
                </c:pt>
                <c:pt idx="4">
                  <c:v>11.054008104433739</c:v>
                </c:pt>
                <c:pt idx="5">
                  <c:v>10.909491333344738</c:v>
                </c:pt>
                <c:pt idx="6">
                  <c:v>9.7130854226071275</c:v>
                </c:pt>
                <c:pt idx="7">
                  <c:v>7.0746986939526675</c:v>
                </c:pt>
                <c:pt idx="8">
                  <c:v>11.481960602891347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7.2382310694139015E-2</c:v>
                </c:pt>
                <c:pt idx="1">
                  <c:v>8.0103554861766457E-2</c:v>
                </c:pt>
                <c:pt idx="2">
                  <c:v>8.1246205489106604E-2</c:v>
                </c:pt>
                <c:pt idx="3">
                  <c:v>8.1814763413623065E-2</c:v>
                </c:pt>
                <c:pt idx="4">
                  <c:v>7.8372046584396796E-2</c:v>
                </c:pt>
                <c:pt idx="5">
                  <c:v>8.2150888762823449E-2</c:v>
                </c:pt>
                <c:pt idx="6">
                  <c:v>8.1696783972720025E-2</c:v>
                </c:pt>
                <c:pt idx="7">
                  <c:v>8.4558615029058801E-2</c:v>
                </c:pt>
                <c:pt idx="8">
                  <c:v>8.5802364970099992E-2</c:v>
                </c:pt>
                <c:pt idx="9">
                  <c:v>8.7463663922788051E-2</c:v>
                </c:pt>
                <c:pt idx="10">
                  <c:v>9.2648502475155936E-2</c:v>
                </c:pt>
                <c:pt idx="11">
                  <c:v>8.3047714250651411E-2</c:v>
                </c:pt>
                <c:pt idx="12">
                  <c:v>8.3320267500682055E-2</c:v>
                </c:pt>
                <c:pt idx="13">
                  <c:v>8.3701910756781461E-2</c:v>
                </c:pt>
                <c:pt idx="14">
                  <c:v>8.4087344421985122E-2</c:v>
                </c:pt>
                <c:pt idx="15">
                  <c:v>8.4458993986539874E-2</c:v>
                </c:pt>
                <c:pt idx="16">
                  <c:v>8.4866938093565297E-2</c:v>
                </c:pt>
                <c:pt idx="17">
                  <c:v>8.5295456060297897E-2</c:v>
                </c:pt>
                <c:pt idx="18">
                  <c:v>8.5748506197786803E-2</c:v>
                </c:pt>
                <c:pt idx="19">
                  <c:v>8.6211132946560298E-2</c:v>
                </c:pt>
                <c:pt idx="20">
                  <c:v>8.6684146850580387E-2</c:v>
                </c:pt>
                <c:pt idx="21">
                  <c:v>8.714364570988048E-2</c:v>
                </c:pt>
                <c:pt idx="22">
                  <c:v>8.7607147808502206E-2</c:v>
                </c:pt>
                <c:pt idx="23">
                  <c:v>8.8121816486724278E-2</c:v>
                </c:pt>
                <c:pt idx="24">
                  <c:v>8.8664285039708191E-2</c:v>
                </c:pt>
                <c:pt idx="25">
                  <c:v>8.9198594592146047E-2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0.18974656740266832</c:v>
                </c:pt>
                <c:pt idx="1">
                  <c:v>0.18802596970980323</c:v>
                </c:pt>
                <c:pt idx="2">
                  <c:v>0.18370786659325675</c:v>
                </c:pt>
                <c:pt idx="3">
                  <c:v>0.18800510307377444</c:v>
                </c:pt>
                <c:pt idx="4">
                  <c:v>0.18796684034339997</c:v>
                </c:pt>
                <c:pt idx="5">
                  <c:v>0.18869333788229162</c:v>
                </c:pt>
                <c:pt idx="6">
                  <c:v>0.19296426675594305</c:v>
                </c:pt>
                <c:pt idx="7">
                  <c:v>0.19139426237409843</c:v>
                </c:pt>
                <c:pt idx="8">
                  <c:v>0.19475479576794635</c:v>
                </c:pt>
                <c:pt idx="9">
                  <c:v>0.19801992965775622</c:v>
                </c:pt>
                <c:pt idx="10">
                  <c:v>0.21283884900571384</c:v>
                </c:pt>
                <c:pt idx="11">
                  <c:v>0.21545620296843326</c:v>
                </c:pt>
                <c:pt idx="12">
                  <c:v>0.21729106320253438</c:v>
                </c:pt>
                <c:pt idx="13">
                  <c:v>0.21899421781470735</c:v>
                </c:pt>
                <c:pt idx="14">
                  <c:v>0.22059875642203627</c:v>
                </c:pt>
                <c:pt idx="15">
                  <c:v>0.22211784046958175</c:v>
                </c:pt>
                <c:pt idx="16">
                  <c:v>0.22364510432922718</c:v>
                </c:pt>
                <c:pt idx="17">
                  <c:v>0.22527484759484381</c:v>
                </c:pt>
                <c:pt idx="18">
                  <c:v>0.22698152000082952</c:v>
                </c:pt>
                <c:pt idx="19">
                  <c:v>0.22866934996614136</c:v>
                </c:pt>
                <c:pt idx="20">
                  <c:v>0.23035731686554836</c:v>
                </c:pt>
                <c:pt idx="21">
                  <c:v>0.23203715710019318</c:v>
                </c:pt>
                <c:pt idx="22">
                  <c:v>0.23369692999176106</c:v>
                </c:pt>
                <c:pt idx="23">
                  <c:v>0.23536952629665578</c:v>
                </c:pt>
                <c:pt idx="24">
                  <c:v>0.23699801669192988</c:v>
                </c:pt>
                <c:pt idx="25">
                  <c:v>0.23876747472886606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0.10710633634244744</c:v>
                </c:pt>
                <c:pt idx="1">
                  <c:v>0.1089052195093389</c:v>
                </c:pt>
                <c:pt idx="2">
                  <c:v>0.10910878091520662</c:v>
                </c:pt>
                <c:pt idx="3">
                  <c:v>0.1099066786777116</c:v>
                </c:pt>
                <c:pt idx="4">
                  <c:v>0.10730345938323653</c:v>
                </c:pt>
                <c:pt idx="5">
                  <c:v>0.10700640813609827</c:v>
                </c:pt>
                <c:pt idx="6">
                  <c:v>0.10939304903776603</c:v>
                </c:pt>
                <c:pt idx="7">
                  <c:v>0.11123510657123209</c:v>
                </c:pt>
                <c:pt idx="8">
                  <c:v>0.11298515759888349</c:v>
                </c:pt>
                <c:pt idx="9">
                  <c:v>0.11118731863694929</c:v>
                </c:pt>
                <c:pt idx="10">
                  <c:v>0.11728841276849647</c:v>
                </c:pt>
                <c:pt idx="11">
                  <c:v>0.1198837580184547</c:v>
                </c:pt>
                <c:pt idx="12">
                  <c:v>0.12028939465552604</c:v>
                </c:pt>
                <c:pt idx="13">
                  <c:v>0.12091254116962137</c:v>
                </c:pt>
                <c:pt idx="14">
                  <c:v>0.12157735268062388</c:v>
                </c:pt>
                <c:pt idx="15">
                  <c:v>0.12229579467388879</c:v>
                </c:pt>
                <c:pt idx="16">
                  <c:v>0.12301087368419177</c:v>
                </c:pt>
                <c:pt idx="17">
                  <c:v>0.12374515587957996</c:v>
                </c:pt>
                <c:pt idx="18">
                  <c:v>0.12445906889760414</c:v>
                </c:pt>
                <c:pt idx="19">
                  <c:v>0.12526403857037641</c:v>
                </c:pt>
                <c:pt idx="20">
                  <c:v>0.12602780930820226</c:v>
                </c:pt>
                <c:pt idx="21">
                  <c:v>0.12684467863674129</c:v>
                </c:pt>
                <c:pt idx="22">
                  <c:v>0.12762666586352617</c:v>
                </c:pt>
                <c:pt idx="23">
                  <c:v>0.12843896874783253</c:v>
                </c:pt>
                <c:pt idx="24">
                  <c:v>0.12921246438253517</c:v>
                </c:pt>
                <c:pt idx="25">
                  <c:v>0.13004611537565808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0.12004590122944933</c:v>
                </c:pt>
                <c:pt idx="1">
                  <c:v>0.12056548774589415</c:v>
                </c:pt>
                <c:pt idx="2">
                  <c:v>0.12181198407908884</c:v>
                </c:pt>
                <c:pt idx="3">
                  <c:v>0.12083486475369505</c:v>
                </c:pt>
                <c:pt idx="4">
                  <c:v>0.11977717710046842</c:v>
                </c:pt>
                <c:pt idx="5">
                  <c:v>0.11981692364649044</c:v>
                </c:pt>
                <c:pt idx="6">
                  <c:v>0.11504600563094944</c:v>
                </c:pt>
                <c:pt idx="7">
                  <c:v>0.11881986009591337</c:v>
                </c:pt>
                <c:pt idx="8">
                  <c:v>0.11368484827077888</c:v>
                </c:pt>
                <c:pt idx="9">
                  <c:v>0.11134233213564299</c:v>
                </c:pt>
                <c:pt idx="10">
                  <c:v>0.11652769206527837</c:v>
                </c:pt>
                <c:pt idx="11">
                  <c:v>0.11865359266368208</c:v>
                </c:pt>
                <c:pt idx="12">
                  <c:v>0.11802448812804502</c:v>
                </c:pt>
                <c:pt idx="13">
                  <c:v>0.11730504611861341</c:v>
                </c:pt>
                <c:pt idx="14">
                  <c:v>0.1166016906026635</c:v>
                </c:pt>
                <c:pt idx="15">
                  <c:v>0.11588980965784926</c:v>
                </c:pt>
                <c:pt idx="16">
                  <c:v>0.11507358786417368</c:v>
                </c:pt>
                <c:pt idx="17">
                  <c:v>0.11410361754910649</c:v>
                </c:pt>
                <c:pt idx="18">
                  <c:v>0.11322212759557886</c:v>
                </c:pt>
                <c:pt idx="19">
                  <c:v>0.11222882355139738</c:v>
                </c:pt>
                <c:pt idx="20">
                  <c:v>0.11123868020644956</c:v>
                </c:pt>
                <c:pt idx="21">
                  <c:v>0.11022983948933818</c:v>
                </c:pt>
                <c:pt idx="22">
                  <c:v>0.10927318046375246</c:v>
                </c:pt>
                <c:pt idx="23">
                  <c:v>0.10825473036196717</c:v>
                </c:pt>
                <c:pt idx="24">
                  <c:v>0.10721416092325467</c:v>
                </c:pt>
                <c:pt idx="25">
                  <c:v>0.10602805341039558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0.11675442628502412</c:v>
                </c:pt>
                <c:pt idx="1">
                  <c:v>0.11366713938314138</c:v>
                </c:pt>
                <c:pt idx="2">
                  <c:v>0.11598672596427977</c:v>
                </c:pt>
                <c:pt idx="3">
                  <c:v>0.11203340769989797</c:v>
                </c:pt>
                <c:pt idx="4">
                  <c:v>0.11507558351188739</c:v>
                </c:pt>
                <c:pt idx="5">
                  <c:v>0.11054008104433739</c:v>
                </c:pt>
                <c:pt idx="6">
                  <c:v>0.10814654644122351</c:v>
                </c:pt>
                <c:pt idx="7">
                  <c:v>0.10761589666225936</c:v>
                </c:pt>
                <c:pt idx="8">
                  <c:v>0.10632668697889625</c:v>
                </c:pt>
                <c:pt idx="9">
                  <c:v>0.10830110045863857</c:v>
                </c:pt>
                <c:pt idx="10">
                  <c:v>9.7667126465257451E-2</c:v>
                </c:pt>
                <c:pt idx="11">
                  <c:v>9.7192696193453498E-2</c:v>
                </c:pt>
                <c:pt idx="12">
                  <c:v>9.6064325687249111E-2</c:v>
                </c:pt>
                <c:pt idx="13">
                  <c:v>9.5017933410642616E-2</c:v>
                </c:pt>
                <c:pt idx="14">
                  <c:v>9.400145556663865E-2</c:v>
                </c:pt>
                <c:pt idx="15">
                  <c:v>9.3069004831522542E-2</c:v>
                </c:pt>
                <c:pt idx="16">
                  <c:v>9.2219484864517975E-2</c:v>
                </c:pt>
                <c:pt idx="17">
                  <c:v>9.1336769317895791E-2</c:v>
                </c:pt>
                <c:pt idx="18">
                  <c:v>9.0444784011462664E-2</c:v>
                </c:pt>
                <c:pt idx="19">
                  <c:v>8.9533092632927594E-2</c:v>
                </c:pt>
                <c:pt idx="20">
                  <c:v>8.8655141463252485E-2</c:v>
                </c:pt>
                <c:pt idx="21">
                  <c:v>8.7790623040677515E-2</c:v>
                </c:pt>
                <c:pt idx="22">
                  <c:v>8.693986936828535E-2</c:v>
                </c:pt>
                <c:pt idx="23">
                  <c:v>8.61207156032784E-2</c:v>
                </c:pt>
                <c:pt idx="24">
                  <c:v>8.5338038757838797E-2</c:v>
                </c:pt>
                <c:pt idx="25">
                  <c:v>8.4541647373292908E-2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0.10955169472283449</c:v>
                </c:pt>
                <c:pt idx="1">
                  <c:v>0.1056528472351619</c:v>
                </c:pt>
                <c:pt idx="2">
                  <c:v>0.10289711043783259</c:v>
                </c:pt>
                <c:pt idx="3">
                  <c:v>0.10448136395557418</c:v>
                </c:pt>
                <c:pt idx="4">
                  <c:v>0.10691289604289125</c:v>
                </c:pt>
                <c:pt idx="5">
                  <c:v>0.10909491333344738</c:v>
                </c:pt>
                <c:pt idx="6">
                  <c:v>0.1060415428551341</c:v>
                </c:pt>
                <c:pt idx="7">
                  <c:v>0.10681440241112054</c:v>
                </c:pt>
                <c:pt idx="8">
                  <c:v>0.10310762682228428</c:v>
                </c:pt>
                <c:pt idx="9">
                  <c:v>0.10431806541511786</c:v>
                </c:pt>
                <c:pt idx="10">
                  <c:v>0.10296433285476447</c:v>
                </c:pt>
                <c:pt idx="11">
                  <c:v>0.10132505831443975</c:v>
                </c:pt>
                <c:pt idx="12">
                  <c:v>0.10209771426390349</c:v>
                </c:pt>
                <c:pt idx="13">
                  <c:v>0.10277064889789043</c:v>
                </c:pt>
                <c:pt idx="14">
                  <c:v>0.10342845463512372</c:v>
                </c:pt>
                <c:pt idx="15">
                  <c:v>0.10400692021101747</c:v>
                </c:pt>
                <c:pt idx="16">
                  <c:v>0.10456226877400245</c:v>
                </c:pt>
                <c:pt idx="17">
                  <c:v>0.1051219359172697</c:v>
                </c:pt>
                <c:pt idx="18">
                  <c:v>0.10556036221549868</c:v>
                </c:pt>
                <c:pt idx="19">
                  <c:v>0.10607793424411834</c:v>
                </c:pt>
                <c:pt idx="20">
                  <c:v>0.10658954288361337</c:v>
                </c:pt>
                <c:pt idx="21">
                  <c:v>0.10713712195338002</c:v>
                </c:pt>
                <c:pt idx="22">
                  <c:v>0.10768173083512586</c:v>
                </c:pt>
                <c:pt idx="23">
                  <c:v>0.10817190508558361</c:v>
                </c:pt>
                <c:pt idx="24">
                  <c:v>0.10861915107120304</c:v>
                </c:pt>
                <c:pt idx="25">
                  <c:v>0.10901923437533742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9.2043177047844399E-2</c:v>
                </c:pt>
                <c:pt idx="1">
                  <c:v>9.649048153965134E-2</c:v>
                </c:pt>
                <c:pt idx="2">
                  <c:v>0.1022187676929623</c:v>
                </c:pt>
                <c:pt idx="3">
                  <c:v>9.824810253936811E-2</c:v>
                </c:pt>
                <c:pt idx="4">
                  <c:v>9.6640769607214835E-2</c:v>
                </c:pt>
                <c:pt idx="5">
                  <c:v>9.7130854226071275E-2</c:v>
                </c:pt>
                <c:pt idx="6">
                  <c:v>9.6576767474734856E-2</c:v>
                </c:pt>
                <c:pt idx="7">
                  <c:v>9.7907730768285489E-2</c:v>
                </c:pt>
                <c:pt idx="8">
                  <c:v>9.716579172525508E-2</c:v>
                </c:pt>
                <c:pt idx="9">
                  <c:v>9.6544436153260735E-2</c:v>
                </c:pt>
                <c:pt idx="10">
                  <c:v>9.5081447977329842E-2</c:v>
                </c:pt>
                <c:pt idx="11">
                  <c:v>9.5004073181479409E-2</c:v>
                </c:pt>
                <c:pt idx="12">
                  <c:v>9.496181452927363E-2</c:v>
                </c:pt>
                <c:pt idx="13">
                  <c:v>9.4696546342944221E-2</c:v>
                </c:pt>
                <c:pt idx="14">
                  <c:v>9.4444002324877221E-2</c:v>
                </c:pt>
                <c:pt idx="15">
                  <c:v>9.4155498336435273E-2</c:v>
                </c:pt>
                <c:pt idx="16">
                  <c:v>9.3889339967019134E-2</c:v>
                </c:pt>
                <c:pt idx="17">
                  <c:v>9.3656898011403075E-2</c:v>
                </c:pt>
                <c:pt idx="18">
                  <c:v>9.3389740787735709E-2</c:v>
                </c:pt>
                <c:pt idx="19">
                  <c:v>9.3087774391380468E-2</c:v>
                </c:pt>
                <c:pt idx="20">
                  <c:v>9.2752030477399466E-2</c:v>
                </c:pt>
                <c:pt idx="21">
                  <c:v>9.234229093863873E-2</c:v>
                </c:pt>
                <c:pt idx="22">
                  <c:v>9.1965348690539267E-2</c:v>
                </c:pt>
                <c:pt idx="23">
                  <c:v>9.1593280848586131E-2</c:v>
                </c:pt>
                <c:pt idx="24">
                  <c:v>9.1229769137458352E-2</c:v>
                </c:pt>
                <c:pt idx="25">
                  <c:v>9.0841100798832286E-2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7.6666460490139018E-2</c:v>
                </c:pt>
                <c:pt idx="1">
                  <c:v>7.4490573776243241E-2</c:v>
                </c:pt>
                <c:pt idx="2">
                  <c:v>7.2993268517769314E-2</c:v>
                </c:pt>
                <c:pt idx="3">
                  <c:v>7.1904125900513191E-2</c:v>
                </c:pt>
                <c:pt idx="4">
                  <c:v>7.3698562565734677E-2</c:v>
                </c:pt>
                <c:pt idx="5">
                  <c:v>7.0746986939526676E-2</c:v>
                </c:pt>
                <c:pt idx="6">
                  <c:v>7.3722882226133463E-2</c:v>
                </c:pt>
                <c:pt idx="7">
                  <c:v>7.3528782855793645E-2</c:v>
                </c:pt>
                <c:pt idx="8">
                  <c:v>7.7072116865731885E-2</c:v>
                </c:pt>
                <c:pt idx="9">
                  <c:v>7.3720467761430097E-2</c:v>
                </c:pt>
                <c:pt idx="10">
                  <c:v>6.6516358613149376E-2</c:v>
                </c:pt>
                <c:pt idx="11">
                  <c:v>6.7963264263664031E-2</c:v>
                </c:pt>
                <c:pt idx="12">
                  <c:v>6.7105162515901776E-2</c:v>
                </c:pt>
                <c:pt idx="13">
                  <c:v>6.634713493950635E-2</c:v>
                </c:pt>
                <c:pt idx="14">
                  <c:v>6.560256671759386E-2</c:v>
                </c:pt>
                <c:pt idx="15">
                  <c:v>6.4985535515033582E-2</c:v>
                </c:pt>
                <c:pt idx="16">
                  <c:v>6.4359010242110243E-2</c:v>
                </c:pt>
                <c:pt idx="17">
                  <c:v>6.3703469712761959E-2</c:v>
                </c:pt>
                <c:pt idx="18">
                  <c:v>6.3091332527662511E-2</c:v>
                </c:pt>
                <c:pt idx="19">
                  <c:v>6.2484206720161729E-2</c:v>
                </c:pt>
                <c:pt idx="20">
                  <c:v>6.1908277360875452E-2</c:v>
                </c:pt>
                <c:pt idx="21">
                  <c:v>6.134347735505892E-2</c:v>
                </c:pt>
                <c:pt idx="22">
                  <c:v>6.0746070361496048E-2</c:v>
                </c:pt>
                <c:pt idx="23">
                  <c:v>6.0113374904869024E-2</c:v>
                </c:pt>
                <c:pt idx="24">
                  <c:v>5.9532784079239745E-2</c:v>
                </c:pt>
                <c:pt idx="25">
                  <c:v>5.8978168447399559E-2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0.11570312578545387</c:v>
                </c:pt>
                <c:pt idx="1">
                  <c:v>0.11209872623899933</c:v>
                </c:pt>
                <c:pt idx="2">
                  <c:v>0.11002929031049731</c:v>
                </c:pt>
                <c:pt idx="3">
                  <c:v>0.11277158998584248</c:v>
                </c:pt>
                <c:pt idx="4">
                  <c:v>0.11425266486077003</c:v>
                </c:pt>
                <c:pt idx="5">
                  <c:v>0.11481960602891347</c:v>
                </c:pt>
                <c:pt idx="6">
                  <c:v>0.11641215560539536</c:v>
                </c:pt>
                <c:pt idx="7">
                  <c:v>0.10812534323223817</c:v>
                </c:pt>
                <c:pt idx="8">
                  <c:v>0.10910061100012403</c:v>
                </c:pt>
                <c:pt idx="9">
                  <c:v>0.10910268585841623</c:v>
                </c:pt>
                <c:pt idx="10">
                  <c:v>9.8467277774854298E-2</c:v>
                </c:pt>
                <c:pt idx="11">
                  <c:v>0.10147364014574169</c:v>
                </c:pt>
                <c:pt idx="12">
                  <c:v>0.1008457695168843</c:v>
                </c:pt>
                <c:pt idx="13">
                  <c:v>0.10025402054929276</c:v>
                </c:pt>
                <c:pt idx="14">
                  <c:v>9.9658376628457709E-2</c:v>
                </c:pt>
                <c:pt idx="15">
                  <c:v>9.9020602318131423E-2</c:v>
                </c:pt>
                <c:pt idx="16">
                  <c:v>9.8373392181192357E-2</c:v>
                </c:pt>
                <c:pt idx="17">
                  <c:v>9.7761849956841229E-2</c:v>
                </c:pt>
                <c:pt idx="18">
                  <c:v>9.7102557765841022E-2</c:v>
                </c:pt>
                <c:pt idx="19">
                  <c:v>9.6443646976936415E-2</c:v>
                </c:pt>
                <c:pt idx="20">
                  <c:v>9.5787054584078671E-2</c:v>
                </c:pt>
                <c:pt idx="21">
                  <c:v>9.5131165776091681E-2</c:v>
                </c:pt>
                <c:pt idx="22">
                  <c:v>9.4463056617011668E-2</c:v>
                </c:pt>
                <c:pt idx="23">
                  <c:v>9.3815681664503173E-2</c:v>
                </c:pt>
                <c:pt idx="24">
                  <c:v>9.3191329916832169E-2</c:v>
                </c:pt>
                <c:pt idx="25">
                  <c:v>9.2579610898072123E-2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6.4930821989929655</c:v>
                </c:pt>
                <c:pt idx="1">
                  <c:v>12.790405310246399</c:v>
                </c:pt>
                <c:pt idx="2">
                  <c:v>6.4352065652625896</c:v>
                </c:pt>
                <c:pt idx="3">
                  <c:v>-2.5074712631211895</c:v>
                </c:pt>
                <c:pt idx="4">
                  <c:v>1.8059830885985377</c:v>
                </c:pt>
                <c:pt idx="5">
                  <c:v>-0.11294401322454917</c:v>
                </c:pt>
                <c:pt idx="6">
                  <c:v>2.6064668137042588</c:v>
                </c:pt>
                <c:pt idx="7">
                  <c:v>4.4091326326421409</c:v>
                </c:pt>
                <c:pt idx="8">
                  <c:v>-0.62786133310119396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2.3189023100593147</c:v>
                </c:pt>
                <c:pt idx="1">
                  <c:v>7.4740741630726859</c:v>
                </c:pt>
                <c:pt idx="2">
                  <c:v>2.5940380290538769</c:v>
                </c:pt>
                <c:pt idx="3">
                  <c:v>1.9303430023306163</c:v>
                </c:pt>
                <c:pt idx="4">
                  <c:v>-9.4418545212053999</c:v>
                </c:pt>
                <c:pt idx="5">
                  <c:v>-2.6765424491147485</c:v>
                </c:pt>
                <c:pt idx="6">
                  <c:v>-2.6288093319563473</c:v>
                </c:pt>
                <c:pt idx="7">
                  <c:v>-6.4022050291574857</c:v>
                </c:pt>
                <c:pt idx="8">
                  <c:v>-9.4559461730825234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-4.308532163605868</c:v>
                </c:pt>
                <c:pt idx="1">
                  <c:v>10.918884403378883</c:v>
                </c:pt>
                <c:pt idx="2">
                  <c:v>5.9385157325193916</c:v>
                </c:pt>
                <c:pt idx="3">
                  <c:v>1.7408847093901869</c:v>
                </c:pt>
                <c:pt idx="4">
                  <c:v>-1.5519555831149887</c:v>
                </c:pt>
                <c:pt idx="5">
                  <c:v>2.7284749960040529</c:v>
                </c:pt>
                <c:pt idx="6">
                  <c:v>1.1200320202269864</c:v>
                </c:pt>
                <c:pt idx="7">
                  <c:v>0.12919411674988623</c:v>
                </c:pt>
                <c:pt idx="8">
                  <c:v>2.2805017684512734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6.3434190155023131</c:v>
                </c:pt>
                <c:pt idx="1">
                  <c:v>19.916452716413147</c:v>
                </c:pt>
                <c:pt idx="2">
                  <c:v>9.8709656865100897</c:v>
                </c:pt>
                <c:pt idx="3">
                  <c:v>-3.942087940304134</c:v>
                </c:pt>
                <c:pt idx="4">
                  <c:v>-3.635310597127301</c:v>
                </c:pt>
                <c:pt idx="5">
                  <c:v>7.1746484195021907</c:v>
                </c:pt>
                <c:pt idx="6">
                  <c:v>0.42748644540995429</c:v>
                </c:pt>
                <c:pt idx="7">
                  <c:v>-2.5794160258289338</c:v>
                </c:pt>
                <c:pt idx="8">
                  <c:v>-1.8341577200772861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2.0348868518964451</c:v>
                </c:pt>
                <c:pt idx="1">
                  <c:v>30.83533711979203</c:v>
                </c:pt>
                <c:pt idx="2">
                  <c:v>15.809481419029481</c:v>
                </c:pt>
                <c:pt idx="3">
                  <c:v>-2.2012032309139471</c:v>
                </c:pt>
                <c:pt idx="4">
                  <c:v>-5.1872661802422897</c:v>
                </c:pt>
                <c:pt idx="5">
                  <c:v>9.9031234155062435</c:v>
                </c:pt>
                <c:pt idx="6">
                  <c:v>1.5475184656369407</c:v>
                </c:pt>
                <c:pt idx="7">
                  <c:v>-2.4502219090790476</c:v>
                </c:pt>
                <c:pt idx="8">
                  <c:v>0.44634404837398733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2.5750005165567451</c:v>
                </c:pt>
                <c:pt idx="1">
                  <c:v>16.354379443097685</c:v>
                </c:pt>
                <c:pt idx="2">
                  <c:v>17.359223267150618</c:v>
                </c:pt>
                <c:pt idx="3">
                  <c:v>-8.0313728130971569</c:v>
                </c:pt>
                <c:pt idx="4">
                  <c:v>0.78318738666512466</c:v>
                </c:pt>
                <c:pt idx="5">
                  <c:v>6.6714139743966143</c:v>
                </c:pt>
                <c:pt idx="6">
                  <c:v>-0.69047490471735529</c:v>
                </c:pt>
                <c:pt idx="7">
                  <c:v>0.34911895493501444</c:v>
                </c:pt>
                <c:pt idx="8">
                  <c:v>-0.25905887059728627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-0.54011366466028221</c:v>
                </c:pt>
                <c:pt idx="1">
                  <c:v>14.480957676694558</c:v>
                </c:pt>
                <c:pt idx="2">
                  <c:v>-1.5497418481210445</c:v>
                </c:pt>
                <c:pt idx="3">
                  <c:v>5.8301695821833803</c:v>
                </c:pt>
                <c:pt idx="4">
                  <c:v>-5.9704535669073522</c:v>
                </c:pt>
                <c:pt idx="5">
                  <c:v>3.2317094411097056</c:v>
                </c:pt>
                <c:pt idx="6">
                  <c:v>2.2379933703543138</c:v>
                </c:pt>
                <c:pt idx="7">
                  <c:v>-2.7993408640140984</c:v>
                </c:pt>
                <c:pt idx="8">
                  <c:v>0.70540291897124519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1.4464632107665985</c:v>
                </c:pt>
                <c:pt idx="1">
                  <c:v>0.53407460788931083</c:v>
                </c:pt>
                <c:pt idx="2">
                  <c:v>0.99256238907943484</c:v>
                </c:pt>
                <c:pt idx="3">
                  <c:v>-0.28483107506532601</c:v>
                </c:pt>
                <c:pt idx="4">
                  <c:v>1.0411118290979573</c:v>
                </c:pt>
                <c:pt idx="5">
                  <c:v>1.0262775878979005</c:v>
                </c:pt>
                <c:pt idx="6">
                  <c:v>-0.69491075978898609</c:v>
                </c:pt>
                <c:pt idx="7">
                  <c:v>1.5837643530170231</c:v>
                </c:pt>
                <c:pt idx="8">
                  <c:v>1.6534118025243547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1.4457488188154972</c:v>
                </c:pt>
                <c:pt idx="1">
                  <c:v>6.768814003610121</c:v>
                </c:pt>
                <c:pt idx="2">
                  <c:v>5.7656319800137723</c:v>
                </c:pt>
                <c:pt idx="3">
                  <c:v>-3.6874138968470405</c:v>
                </c:pt>
                <c:pt idx="4">
                  <c:v>1.4713110789985393</c:v>
                </c:pt>
                <c:pt idx="5">
                  <c:v>1.7944389607891296</c:v>
                </c:pt>
                <c:pt idx="6">
                  <c:v>2.2271160980748945</c:v>
                </c:pt>
                <c:pt idx="7">
                  <c:v>1.3118808174009278</c:v>
                </c:pt>
                <c:pt idx="8">
                  <c:v>-3.9903640957883475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-0.85732517768553151</c:v>
                </c:pt>
                <c:pt idx="1">
                  <c:v>23.532448508292816</c:v>
                </c:pt>
                <c:pt idx="2">
                  <c:v>9.0512870499363132</c:v>
                </c:pt>
                <c:pt idx="3">
                  <c:v>1.7710417409985908</c:v>
                </c:pt>
                <c:pt idx="4">
                  <c:v>-7.6996890883387152</c:v>
                </c:pt>
                <c:pt idx="5">
                  <c:v>7.0824068668193121</c:v>
                </c:pt>
                <c:pt idx="6">
                  <c:v>1.5313127351046063E-2</c:v>
                </c:pt>
                <c:pt idx="7">
                  <c:v>-5.3458670794970331</c:v>
                </c:pt>
                <c:pt idx="8">
                  <c:v>2.7832963416379428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0.54723493250800193</c:v>
                </c:pt>
                <c:pt idx="1">
                  <c:v>1.6394333913258547</c:v>
                </c:pt>
                <c:pt idx="2">
                  <c:v>0.99338942203516734</c:v>
                </c:pt>
                <c:pt idx="3">
                  <c:v>-0.49334083716642274</c:v>
                </c:pt>
                <c:pt idx="4">
                  <c:v>0.17069304217188952</c:v>
                </c:pt>
                <c:pt idx="5">
                  <c:v>0.57414696737600934</c:v>
                </c:pt>
                <c:pt idx="6">
                  <c:v>-0.38478126240825505</c:v>
                </c:pt>
                <c:pt idx="7">
                  <c:v>0.10793283678901089</c:v>
                </c:pt>
                <c:pt idx="8">
                  <c:v>0.69537029847470944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1.1912970318947558</c:v>
                </c:pt>
                <c:pt idx="1">
                  <c:v>4.3347296843875753</c:v>
                </c:pt>
                <c:pt idx="2">
                  <c:v>5.4648657914500021</c:v>
                </c:pt>
                <c:pt idx="3">
                  <c:v>-4.175119250317703</c:v>
                </c:pt>
                <c:pt idx="4">
                  <c:v>0.62226545995618965</c:v>
                </c:pt>
                <c:pt idx="5">
                  <c:v>0.40826646106503262</c:v>
                </c:pt>
                <c:pt idx="6">
                  <c:v>0.61764838068416239</c:v>
                </c:pt>
                <c:pt idx="7">
                  <c:v>0.45529892208803879</c:v>
                </c:pt>
                <c:pt idx="8">
                  <c:v>-2.463649825576308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0.83646855215401139</c:v>
                </c:pt>
                <c:pt idx="1">
                  <c:v>10.3802163673842</c:v>
                </c:pt>
                <c:pt idx="2">
                  <c:v>10.900968053665451</c:v>
                </c:pt>
                <c:pt idx="3">
                  <c:v>-3.3629127256130964</c:v>
                </c:pt>
                <c:pt idx="4">
                  <c:v>-9.7711154629624986E-3</c:v>
                </c:pt>
                <c:pt idx="5">
                  <c:v>5.689000545955583</c:v>
                </c:pt>
                <c:pt idx="6">
                  <c:v>-0.92334202299325341</c:v>
                </c:pt>
                <c:pt idx="7">
                  <c:v>-0.21411280394204146</c:v>
                </c:pt>
                <c:pt idx="8">
                  <c:v>1.5092206565043238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0.89922827825859741</c:v>
                </c:pt>
                <c:pt idx="1">
                  <c:v>-1.105358783436535</c:v>
                </c:pt>
                <c:pt idx="2">
                  <c:v>-8.2703295572539304E-4</c:v>
                </c:pt>
                <c:pt idx="3">
                  <c:v>0.20850976210109518</c:v>
                </c:pt>
                <c:pt idx="4">
                  <c:v>0.87041878692606645</c:v>
                </c:pt>
                <c:pt idx="5">
                  <c:v>0.45213062052188824</c:v>
                </c:pt>
                <c:pt idx="6">
                  <c:v>-0.31012949738073203</c:v>
                </c:pt>
                <c:pt idx="7">
                  <c:v>1.4758315162280118</c:v>
                </c:pt>
                <c:pt idx="8">
                  <c:v>0.95804150404964394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0.25445178692074366</c:v>
                </c:pt>
                <c:pt idx="1">
                  <c:v>2.4340843192225545</c:v>
                </c:pt>
                <c:pt idx="2">
                  <c:v>0.30076618856378001</c:v>
                </c:pt>
                <c:pt idx="3">
                  <c:v>0.48770535347065191</c:v>
                </c:pt>
                <c:pt idx="4">
                  <c:v>0.84904561904234654</c:v>
                </c:pt>
                <c:pt idx="5">
                  <c:v>1.3861724997241049</c:v>
                </c:pt>
                <c:pt idx="6">
                  <c:v>1.6094677173907534</c:v>
                </c:pt>
                <c:pt idx="7">
                  <c:v>0.85658189531288986</c:v>
                </c:pt>
                <c:pt idx="8">
                  <c:v>-1.5267142702120218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-1.6937937298395589</c:v>
                </c:pt>
                <c:pt idx="1">
                  <c:v>13.152232140908581</c:v>
                </c:pt>
                <c:pt idx="2">
                  <c:v>-1.8496810037290956</c:v>
                </c:pt>
                <c:pt idx="3">
                  <c:v>5.1339544666116694</c:v>
                </c:pt>
                <c:pt idx="4">
                  <c:v>-7.6899179728757296</c:v>
                </c:pt>
                <c:pt idx="5">
                  <c:v>1.3934063208637095</c:v>
                </c:pt>
                <c:pt idx="6">
                  <c:v>0.93865515034429947</c:v>
                </c:pt>
                <c:pt idx="7">
                  <c:v>-5.1317542755550321</c:v>
                </c:pt>
                <c:pt idx="8">
                  <c:v>1.2740756851336243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45.174963664458147</c:v>
                </c:pt>
                <c:pt idx="1">
                  <c:v>47.278195912344934</c:v>
                </c:pt>
                <c:pt idx="2">
                  <c:v>41.339651746238019</c:v>
                </c:pt>
                <c:pt idx="3">
                  <c:v>44.127580178835558</c:v>
                </c:pt>
                <c:pt idx="4">
                  <c:v>41.447335289274378</c:v>
                </c:pt>
                <c:pt idx="5">
                  <c:v>43.396679593914591</c:v>
                </c:pt>
                <c:pt idx="6">
                  <c:v>37.268367032216382</c:v>
                </c:pt>
                <c:pt idx="7">
                  <c:v>37.13361314087291</c:v>
                </c:pt>
                <c:pt idx="8">
                  <c:v>38.953684488771714</c:v>
                </c:pt>
                <c:pt idx="9">
                  <c:v>34.680533001140311</c:v>
                </c:pt>
                <c:pt idx="10">
                  <c:v>35.078583690004244</c:v>
                </c:pt>
                <c:pt idx="11">
                  <c:v>38.522857730211435</c:v>
                </c:pt>
                <c:pt idx="12">
                  <c:v>33.730284546981174</c:v>
                </c:pt>
                <c:pt idx="13">
                  <c:v>32.470944902484661</c:v>
                </c:pt>
                <c:pt idx="14">
                  <c:v>31.210808385173294</c:v>
                </c:pt>
                <c:pt idx="15">
                  <c:v>30.720680956686465</c:v>
                </c:pt>
                <c:pt idx="16">
                  <c:v>30.314278056322948</c:v>
                </c:pt>
                <c:pt idx="17">
                  <c:v>29.87819932274612</c:v>
                </c:pt>
                <c:pt idx="18">
                  <c:v>29.464777522962731</c:v>
                </c:pt>
                <c:pt idx="19">
                  <c:v>29.018828225879627</c:v>
                </c:pt>
                <c:pt idx="20">
                  <c:v>28.531921319246482</c:v>
                </c:pt>
                <c:pt idx="21">
                  <c:v>28.01298519236169</c:v>
                </c:pt>
                <c:pt idx="22">
                  <c:v>27.481515453959588</c:v>
                </c:pt>
                <c:pt idx="23">
                  <c:v>26.927553004590965</c:v>
                </c:pt>
                <c:pt idx="24">
                  <c:v>26.414268092307694</c:v>
                </c:pt>
                <c:pt idx="25">
                  <c:v>26.840440758058485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110.83852776342871</c:v>
                </c:pt>
                <c:pt idx="1">
                  <c:v>112.77659547241852</c:v>
                </c:pt>
                <c:pt idx="2">
                  <c:v>103.48775086134754</c:v>
                </c:pt>
                <c:pt idx="3">
                  <c:v>102.50359197342773</c:v>
                </c:pt>
                <c:pt idx="4">
                  <c:v>101.35019525473984</c:v>
                </c:pt>
                <c:pt idx="5">
                  <c:v>94.494421800027837</c:v>
                </c:pt>
                <c:pt idx="6">
                  <c:v>94.615785899023308</c:v>
                </c:pt>
                <c:pt idx="7">
                  <c:v>86.19346633553279</c:v>
                </c:pt>
                <c:pt idx="8">
                  <c:v>89.784840734972079</c:v>
                </c:pt>
                <c:pt idx="9">
                  <c:v>94.100601929515847</c:v>
                </c:pt>
                <c:pt idx="10">
                  <c:v>87.077186432711258</c:v>
                </c:pt>
                <c:pt idx="11">
                  <c:v>83.826679458695153</c:v>
                </c:pt>
                <c:pt idx="12">
                  <c:v>81.371066303378129</c:v>
                </c:pt>
                <c:pt idx="13">
                  <c:v>79.14868891944063</c:v>
                </c:pt>
                <c:pt idx="14">
                  <c:v>77.00520509828695</c:v>
                </c:pt>
                <c:pt idx="15">
                  <c:v>74.649728664257495</c:v>
                </c:pt>
                <c:pt idx="16">
                  <c:v>72.226393168512743</c:v>
                </c:pt>
                <c:pt idx="17">
                  <c:v>69.755637425841158</c:v>
                </c:pt>
                <c:pt idx="18">
                  <c:v>67.262429610541702</c:v>
                </c:pt>
                <c:pt idx="19">
                  <c:v>64.741617825052458</c:v>
                </c:pt>
                <c:pt idx="20">
                  <c:v>62.194939250690091</c:v>
                </c:pt>
                <c:pt idx="21">
                  <c:v>59.601165786472002</c:v>
                </c:pt>
                <c:pt idx="22">
                  <c:v>56.975817905586212</c:v>
                </c:pt>
                <c:pt idx="23">
                  <c:v>54.321993947979749</c:v>
                </c:pt>
                <c:pt idx="24">
                  <c:v>51.633942250652275</c:v>
                </c:pt>
                <c:pt idx="25">
                  <c:v>48.820347140251577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158.41764888086635</c:v>
                </c:pt>
                <c:pt idx="1">
                  <c:v>167.6005917484747</c:v>
                </c:pt>
                <c:pt idx="2">
                  <c:v>161.46029836998807</c:v>
                </c:pt>
                <c:pt idx="3">
                  <c:v>154.03509593125122</c:v>
                </c:pt>
                <c:pt idx="4">
                  <c:v>164.37431843505593</c:v>
                </c:pt>
                <c:pt idx="5">
                  <c:v>159.91783582580842</c:v>
                </c:pt>
                <c:pt idx="6">
                  <c:v>156.89657535976221</c:v>
                </c:pt>
                <c:pt idx="7">
                  <c:v>160.03461946106938</c:v>
                </c:pt>
                <c:pt idx="8">
                  <c:v>147.40269688462723</c:v>
                </c:pt>
                <c:pt idx="9">
                  <c:v>159.19228840589111</c:v>
                </c:pt>
                <c:pt idx="10">
                  <c:v>144.00435431944675</c:v>
                </c:pt>
                <c:pt idx="11">
                  <c:v>154.87629612744243</c:v>
                </c:pt>
                <c:pt idx="12">
                  <c:v>148.08965964168064</c:v>
                </c:pt>
                <c:pt idx="13">
                  <c:v>146.75692141076306</c:v>
                </c:pt>
                <c:pt idx="14">
                  <c:v>145.58819978980992</c:v>
                </c:pt>
                <c:pt idx="15">
                  <c:v>143.96438599547326</c:v>
                </c:pt>
                <c:pt idx="16">
                  <c:v>142.21359911566012</c:v>
                </c:pt>
                <c:pt idx="17">
                  <c:v>140.37838506785212</c:v>
                </c:pt>
                <c:pt idx="18">
                  <c:v>138.50866166380203</c:v>
                </c:pt>
                <c:pt idx="19">
                  <c:v>136.61038772706306</c:v>
                </c:pt>
                <c:pt idx="20">
                  <c:v>134.74894749292443</c:v>
                </c:pt>
                <c:pt idx="21">
                  <c:v>132.84074276571565</c:v>
                </c:pt>
                <c:pt idx="22">
                  <c:v>130.89404995861554</c:v>
                </c:pt>
                <c:pt idx="23">
                  <c:v>128.9219400353897</c:v>
                </c:pt>
                <c:pt idx="24">
                  <c:v>126.90033132109099</c:v>
                </c:pt>
                <c:pt idx="25">
                  <c:v>124.66770467911567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142.61776345120481</c:v>
                </c:pt>
                <c:pt idx="1">
                  <c:v>148.99265204322492</c:v>
                </c:pt>
                <c:pt idx="2">
                  <c:v>156.47434112808185</c:v>
                </c:pt>
                <c:pt idx="3">
                  <c:v>145.7650428803492</c:v>
                </c:pt>
                <c:pt idx="4">
                  <c:v>156.92425535696049</c:v>
                </c:pt>
                <c:pt idx="5">
                  <c:v>152.12676980106991</c:v>
                </c:pt>
                <c:pt idx="6">
                  <c:v>155.00531255770591</c:v>
                </c:pt>
                <c:pt idx="7">
                  <c:v>156.1048625306768</c:v>
                </c:pt>
                <c:pt idx="8">
                  <c:v>163.13281407565279</c:v>
                </c:pt>
                <c:pt idx="9">
                  <c:v>158.82406774053177</c:v>
                </c:pt>
                <c:pt idx="10">
                  <c:v>157.93763662056216</c:v>
                </c:pt>
                <c:pt idx="11">
                  <c:v>146.43667573380475</c:v>
                </c:pt>
                <c:pt idx="12">
                  <c:v>154.68857666302992</c:v>
                </c:pt>
                <c:pt idx="13">
                  <c:v>155.08314850303785</c:v>
                </c:pt>
                <c:pt idx="14">
                  <c:v>155.7132145076047</c:v>
                </c:pt>
                <c:pt idx="15">
                  <c:v>155.88879619538719</c:v>
                </c:pt>
                <c:pt idx="16">
                  <c:v>155.94078897824943</c:v>
                </c:pt>
                <c:pt idx="17">
                  <c:v>155.9183190928365</c:v>
                </c:pt>
                <c:pt idx="18">
                  <c:v>155.89686228315654</c:v>
                </c:pt>
                <c:pt idx="19">
                  <c:v>155.88944443225569</c:v>
                </c:pt>
                <c:pt idx="20">
                  <c:v>155.95801887118685</c:v>
                </c:pt>
                <c:pt idx="21">
                  <c:v>156.03928481992841</c:v>
                </c:pt>
                <c:pt idx="22">
                  <c:v>156.14008185102676</c:v>
                </c:pt>
                <c:pt idx="23">
                  <c:v>156.2676515661872</c:v>
                </c:pt>
                <c:pt idx="24">
                  <c:v>156.3958567074325</c:v>
                </c:pt>
                <c:pt idx="25">
                  <c:v>156.3571083508227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35.606850169068231</c:v>
                </c:pt>
                <c:pt idx="1">
                  <c:v>32.364603941564617</c:v>
                </c:pt>
                <c:pt idx="2">
                  <c:v>34.115819918229462</c:v>
                </c:pt>
                <c:pt idx="3">
                  <c:v>35.676818506751395</c:v>
                </c:pt>
                <c:pt idx="4">
                  <c:v>35.411822985288929</c:v>
                </c:pt>
                <c:pt idx="5">
                  <c:v>34.7834310134091</c:v>
                </c:pt>
                <c:pt idx="6">
                  <c:v>37.09930114006989</c:v>
                </c:pt>
                <c:pt idx="7">
                  <c:v>37.171204628751866</c:v>
                </c:pt>
                <c:pt idx="8">
                  <c:v>37.060172955059556</c:v>
                </c:pt>
                <c:pt idx="9">
                  <c:v>40.344629620514731</c:v>
                </c:pt>
                <c:pt idx="10">
                  <c:v>40.200911396063574</c:v>
                </c:pt>
                <c:pt idx="11">
                  <c:v>39.844450856890653</c:v>
                </c:pt>
                <c:pt idx="12">
                  <c:v>40.812421957711535</c:v>
                </c:pt>
                <c:pt idx="13">
                  <c:v>41.667744823362248</c:v>
                </c:pt>
                <c:pt idx="14">
                  <c:v>42.593695696663744</c:v>
                </c:pt>
                <c:pt idx="15">
                  <c:v>43.40840235263515</c:v>
                </c:pt>
                <c:pt idx="16">
                  <c:v>44.245008882874188</c:v>
                </c:pt>
                <c:pt idx="17">
                  <c:v>45.105954594599353</c:v>
                </c:pt>
                <c:pt idx="18" formatCode="General">
                  <c:v>45.965804566719477</c:v>
                </c:pt>
                <c:pt idx="19" formatCode="General">
                  <c:v>46.841701349944408</c:v>
                </c:pt>
                <c:pt idx="20" formatCode="General">
                  <c:v>47.776732119387404</c:v>
                </c:pt>
                <c:pt idx="21" formatCode="General">
                  <c:v>48.740305885469567</c:v>
                </c:pt>
                <c:pt idx="22">
                  <c:v>49.734557467005715</c:v>
                </c:pt>
                <c:pt idx="23">
                  <c:v>50.758362887702184</c:v>
                </c:pt>
                <c:pt idx="24">
                  <c:v>51.798320818142777</c:v>
                </c:pt>
                <c:pt idx="25">
                  <c:v>52.75722399548502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43.405610775783607</c:v>
                </c:pt>
                <c:pt idx="1">
                  <c:v>40.130623981393207</c:v>
                </c:pt>
                <c:pt idx="2">
                  <c:v>40.632241328404035</c:v>
                </c:pt>
                <c:pt idx="3">
                  <c:v>40.906508092812814</c:v>
                </c:pt>
                <c:pt idx="4">
                  <c:v>40.657508275330564</c:v>
                </c:pt>
                <c:pt idx="5">
                  <c:v>39.827115950994617</c:v>
                </c:pt>
                <c:pt idx="6">
                  <c:v>39.19258364399581</c:v>
                </c:pt>
                <c:pt idx="7">
                  <c:v>39.074689051556156</c:v>
                </c:pt>
                <c:pt idx="8">
                  <c:v>38.708181795867276</c:v>
                </c:pt>
                <c:pt idx="9">
                  <c:v>40.969003087348128</c:v>
                </c:pt>
                <c:pt idx="10">
                  <c:v>39.785433292085422</c:v>
                </c:pt>
                <c:pt idx="11">
                  <c:v>39.059722239518365</c:v>
                </c:pt>
                <c:pt idx="12">
                  <c:v>39.597056008910165</c:v>
                </c:pt>
                <c:pt idx="13">
                  <c:v>39.933152117651616</c:v>
                </c:pt>
                <c:pt idx="14">
                  <c:v>40.37986930059531</c:v>
                </c:pt>
                <c:pt idx="15">
                  <c:v>40.722119709843078</c:v>
                </c:pt>
                <c:pt idx="16">
                  <c:v>41.067196949810508</c:v>
                </c:pt>
                <c:pt idx="17">
                  <c:v>41.458548639640064</c:v>
                </c:pt>
                <c:pt idx="18" formatCode="General">
                  <c:v>41.909797731279824</c:v>
                </c:pt>
                <c:pt idx="19" formatCode="General">
                  <c:v>42.395199097393075</c:v>
                </c:pt>
                <c:pt idx="20" formatCode="General">
                  <c:v>42.926939290295564</c:v>
                </c:pt>
                <c:pt idx="21" formatCode="General">
                  <c:v>43.515365313467434</c:v>
                </c:pt>
                <c:pt idx="22">
                  <c:v>44.131124295392873</c:v>
                </c:pt>
                <c:pt idx="23">
                  <c:v>44.775415133557544</c:v>
                </c:pt>
                <c:pt idx="24">
                  <c:v>45.454486766089786</c:v>
                </c:pt>
                <c:pt idx="25">
                  <c:v>46.211082892058307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105.7670822009992</c:v>
                </c:pt>
                <c:pt idx="1">
                  <c:v>101.04227993852717</c:v>
                </c:pt>
                <c:pt idx="2">
                  <c:v>108.10043037497286</c:v>
                </c:pt>
                <c:pt idx="3">
                  <c:v>114.1964105240353</c:v>
                </c:pt>
                <c:pt idx="4">
                  <c:v>117.01485376364242</c:v>
                </c:pt>
                <c:pt idx="5">
                  <c:v>118.49725011431245</c:v>
                </c:pt>
                <c:pt idx="6">
                  <c:v>122.8597964378865</c:v>
                </c:pt>
                <c:pt idx="7">
                  <c:v>125.70057589552768</c:v>
                </c:pt>
                <c:pt idx="8">
                  <c:v>126.64375194200015</c:v>
                </c:pt>
                <c:pt idx="9">
                  <c:v>137.08620467681641</c:v>
                </c:pt>
                <c:pt idx="10">
                  <c:v>136.29589684316466</c:v>
                </c:pt>
                <c:pt idx="11">
                  <c:v>137.82448483798041</c:v>
                </c:pt>
                <c:pt idx="12">
                  <c:v>142.11031043346838</c:v>
                </c:pt>
                <c:pt idx="13">
                  <c:v>145.66807015596916</c:v>
                </c:pt>
                <c:pt idx="14">
                  <c:v>149.47310173711324</c:v>
                </c:pt>
                <c:pt idx="15">
                  <c:v>152.90313507696553</c:v>
                </c:pt>
                <c:pt idx="16">
                  <c:v>156.21352616763983</c:v>
                </c:pt>
                <c:pt idx="17">
                  <c:v>159.43984901495588</c:v>
                </c:pt>
                <c:pt idx="18" formatCode="General">
                  <c:v>162.69924209494681</c:v>
                </c:pt>
                <c:pt idx="19" formatCode="General">
                  <c:v>166.00698117969094</c:v>
                </c:pt>
                <c:pt idx="20" formatCode="General">
                  <c:v>169.42470839370071</c:v>
                </c:pt>
                <c:pt idx="21" formatCode="General">
                  <c:v>172.8654222000369</c:v>
                </c:pt>
                <c:pt idx="22" formatCode="General">
                  <c:v>176.36667737670359</c:v>
                </c:pt>
                <c:pt idx="23" formatCode="General">
                  <c:v>179.95328670235793</c:v>
                </c:pt>
                <c:pt idx="24" formatCode="General">
                  <c:v>183.59362302313352</c:v>
                </c:pt>
                <c:pt idx="25" formatCode="General">
                  <c:v>187.01622044518598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47.257444500333833</c:v>
                </c:pt>
                <c:pt idx="1">
                  <c:v>44.917649546115257</c:v>
                </c:pt>
                <c:pt idx="2">
                  <c:v>40.831136520048688</c:v>
                </c:pt>
                <c:pt idx="3">
                  <c:v>47.542216244520446</c:v>
                </c:pt>
                <c:pt idx="4">
                  <c:v>53.255691501896067</c:v>
                </c:pt>
                <c:pt idx="5">
                  <c:v>55.269322625286925</c:v>
                </c:pt>
                <c:pt idx="6">
                  <c:v>67.912530792305134</c:v>
                </c:pt>
                <c:pt idx="7">
                  <c:v>60.038304312015974</c:v>
                </c:pt>
                <c:pt idx="8">
                  <c:v>60.994394779545182</c:v>
                </c:pt>
                <c:pt idx="9">
                  <c:v>63.228136576676569</c:v>
                </c:pt>
                <c:pt idx="10">
                  <c:v>70.537024521330395</c:v>
                </c:pt>
                <c:pt idx="11">
                  <c:v>72.908808524482069</c:v>
                </c:pt>
                <c:pt idx="12">
                  <c:v>75.778823234779281</c:v>
                </c:pt>
                <c:pt idx="13">
                  <c:v>78.954355445452961</c:v>
                </c:pt>
                <c:pt idx="14">
                  <c:v>82.24619895252664</c:v>
                </c:pt>
                <c:pt idx="15">
                  <c:v>85.261722730542189</c:v>
                </c:pt>
                <c:pt idx="16">
                  <c:v>88.154440053504956</c:v>
                </c:pt>
                <c:pt idx="17">
                  <c:v>90.980395215898994</c:v>
                </c:pt>
                <c:pt idx="18" formatCode="General">
                  <c:v>93.764640319693811</c:v>
                </c:pt>
                <c:pt idx="19" formatCode="General">
                  <c:v>96.515722743008141</c:v>
                </c:pt>
                <c:pt idx="20" formatCode="General">
                  <c:v>99.281023081427904</c:v>
                </c:pt>
                <c:pt idx="21" formatCode="General">
                  <c:v>102.01236184418006</c:v>
                </c:pt>
                <c:pt idx="22" formatCode="General">
                  <c:v>104.70971441645777</c:v>
                </c:pt>
                <c:pt idx="23" formatCode="General">
                  <c:v>107.38551887569787</c:v>
                </c:pt>
                <c:pt idx="24" formatCode="General">
                  <c:v>110.0175600432066</c:v>
                </c:pt>
                <c:pt idx="25" formatCode="General">
                  <c:v>112.50039542658415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7.1311085938563146</c:v>
                </c:pt>
                <c:pt idx="1">
                  <c:v>7.415807415936543</c:v>
                </c:pt>
                <c:pt idx="2">
                  <c:v>6.5963297526902869</c:v>
                </c:pt>
                <c:pt idx="3">
                  <c:v>7.237735668017188</c:v>
                </c:pt>
                <c:pt idx="4">
                  <c:v>8.3240191378109607</c:v>
                </c:pt>
                <c:pt idx="5">
                  <c:v>8.6941732751765048</c:v>
                </c:pt>
                <c:pt idx="6">
                  <c:v>10.394747137033869</c:v>
                </c:pt>
                <c:pt idx="7">
                  <c:v>9.34966464399632</c:v>
                </c:pt>
                <c:pt idx="8">
                  <c:v>9.6924623435046993</c:v>
                </c:pt>
                <c:pt idx="9">
                  <c:v>9.8735349615644914</c:v>
                </c:pt>
                <c:pt idx="10">
                  <c:v>11.093972884631649</c:v>
                </c:pt>
                <c:pt idx="11">
                  <c:v>11.727024490974559</c:v>
                </c:pt>
                <c:pt idx="12">
                  <c:v>12.028801210060424</c:v>
                </c:pt>
                <c:pt idx="13">
                  <c:v>12.519973721838252</c:v>
                </c:pt>
                <c:pt idx="14">
                  <c:v>13.024706532227381</c:v>
                </c:pt>
                <c:pt idx="15">
                  <c:v>13.488028318209279</c:v>
                </c:pt>
                <c:pt idx="16">
                  <c:v>13.93276862742422</c:v>
                </c:pt>
                <c:pt idx="17">
                  <c:v>14.360711625629712</c:v>
                </c:pt>
                <c:pt idx="18" formatCode="General">
                  <c:v>14.785784206896757</c:v>
                </c:pt>
                <c:pt idx="19" formatCode="General">
                  <c:v>15.205117419712151</c:v>
                </c:pt>
                <c:pt idx="20" formatCode="General">
                  <c:v>15.62277018114097</c:v>
                </c:pt>
                <c:pt idx="21" formatCode="General">
                  <c:v>16.03136619236917</c:v>
                </c:pt>
                <c:pt idx="22" formatCode="General">
                  <c:v>16.43246127525256</c:v>
                </c:pt>
                <c:pt idx="23" formatCode="General">
                  <c:v>16.830277846537264</c:v>
                </c:pt>
                <c:pt idx="24" formatCode="General">
                  <c:v>17.216610977943873</c:v>
                </c:pt>
                <c:pt idx="25" formatCode="General">
                  <c:v>17.578476312439257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45.174963664458147</c:v>
                </c:pt>
                <c:pt idx="1">
                  <c:v>47.278195912344934</c:v>
                </c:pt>
                <c:pt idx="2">
                  <c:v>41.339651746238019</c:v>
                </c:pt>
                <c:pt idx="3">
                  <c:v>44.127580178835558</c:v>
                </c:pt>
                <c:pt idx="4">
                  <c:v>41.447335289274378</c:v>
                </c:pt>
                <c:pt idx="5">
                  <c:v>43.396679593914591</c:v>
                </c:pt>
                <c:pt idx="6">
                  <c:v>37.268367032216382</c:v>
                </c:pt>
                <c:pt idx="7">
                  <c:v>37.13361314087291</c:v>
                </c:pt>
                <c:pt idx="8">
                  <c:v>38.953684488771714</c:v>
                </c:pt>
                <c:pt idx="9">
                  <c:v>34.680533001140311</c:v>
                </c:pt>
                <c:pt idx="10">
                  <c:v>35.078583690004244</c:v>
                </c:pt>
                <c:pt idx="11">
                  <c:v>38.522857730211435</c:v>
                </c:pt>
                <c:pt idx="12">
                  <c:v>33.730284546981174</c:v>
                </c:pt>
                <c:pt idx="13">
                  <c:v>32.470944902484661</c:v>
                </c:pt>
                <c:pt idx="14">
                  <c:v>31.210808385173294</c:v>
                </c:pt>
                <c:pt idx="15">
                  <c:v>30.720680956686465</c:v>
                </c:pt>
                <c:pt idx="16">
                  <c:v>30.314278056322948</c:v>
                </c:pt>
                <c:pt idx="17">
                  <c:v>29.87819932274612</c:v>
                </c:pt>
                <c:pt idx="18">
                  <c:v>29.464777522962731</c:v>
                </c:pt>
                <c:pt idx="19">
                  <c:v>29.018828225879627</c:v>
                </c:pt>
                <c:pt idx="20">
                  <c:v>28.531921319246482</c:v>
                </c:pt>
                <c:pt idx="21">
                  <c:v>28.01298519236169</c:v>
                </c:pt>
                <c:pt idx="22">
                  <c:v>27.481515453959588</c:v>
                </c:pt>
                <c:pt idx="23">
                  <c:v>26.927553004590965</c:v>
                </c:pt>
                <c:pt idx="24">
                  <c:v>26.414268092307694</c:v>
                </c:pt>
                <c:pt idx="25">
                  <c:v>26.840440758058485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110.83852776342871</c:v>
                </c:pt>
                <c:pt idx="1">
                  <c:v>112.77659547241852</c:v>
                </c:pt>
                <c:pt idx="2">
                  <c:v>103.48775086134754</c:v>
                </c:pt>
                <c:pt idx="3">
                  <c:v>102.50359197342773</c:v>
                </c:pt>
                <c:pt idx="4">
                  <c:v>101.35019525473984</c:v>
                </c:pt>
                <c:pt idx="5">
                  <c:v>94.494421800027837</c:v>
                </c:pt>
                <c:pt idx="6">
                  <c:v>94.615785899023308</c:v>
                </c:pt>
                <c:pt idx="7">
                  <c:v>86.19346633553279</c:v>
                </c:pt>
                <c:pt idx="8">
                  <c:v>89.784840734972079</c:v>
                </c:pt>
                <c:pt idx="9">
                  <c:v>94.100601929515847</c:v>
                </c:pt>
                <c:pt idx="10">
                  <c:v>87.077186432711258</c:v>
                </c:pt>
                <c:pt idx="11">
                  <c:v>83.826679458695153</c:v>
                </c:pt>
                <c:pt idx="12">
                  <c:v>81.371066303378129</c:v>
                </c:pt>
                <c:pt idx="13">
                  <c:v>79.14868891944063</c:v>
                </c:pt>
                <c:pt idx="14">
                  <c:v>77.00520509828695</c:v>
                </c:pt>
                <c:pt idx="15">
                  <c:v>74.649728664257495</c:v>
                </c:pt>
                <c:pt idx="16">
                  <c:v>72.226393168512743</c:v>
                </c:pt>
                <c:pt idx="17">
                  <c:v>69.755637425841158</c:v>
                </c:pt>
                <c:pt idx="18">
                  <c:v>67.262429610541702</c:v>
                </c:pt>
                <c:pt idx="19">
                  <c:v>64.741617825052458</c:v>
                </c:pt>
                <c:pt idx="20">
                  <c:v>62.194939250690091</c:v>
                </c:pt>
                <c:pt idx="21">
                  <c:v>59.601165786472002</c:v>
                </c:pt>
                <c:pt idx="22">
                  <c:v>56.975817905586212</c:v>
                </c:pt>
                <c:pt idx="23">
                  <c:v>54.321993947979749</c:v>
                </c:pt>
                <c:pt idx="24">
                  <c:v>51.633942250652275</c:v>
                </c:pt>
                <c:pt idx="25">
                  <c:v>48.820347140251577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158.41764888086635</c:v>
                </c:pt>
                <c:pt idx="1">
                  <c:v>167.6005917484747</c:v>
                </c:pt>
                <c:pt idx="2">
                  <c:v>161.46029836998807</c:v>
                </c:pt>
                <c:pt idx="3">
                  <c:v>154.03509593125122</c:v>
                </c:pt>
                <c:pt idx="4">
                  <c:v>164.37431843505593</c:v>
                </c:pt>
                <c:pt idx="5">
                  <c:v>159.91783582580842</c:v>
                </c:pt>
                <c:pt idx="6">
                  <c:v>156.89657535976221</c:v>
                </c:pt>
                <c:pt idx="7">
                  <c:v>160.03461946106938</c:v>
                </c:pt>
                <c:pt idx="8">
                  <c:v>147.40269688462723</c:v>
                </c:pt>
                <c:pt idx="9">
                  <c:v>159.19228840589111</c:v>
                </c:pt>
                <c:pt idx="10">
                  <c:v>144.00435431944675</c:v>
                </c:pt>
                <c:pt idx="11">
                  <c:v>154.87629612744243</c:v>
                </c:pt>
                <c:pt idx="12">
                  <c:v>148.08965964168064</c:v>
                </c:pt>
                <c:pt idx="13">
                  <c:v>146.75692141076306</c:v>
                </c:pt>
                <c:pt idx="14">
                  <c:v>145.58819978980992</c:v>
                </c:pt>
                <c:pt idx="15">
                  <c:v>143.96438599547326</c:v>
                </c:pt>
                <c:pt idx="16">
                  <c:v>142.21359911566012</c:v>
                </c:pt>
                <c:pt idx="17">
                  <c:v>140.37838506785212</c:v>
                </c:pt>
                <c:pt idx="18">
                  <c:v>138.50866166380203</c:v>
                </c:pt>
                <c:pt idx="19">
                  <c:v>136.61038772706306</c:v>
                </c:pt>
                <c:pt idx="20">
                  <c:v>134.74894749292443</c:v>
                </c:pt>
                <c:pt idx="21">
                  <c:v>132.84074276571565</c:v>
                </c:pt>
                <c:pt idx="22">
                  <c:v>130.89404995861554</c:v>
                </c:pt>
                <c:pt idx="23">
                  <c:v>128.9219400353897</c:v>
                </c:pt>
                <c:pt idx="24">
                  <c:v>126.90033132109099</c:v>
                </c:pt>
                <c:pt idx="25">
                  <c:v>124.66770467911567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142.61776345120481</c:v>
                </c:pt>
                <c:pt idx="1">
                  <c:v>148.99265204322492</c:v>
                </c:pt>
                <c:pt idx="2">
                  <c:v>156.47434112808185</c:v>
                </c:pt>
                <c:pt idx="3">
                  <c:v>145.7650428803492</c:v>
                </c:pt>
                <c:pt idx="4">
                  <c:v>156.92425535696049</c:v>
                </c:pt>
                <c:pt idx="5">
                  <c:v>152.12676980106991</c:v>
                </c:pt>
                <c:pt idx="6">
                  <c:v>155.00531255770591</c:v>
                </c:pt>
                <c:pt idx="7">
                  <c:v>156.1048625306768</c:v>
                </c:pt>
                <c:pt idx="8">
                  <c:v>163.13281407565279</c:v>
                </c:pt>
                <c:pt idx="9">
                  <c:v>158.82406774053177</c:v>
                </c:pt>
                <c:pt idx="10">
                  <c:v>157.93763662056216</c:v>
                </c:pt>
                <c:pt idx="11">
                  <c:v>146.43667573380475</c:v>
                </c:pt>
                <c:pt idx="12">
                  <c:v>154.68857666302992</c:v>
                </c:pt>
                <c:pt idx="13">
                  <c:v>155.08314850303785</c:v>
                </c:pt>
                <c:pt idx="14">
                  <c:v>155.7132145076047</c:v>
                </c:pt>
                <c:pt idx="15">
                  <c:v>155.88879619538719</c:v>
                </c:pt>
                <c:pt idx="16">
                  <c:v>155.94078897824943</c:v>
                </c:pt>
                <c:pt idx="17">
                  <c:v>155.9183190928365</c:v>
                </c:pt>
                <c:pt idx="18">
                  <c:v>155.89686228315654</c:v>
                </c:pt>
                <c:pt idx="19">
                  <c:v>155.88944443225569</c:v>
                </c:pt>
                <c:pt idx="20">
                  <c:v>155.95801887118685</c:v>
                </c:pt>
                <c:pt idx="21">
                  <c:v>156.03928481992841</c:v>
                </c:pt>
                <c:pt idx="22">
                  <c:v>156.14008185102676</c:v>
                </c:pt>
                <c:pt idx="23">
                  <c:v>156.2676515661872</c:v>
                </c:pt>
                <c:pt idx="24">
                  <c:v>156.3958567074325</c:v>
                </c:pt>
                <c:pt idx="25">
                  <c:v>156.3571083508227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35.606850169068231</c:v>
                </c:pt>
                <c:pt idx="1">
                  <c:v>32.364603941564617</c:v>
                </c:pt>
                <c:pt idx="2">
                  <c:v>34.115819918229462</c:v>
                </c:pt>
                <c:pt idx="3">
                  <c:v>35.676818506751395</c:v>
                </c:pt>
                <c:pt idx="4">
                  <c:v>35.411822985288929</c:v>
                </c:pt>
                <c:pt idx="5">
                  <c:v>34.7834310134091</c:v>
                </c:pt>
                <c:pt idx="6">
                  <c:v>37.09930114006989</c:v>
                </c:pt>
                <c:pt idx="7">
                  <c:v>37.171204628751866</c:v>
                </c:pt>
                <c:pt idx="8">
                  <c:v>37.060172955059556</c:v>
                </c:pt>
                <c:pt idx="9">
                  <c:v>40.344629620514731</c:v>
                </c:pt>
                <c:pt idx="10">
                  <c:v>40.200911396063574</c:v>
                </c:pt>
                <c:pt idx="11">
                  <c:v>39.844450856890653</c:v>
                </c:pt>
                <c:pt idx="12">
                  <c:v>40.812421957711535</c:v>
                </c:pt>
                <c:pt idx="13">
                  <c:v>41.667744823362248</c:v>
                </c:pt>
                <c:pt idx="14">
                  <c:v>42.593695696663744</c:v>
                </c:pt>
                <c:pt idx="15">
                  <c:v>43.40840235263515</c:v>
                </c:pt>
                <c:pt idx="16">
                  <c:v>44.245008882874188</c:v>
                </c:pt>
                <c:pt idx="17">
                  <c:v>45.105954594599353</c:v>
                </c:pt>
                <c:pt idx="18" formatCode="General">
                  <c:v>45.965804566719477</c:v>
                </c:pt>
                <c:pt idx="19" formatCode="General">
                  <c:v>46.841701349944408</c:v>
                </c:pt>
                <c:pt idx="20" formatCode="General">
                  <c:v>47.776732119387404</c:v>
                </c:pt>
                <c:pt idx="21" formatCode="General">
                  <c:v>48.740305885469567</c:v>
                </c:pt>
                <c:pt idx="22">
                  <c:v>49.734557467005715</c:v>
                </c:pt>
                <c:pt idx="23">
                  <c:v>50.758362887702184</c:v>
                </c:pt>
                <c:pt idx="24">
                  <c:v>51.798320818142777</c:v>
                </c:pt>
                <c:pt idx="25">
                  <c:v>52.75722399548502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43.405610775783607</c:v>
                </c:pt>
                <c:pt idx="1">
                  <c:v>40.130623981393207</c:v>
                </c:pt>
                <c:pt idx="2">
                  <c:v>40.632241328404035</c:v>
                </c:pt>
                <c:pt idx="3">
                  <c:v>40.906508092812814</c:v>
                </c:pt>
                <c:pt idx="4">
                  <c:v>40.657508275330564</c:v>
                </c:pt>
                <c:pt idx="5">
                  <c:v>39.827115950994617</c:v>
                </c:pt>
                <c:pt idx="6">
                  <c:v>39.19258364399581</c:v>
                </c:pt>
                <c:pt idx="7">
                  <c:v>39.074689051556156</c:v>
                </c:pt>
                <c:pt idx="8">
                  <c:v>38.708181795867276</c:v>
                </c:pt>
                <c:pt idx="9">
                  <c:v>40.969003087348128</c:v>
                </c:pt>
                <c:pt idx="10">
                  <c:v>39.785433292085422</c:v>
                </c:pt>
                <c:pt idx="11">
                  <c:v>39.059722239518365</c:v>
                </c:pt>
                <c:pt idx="12">
                  <c:v>39.597056008910165</c:v>
                </c:pt>
                <c:pt idx="13">
                  <c:v>39.933152117651616</c:v>
                </c:pt>
                <c:pt idx="14">
                  <c:v>40.37986930059531</c:v>
                </c:pt>
                <c:pt idx="15">
                  <c:v>40.722119709843078</c:v>
                </c:pt>
                <c:pt idx="16">
                  <c:v>41.067196949810508</c:v>
                </c:pt>
                <c:pt idx="17">
                  <c:v>41.458548639640064</c:v>
                </c:pt>
                <c:pt idx="18" formatCode="General">
                  <c:v>41.909797731279824</c:v>
                </c:pt>
                <c:pt idx="19" formatCode="General">
                  <c:v>42.395199097393075</c:v>
                </c:pt>
                <c:pt idx="20" formatCode="General">
                  <c:v>42.926939290295564</c:v>
                </c:pt>
                <c:pt idx="21" formatCode="General">
                  <c:v>43.515365313467434</c:v>
                </c:pt>
                <c:pt idx="22">
                  <c:v>44.131124295392873</c:v>
                </c:pt>
                <c:pt idx="23">
                  <c:v>44.775415133557544</c:v>
                </c:pt>
                <c:pt idx="24">
                  <c:v>45.454486766089786</c:v>
                </c:pt>
                <c:pt idx="25">
                  <c:v>46.211082892058307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105.7670822009992</c:v>
                </c:pt>
                <c:pt idx="1">
                  <c:v>101.04227993852717</c:v>
                </c:pt>
                <c:pt idx="2">
                  <c:v>108.10043037497286</c:v>
                </c:pt>
                <c:pt idx="3">
                  <c:v>114.1964105240353</c:v>
                </c:pt>
                <c:pt idx="4">
                  <c:v>117.01485376364242</c:v>
                </c:pt>
                <c:pt idx="5">
                  <c:v>118.49725011431245</c:v>
                </c:pt>
                <c:pt idx="6">
                  <c:v>122.8597964378865</c:v>
                </c:pt>
                <c:pt idx="7">
                  <c:v>125.70057589552768</c:v>
                </c:pt>
                <c:pt idx="8">
                  <c:v>126.64375194200015</c:v>
                </c:pt>
                <c:pt idx="9">
                  <c:v>137.08620467681641</c:v>
                </c:pt>
                <c:pt idx="10">
                  <c:v>136.29589684316466</c:v>
                </c:pt>
                <c:pt idx="11">
                  <c:v>137.82448483798041</c:v>
                </c:pt>
                <c:pt idx="12">
                  <c:v>142.11031043346838</c:v>
                </c:pt>
                <c:pt idx="13">
                  <c:v>145.66807015596916</c:v>
                </c:pt>
                <c:pt idx="14">
                  <c:v>149.47310173711324</c:v>
                </c:pt>
                <c:pt idx="15">
                  <c:v>152.90313507696553</c:v>
                </c:pt>
                <c:pt idx="16">
                  <c:v>156.21352616763983</c:v>
                </c:pt>
                <c:pt idx="17">
                  <c:v>159.43984901495588</c:v>
                </c:pt>
                <c:pt idx="18" formatCode="General">
                  <c:v>162.69924209494681</c:v>
                </c:pt>
                <c:pt idx="19" formatCode="General">
                  <c:v>166.00698117969094</c:v>
                </c:pt>
                <c:pt idx="20" formatCode="General">
                  <c:v>169.42470839370071</c:v>
                </c:pt>
                <c:pt idx="21" formatCode="General">
                  <c:v>172.8654222000369</c:v>
                </c:pt>
                <c:pt idx="22" formatCode="General">
                  <c:v>176.36667737670359</c:v>
                </c:pt>
                <c:pt idx="23" formatCode="General">
                  <c:v>179.95328670235793</c:v>
                </c:pt>
                <c:pt idx="24" formatCode="General">
                  <c:v>183.59362302313352</c:v>
                </c:pt>
                <c:pt idx="25" formatCode="General">
                  <c:v>187.01622044518598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47.257444500333833</c:v>
                </c:pt>
                <c:pt idx="1">
                  <c:v>44.917649546115257</c:v>
                </c:pt>
                <c:pt idx="2">
                  <c:v>40.831136520048688</c:v>
                </c:pt>
                <c:pt idx="3">
                  <c:v>47.542216244520446</c:v>
                </c:pt>
                <c:pt idx="4">
                  <c:v>53.255691501896067</c:v>
                </c:pt>
                <c:pt idx="5">
                  <c:v>55.269322625286925</c:v>
                </c:pt>
                <c:pt idx="6">
                  <c:v>67.912530792305134</c:v>
                </c:pt>
                <c:pt idx="7">
                  <c:v>60.038304312015974</c:v>
                </c:pt>
                <c:pt idx="8">
                  <c:v>60.994394779545182</c:v>
                </c:pt>
                <c:pt idx="9">
                  <c:v>63.228136576676569</c:v>
                </c:pt>
                <c:pt idx="10">
                  <c:v>70.537024521330395</c:v>
                </c:pt>
                <c:pt idx="11">
                  <c:v>72.908808524482069</c:v>
                </c:pt>
                <c:pt idx="12">
                  <c:v>75.778823234779281</c:v>
                </c:pt>
                <c:pt idx="13">
                  <c:v>78.954355445452961</c:v>
                </c:pt>
                <c:pt idx="14">
                  <c:v>82.24619895252664</c:v>
                </c:pt>
                <c:pt idx="15">
                  <c:v>85.261722730542189</c:v>
                </c:pt>
                <c:pt idx="16">
                  <c:v>88.154440053504956</c:v>
                </c:pt>
                <c:pt idx="17">
                  <c:v>90.980395215898994</c:v>
                </c:pt>
                <c:pt idx="18" formatCode="General">
                  <c:v>93.764640319693811</c:v>
                </c:pt>
                <c:pt idx="19" formatCode="General">
                  <c:v>96.515722743008141</c:v>
                </c:pt>
                <c:pt idx="20" formatCode="General">
                  <c:v>99.281023081427904</c:v>
                </c:pt>
                <c:pt idx="21" formatCode="General">
                  <c:v>102.01236184418006</c:v>
                </c:pt>
                <c:pt idx="22" formatCode="General">
                  <c:v>104.70971441645777</c:v>
                </c:pt>
                <c:pt idx="23" formatCode="General">
                  <c:v>107.38551887569787</c:v>
                </c:pt>
                <c:pt idx="24" formatCode="General">
                  <c:v>110.0175600432066</c:v>
                </c:pt>
                <c:pt idx="25" formatCode="General">
                  <c:v>112.50039542658415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7.1311085938563146</c:v>
                </c:pt>
                <c:pt idx="1">
                  <c:v>7.415807415936543</c:v>
                </c:pt>
                <c:pt idx="2">
                  <c:v>6.5963297526902869</c:v>
                </c:pt>
                <c:pt idx="3">
                  <c:v>7.237735668017188</c:v>
                </c:pt>
                <c:pt idx="4">
                  <c:v>8.3240191378109607</c:v>
                </c:pt>
                <c:pt idx="5">
                  <c:v>8.6941732751765048</c:v>
                </c:pt>
                <c:pt idx="6">
                  <c:v>10.394747137033869</c:v>
                </c:pt>
                <c:pt idx="7">
                  <c:v>9.34966464399632</c:v>
                </c:pt>
                <c:pt idx="8">
                  <c:v>9.6924623435046993</c:v>
                </c:pt>
                <c:pt idx="9">
                  <c:v>9.8735349615644914</c:v>
                </c:pt>
                <c:pt idx="10">
                  <c:v>11.093972884631649</c:v>
                </c:pt>
                <c:pt idx="11">
                  <c:v>11.727024490974559</c:v>
                </c:pt>
                <c:pt idx="12">
                  <c:v>12.028801210060424</c:v>
                </c:pt>
                <c:pt idx="13">
                  <c:v>12.519973721838252</c:v>
                </c:pt>
                <c:pt idx="14">
                  <c:v>13.024706532227381</c:v>
                </c:pt>
                <c:pt idx="15">
                  <c:v>13.488028318209279</c:v>
                </c:pt>
                <c:pt idx="16">
                  <c:v>13.93276862742422</c:v>
                </c:pt>
                <c:pt idx="17">
                  <c:v>14.360711625629712</c:v>
                </c:pt>
                <c:pt idx="18" formatCode="General">
                  <c:v>14.785784206896757</c:v>
                </c:pt>
                <c:pt idx="19" formatCode="General">
                  <c:v>15.205117419712151</c:v>
                </c:pt>
                <c:pt idx="20" formatCode="General">
                  <c:v>15.62277018114097</c:v>
                </c:pt>
                <c:pt idx="21" formatCode="General">
                  <c:v>16.03136619236917</c:v>
                </c:pt>
                <c:pt idx="22" formatCode="General">
                  <c:v>16.43246127525256</c:v>
                </c:pt>
                <c:pt idx="23" formatCode="General">
                  <c:v>16.830277846537264</c:v>
                </c:pt>
                <c:pt idx="24" formatCode="General">
                  <c:v>17.216610977943873</c:v>
                </c:pt>
                <c:pt idx="25" formatCode="General">
                  <c:v>17.578476312439257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37.777511788277835</c:v>
                </c:pt>
                <c:pt idx="1">
                  <c:v>20.303741623259707</c:v>
                </c:pt>
                <c:pt idx="2">
                  <c:v>35.035856689125069</c:v>
                </c:pt>
                <c:pt idx="3">
                  <c:v>30.969309810118478</c:v>
                </c:pt>
                <c:pt idx="4">
                  <c:v>36.303133527291394</c:v>
                </c:pt>
                <c:pt idx="5">
                  <c:v>31.099210709610475</c:v>
                </c:pt>
                <c:pt idx="6">
                  <c:v>12.108665110477471</c:v>
                </c:pt>
                <c:pt idx="7">
                  <c:v>14.113408297183122</c:v>
                </c:pt>
                <c:pt idx="8">
                  <c:v>7.2068260586768833</c:v>
                </c:pt>
                <c:pt idx="9">
                  <c:v>7.7904605340656881</c:v>
                </c:pt>
                <c:pt idx="10">
                  <c:v>34.434919596675293</c:v>
                </c:pt>
                <c:pt idx="11">
                  <c:v>68.879351713357252</c:v>
                </c:pt>
                <c:pt idx="12">
                  <c:v>15.832052023177036</c:v>
                </c:pt>
                <c:pt idx="13">
                  <c:v>7.9354591093374225</c:v>
                </c:pt>
                <c:pt idx="14">
                  <c:v>29.387457570005587</c:v>
                </c:pt>
                <c:pt idx="15">
                  <c:v>24.863493467272157</c:v>
                </c:pt>
                <c:pt idx="16">
                  <c:v>15.966200932298705</c:v>
                </c:pt>
                <c:pt idx="17">
                  <c:v>61.180652992749778</c:v>
                </c:pt>
                <c:pt idx="18">
                  <c:v>15.257421962494458</c:v>
                </c:pt>
                <c:pt idx="19">
                  <c:v>0.69279243589642958</c:v>
                </c:pt>
                <c:pt idx="20">
                  <c:v>56.151990816308881</c:v>
                </c:pt>
                <c:pt idx="21">
                  <c:v>12.520203037503126</c:v>
                </c:pt>
                <c:pt idx="22">
                  <c:v>22.368935249298922</c:v>
                </c:pt>
                <c:pt idx="23">
                  <c:v>27.649679745855032</c:v>
                </c:pt>
                <c:pt idx="24">
                  <c:v>13.2504489910497</c:v>
                </c:pt>
                <c:pt idx="25">
                  <c:v>67.927816208634368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45.152614431312749</c:v>
                </c:pt>
                <c:pt idx="1">
                  <c:v>21.74062348927708</c:v>
                </c:pt>
                <c:pt idx="2">
                  <c:v>39.871264089807681</c:v>
                </c:pt>
                <c:pt idx="3">
                  <c:v>35.033528068026889</c:v>
                </c:pt>
                <c:pt idx="4">
                  <c:v>39.716337517674916</c:v>
                </c:pt>
                <c:pt idx="5">
                  <c:v>39.050860533954996</c:v>
                </c:pt>
                <c:pt idx="6">
                  <c:v>14.906853351973583</c:v>
                </c:pt>
                <c:pt idx="7">
                  <c:v>15.99230987927999</c:v>
                </c:pt>
                <c:pt idx="8">
                  <c:v>7.3451999200938607</c:v>
                </c:pt>
                <c:pt idx="9">
                  <c:v>8.4994097100156942</c:v>
                </c:pt>
                <c:pt idx="10">
                  <c:v>37.93975133003179</c:v>
                </c:pt>
                <c:pt idx="11">
                  <c:v>70.277820695724813</c:v>
                </c:pt>
                <c:pt idx="12">
                  <c:v>13.856454780018906</c:v>
                </c:pt>
                <c:pt idx="13">
                  <c:v>8.1329585072492776</c:v>
                </c:pt>
                <c:pt idx="14">
                  <c:v>26.35250011801838</c:v>
                </c:pt>
                <c:pt idx="15">
                  <c:v>22.562667875657095</c:v>
                </c:pt>
                <c:pt idx="16">
                  <c:v>13.468613145382259</c:v>
                </c:pt>
                <c:pt idx="17">
                  <c:v>60.123180087764254</c:v>
                </c:pt>
                <c:pt idx="18">
                  <c:v>13.509341514310533</c:v>
                </c:pt>
                <c:pt idx="19">
                  <c:v>0.70885932672658192</c:v>
                </c:pt>
                <c:pt idx="20">
                  <c:v>54.979770203855928</c:v>
                </c:pt>
                <c:pt idx="21">
                  <c:v>13.67008113170399</c:v>
                </c:pt>
                <c:pt idx="22">
                  <c:v>18.725114174052319</c:v>
                </c:pt>
                <c:pt idx="23">
                  <c:v>29.30042842458629</c:v>
                </c:pt>
                <c:pt idx="24">
                  <c:v>10.465823852370542</c:v>
                </c:pt>
                <c:pt idx="25">
                  <c:v>60.628633841129805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43.778042840472509</c:v>
                </c:pt>
                <c:pt idx="1">
                  <c:v>25.150081932013759</c:v>
                </c:pt>
                <c:pt idx="2">
                  <c:v>54.605137028631383</c:v>
                </c:pt>
                <c:pt idx="3">
                  <c:v>38.699926482423869</c:v>
                </c:pt>
                <c:pt idx="4">
                  <c:v>45.886808988891353</c:v>
                </c:pt>
                <c:pt idx="5">
                  <c:v>45.315454829309914</c:v>
                </c:pt>
                <c:pt idx="6">
                  <c:v>14.783288854090157</c:v>
                </c:pt>
                <c:pt idx="7">
                  <c:v>31.612303872181329</c:v>
                </c:pt>
                <c:pt idx="8">
                  <c:v>6.1847357842210782</c:v>
                </c:pt>
                <c:pt idx="9">
                  <c:v>8.0373406480162437</c:v>
                </c:pt>
                <c:pt idx="10">
                  <c:v>39.875336451915601</c:v>
                </c:pt>
                <c:pt idx="11">
                  <c:v>73.151259282054056</c:v>
                </c:pt>
                <c:pt idx="12">
                  <c:v>8.7818129627757138</c:v>
                </c:pt>
                <c:pt idx="13">
                  <c:v>8.5364503829097291</c:v>
                </c:pt>
                <c:pt idx="14">
                  <c:v>22.798874188811251</c:v>
                </c:pt>
                <c:pt idx="15">
                  <c:v>20.41114423350961</c:v>
                </c:pt>
                <c:pt idx="16">
                  <c:v>13.58300466083414</c:v>
                </c:pt>
                <c:pt idx="17">
                  <c:v>71.663175484564121</c:v>
                </c:pt>
                <c:pt idx="18">
                  <c:v>12.0205813349415</c:v>
                </c:pt>
                <c:pt idx="19">
                  <c:v>0.56074752480199097</c:v>
                </c:pt>
                <c:pt idx="20">
                  <c:v>52.801458978592485</c:v>
                </c:pt>
                <c:pt idx="21">
                  <c:v>17.395910822604378</c:v>
                </c:pt>
                <c:pt idx="22">
                  <c:v>16.310102894799822</c:v>
                </c:pt>
                <c:pt idx="23">
                  <c:v>29.265217794759742</c:v>
                </c:pt>
                <c:pt idx="24">
                  <c:v>20.655639533302619</c:v>
                </c:pt>
                <c:pt idx="25">
                  <c:v>50.885162208571721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7.3751026430349143</c:v>
                </c:pt>
                <c:pt idx="1">
                  <c:v>1.436881866017373</c:v>
                </c:pt>
                <c:pt idx="2">
                  <c:v>4.8354074006826124</c:v>
                </c:pt>
                <c:pt idx="3">
                  <c:v>4.0642182579084114</c:v>
                </c:pt>
                <c:pt idx="4">
                  <c:v>3.4132039903835221</c:v>
                </c:pt>
                <c:pt idx="5">
                  <c:v>7.9516498243445213</c:v>
                </c:pt>
                <c:pt idx="6">
                  <c:v>2.7981882414961117</c:v>
                </c:pt>
                <c:pt idx="7">
                  <c:v>1.8789015820968675</c:v>
                </c:pt>
                <c:pt idx="8">
                  <c:v>0.13837386141697738</c:v>
                </c:pt>
                <c:pt idx="9">
                  <c:v>0.70894917595000617</c:v>
                </c:pt>
                <c:pt idx="10">
                  <c:v>3.5048317333564967</c:v>
                </c:pt>
                <c:pt idx="11">
                  <c:v>1.3984689823675609</c:v>
                </c:pt>
                <c:pt idx="12">
                  <c:v>-1.9755972431581306</c:v>
                </c:pt>
                <c:pt idx="13">
                  <c:v>0.19749939791185511</c:v>
                </c:pt>
                <c:pt idx="14">
                  <c:v>-3.0349574519872071</c:v>
                </c:pt>
                <c:pt idx="15">
                  <c:v>-2.3008255916150624</c:v>
                </c:pt>
                <c:pt idx="16">
                  <c:v>-2.497587786916446</c:v>
                </c:pt>
                <c:pt idx="17">
                  <c:v>-1.0574729049855236</c:v>
                </c:pt>
                <c:pt idx="18">
                  <c:v>-1.7480804481839254</c:v>
                </c:pt>
                <c:pt idx="19">
                  <c:v>1.6066890830152336E-2</c:v>
                </c:pt>
                <c:pt idx="20">
                  <c:v>-1.1722206124529535</c:v>
                </c:pt>
                <c:pt idx="21">
                  <c:v>1.1498780942008633</c:v>
                </c:pt>
                <c:pt idx="22">
                  <c:v>-3.6438210752466027</c:v>
                </c:pt>
                <c:pt idx="23">
                  <c:v>1.650748678731258</c:v>
                </c:pt>
                <c:pt idx="24">
                  <c:v>-2.7846251386791572</c:v>
                </c:pt>
                <c:pt idx="25">
                  <c:v>-7.2991823675045637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-1.3745715908402403</c:v>
                </c:pt>
                <c:pt idx="1">
                  <c:v>3.4094584427366783</c:v>
                </c:pt>
                <c:pt idx="2">
                  <c:v>14.733872938823701</c:v>
                </c:pt>
                <c:pt idx="3">
                  <c:v>3.6663984143969799</c:v>
                </c:pt>
                <c:pt idx="4">
                  <c:v>6.1704714712164375</c:v>
                </c:pt>
                <c:pt idx="5">
                  <c:v>6.2645942953549181</c:v>
                </c:pt>
                <c:pt idx="6">
                  <c:v>-0.12356449788342516</c:v>
                </c:pt>
                <c:pt idx="7">
                  <c:v>15.619993992901339</c:v>
                </c:pt>
                <c:pt idx="8">
                  <c:v>-1.1604641358727825</c:v>
                </c:pt>
                <c:pt idx="9">
                  <c:v>-0.46206906199945053</c:v>
                </c:pt>
                <c:pt idx="10">
                  <c:v>1.9355851218838112</c:v>
                </c:pt>
                <c:pt idx="11">
                  <c:v>2.8734385863292431</c:v>
                </c:pt>
                <c:pt idx="12">
                  <c:v>-5.074641817243192</c:v>
                </c:pt>
                <c:pt idx="13">
                  <c:v>0.40349187566045153</c:v>
                </c:pt>
                <c:pt idx="14">
                  <c:v>-3.5536259292071293</c:v>
                </c:pt>
                <c:pt idx="15">
                  <c:v>-2.1515236421474846</c:v>
                </c:pt>
                <c:pt idx="16">
                  <c:v>0.11439151545188153</c:v>
                </c:pt>
                <c:pt idx="17">
                  <c:v>11.539995396799867</c:v>
                </c:pt>
                <c:pt idx="18">
                  <c:v>-1.4887601793690326</c:v>
                </c:pt>
                <c:pt idx="19">
                  <c:v>-0.14811180192459095</c:v>
                </c:pt>
                <c:pt idx="20">
                  <c:v>-2.1783112252634425</c:v>
                </c:pt>
                <c:pt idx="21">
                  <c:v>3.7258296909003885</c:v>
                </c:pt>
                <c:pt idx="22">
                  <c:v>-2.4150112792524965</c:v>
                </c:pt>
                <c:pt idx="23">
                  <c:v>-3.5210629826547546E-2</c:v>
                </c:pt>
                <c:pt idx="24">
                  <c:v>10.189815680932076</c:v>
                </c:pt>
                <c:pt idx="25">
                  <c:v>-9.7434716325580837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5.343300955758262</c:v>
                </c:pt>
                <c:pt idx="1">
                  <c:v>6.2537294350519215</c:v>
                </c:pt>
                <c:pt idx="2">
                  <c:v>5.6652344862914745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2.8717879205240822</c:v>
                </c:pt>
                <c:pt idx="1">
                  <c:v>3.0111208124636706</c:v>
                </c:pt>
                <c:pt idx="2">
                  <c:v>3.2546249729231298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1.7126655196451332</c:v>
                </c:pt>
                <c:pt idx="1">
                  <c:v>2.0646296735054697</c:v>
                </c:pt>
                <c:pt idx="2">
                  <c:v>1.9130777075208323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1.9962190327936096</c:v>
                </c:pt>
                <c:pt idx="1">
                  <c:v>2.2149676222772205</c:v>
                </c:pt>
                <c:pt idx="2">
                  <c:v>4.0908890043444028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1.0193429568132819</c:v>
                </c:pt>
                <c:pt idx="1">
                  <c:v>1.0173252097397212</c:v>
                </c:pt>
                <c:pt idx="2">
                  <c:v>0.80035506797434597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1.1018929846614935</c:v>
                </c:pt>
                <c:pt idx="1">
                  <c:v>1.177185625982941</c:v>
                </c:pt>
                <c:pt idx="2">
                  <c:v>1.0400971917163584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4.8705203196963076</c:v>
                </c:pt>
                <c:pt idx="1">
                  <c:v>5.254733145344292</c:v>
                </c:pt>
                <c:pt idx="2">
                  <c:v>5.1601925660098686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9.742386102734093</c:v>
                </c:pt>
                <c:pt idx="1">
                  <c:v>9.7336218832849895</c:v>
                </c:pt>
                <c:pt idx="2">
                  <c:v>9.4663673821711907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2.2393062619149497</c:v>
                </c:pt>
                <c:pt idx="1">
                  <c:v>1.9191473232428451</c:v>
                </c:pt>
                <c:pt idx="2">
                  <c:v>1.1364379588683664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8.6534720296616232</c:v>
                </c:pt>
                <c:pt idx="1">
                  <c:v>8.327183393018144</c:v>
                </c:pt>
                <c:pt idx="2">
                  <c:v>9.273797246526895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2.1580298303262135</c:v>
                </c:pt>
                <c:pt idx="1">
                  <c:v>1.8710714261016141</c:v>
                </c:pt>
                <c:pt idx="2">
                  <c:v>1.5555609046328756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9.7989473356901613E-2</c:v>
                </c:pt>
                <c:pt idx="1">
                  <c:v>9.8178466356687324E-2</c:v>
                </c:pt>
                <c:pt idx="2">
                  <c:v>7.2565286373970195E-2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7.9422114372713226</c:v>
                </c:pt>
                <c:pt idx="1">
                  <c:v>7.6148106059126395</c:v>
                </c:pt>
                <c:pt idx="2">
                  <c:v>6.8329378593298058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1.770873985335806</c:v>
                </c:pt>
                <c:pt idx="1">
                  <c:v>1.8933341918203439</c:v>
                </c:pt>
                <c:pt idx="2">
                  <c:v>2.2511722205534239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3.1638916233218217</c:v>
                </c:pt>
                <c:pt idx="1">
                  <c:v>2.5934666056406774</c:v>
                </c:pt>
                <c:pt idx="2">
                  <c:v>2.1106598513618033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3.9108070706308453</c:v>
                </c:pt>
                <c:pt idx="1">
                  <c:v>4.058169255674259</c:v>
                </c:pt>
                <c:pt idx="2">
                  <c:v>3.7871569933781526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4.9555176524596014</c:v>
                </c:pt>
                <c:pt idx="1">
                  <c:v>5.5222516124834193</c:v>
                </c:pt>
                <c:pt idx="2">
                  <c:v>7.0663484557898339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4.3803399132000767</c:v>
                </c:pt>
                <c:pt idx="1">
                  <c:v>4.8522152803803369</c:v>
                </c:pt>
                <c:pt idx="2">
                  <c:v>5.0080849645129097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5.1347629552877665</c:v>
                </c:pt>
                <c:pt idx="1">
                  <c:v>5.5007939654208728</c:v>
                </c:pt>
                <c:pt idx="2">
                  <c:v>5.9381259618441886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4.3987132672817193</c:v>
                </c:pt>
                <c:pt idx="1">
                  <c:v>5.4086240422867489</c:v>
                </c:pt>
                <c:pt idx="2">
                  <c:v>5.8641880907396731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1.1224017738632601</c:v>
                </c:pt>
                <c:pt idx="1">
                  <c:v>1.1264313850134242</c:v>
                </c:pt>
                <c:pt idx="2">
                  <c:v>1.1046860472041671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4.1566006517623695</c:v>
                </c:pt>
                <c:pt idx="1">
                  <c:v>3.6498751567522336</c:v>
                </c:pt>
                <c:pt idx="2">
                  <c:v>2.9503595849119506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3.5167252187421267</c:v>
                </c:pt>
                <c:pt idx="1">
                  <c:v>3.1249756410438465</c:v>
                </c:pt>
                <c:pt idx="2">
                  <c:v>2.6413679258736811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2.2582804600659823</c:v>
                </c:pt>
                <c:pt idx="1">
                  <c:v>1.8654304637162389</c:v>
                </c:pt>
                <c:pt idx="2">
                  <c:v>1.7577511793394931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1.8741609334914213</c:v>
                </c:pt>
                <c:pt idx="1">
                  <c:v>1.4495380059819778</c:v>
                </c:pt>
                <c:pt idx="2">
                  <c:v>2.6730076044488729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9.6077996693999275</c:v>
                </c:pt>
                <c:pt idx="1">
                  <c:v>8.3971897715034505</c:v>
                </c:pt>
                <c:pt idx="2">
                  <c:v>6.5849534853583398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0.44634404837398733</c:v>
                </c:pt>
                <c:pt idx="1">
                  <c:v>-2.4502219090790476</c:v>
                </c:pt>
                <c:pt idx="2">
                  <c:v>1.5475184656369407</c:v>
                </c:pt>
                <c:pt idx="3">
                  <c:v>9.9031234155062435</c:v>
                </c:pt>
                <c:pt idx="4">
                  <c:v>-5.1872661802422897</c:v>
                </c:pt>
                <c:pt idx="5">
                  <c:v>-2.2012032309139471</c:v>
                </c:pt>
                <c:pt idx="6">
                  <c:v>15.809481419029481</c:v>
                </c:pt>
                <c:pt idx="7">
                  <c:v>30.83533711979203</c:v>
                </c:pt>
                <c:pt idx="8">
                  <c:v>2.0348868518964451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34.519954943229237</c:v>
                </c:pt>
                <c:pt idx="1">
                  <c:v>19.733541144354923</c:v>
                </c:pt>
                <c:pt idx="2">
                  <c:v>33.73348961553927</c:v>
                </c:pt>
                <c:pt idx="3">
                  <c:v>52.987723902215748</c:v>
                </c:pt>
                <c:pt idx="4">
                  <c:v>23.205207841532392</c:v>
                </c:pt>
                <c:pt idx="5">
                  <c:v>39.412763991104001</c:v>
                </c:pt>
                <c:pt idx="6">
                  <c:v>59.98216351156178</c:v>
                </c:pt>
                <c:pt idx="7">
                  <c:v>109.05066176298669</c:v>
                </c:pt>
                <c:pt idx="8">
                  <c:v>36.045072650064199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-1.3745715908402403</c:v>
                </c:pt>
                <c:pt idx="1">
                  <c:v>3.4094584427366783</c:v>
                </c:pt>
                <c:pt idx="2">
                  <c:v>14.733872938823701</c:v>
                </c:pt>
                <c:pt idx="3">
                  <c:v>3.6663984143969799</c:v>
                </c:pt>
                <c:pt idx="4">
                  <c:v>6.1704714712164375</c:v>
                </c:pt>
                <c:pt idx="5">
                  <c:v>6.2645942953549181</c:v>
                </c:pt>
                <c:pt idx="6">
                  <c:v>-0.12356449788342516</c:v>
                </c:pt>
                <c:pt idx="7">
                  <c:v>15.619993992901339</c:v>
                </c:pt>
                <c:pt idx="8">
                  <c:v>-1.1604641358727825</c:v>
                </c:pt>
                <c:pt idx="9">
                  <c:v>-0.46206906199945053</c:v>
                </c:pt>
                <c:pt idx="10">
                  <c:v>1.9355851218838112</c:v>
                </c:pt>
                <c:pt idx="11">
                  <c:v>2.8734385863292431</c:v>
                </c:pt>
                <c:pt idx="12">
                  <c:v>-5.074641817243192</c:v>
                </c:pt>
                <c:pt idx="13">
                  <c:v>0.40349187566045153</c:v>
                </c:pt>
                <c:pt idx="14">
                  <c:v>-3.5536259292071293</c:v>
                </c:pt>
                <c:pt idx="15">
                  <c:v>-2.1515236421474846</c:v>
                </c:pt>
                <c:pt idx="16">
                  <c:v>0.11439151545188153</c:v>
                </c:pt>
                <c:pt idx="17">
                  <c:v>11.539995396799867</c:v>
                </c:pt>
                <c:pt idx="18">
                  <c:v>-1.4887601793690326</c:v>
                </c:pt>
                <c:pt idx="19">
                  <c:v>-0.14811180192459095</c:v>
                </c:pt>
                <c:pt idx="20">
                  <c:v>-2.1783112252634425</c:v>
                </c:pt>
                <c:pt idx="21">
                  <c:v>3.7258296909003885</c:v>
                </c:pt>
                <c:pt idx="22">
                  <c:v>-2.4150112792524965</c:v>
                </c:pt>
                <c:pt idx="23">
                  <c:v>-3.5210629826547546E-2</c:v>
                </c:pt>
                <c:pt idx="24">
                  <c:v>10.189815680932076</c:v>
                </c:pt>
                <c:pt idx="25">
                  <c:v>-9.7434716325580837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19.889689062368625</c:v>
                </c:pt>
                <c:pt idx="1">
                  <c:v>16.155383587695567</c:v>
                </c:pt>
                <c:pt idx="2">
                  <c:v>32.972731642774605</c:v>
                </c:pt>
                <c:pt idx="3">
                  <c:v>22.461896731065991</c:v>
                </c:pt>
                <c:pt idx="4">
                  <c:v>27.431496521047876</c:v>
                </c:pt>
                <c:pt idx="5">
                  <c:v>26.18453686809822</c:v>
                </c:pt>
                <c:pt idx="6">
                  <c:v>5.5730314480322267</c:v>
                </c:pt>
                <c:pt idx="7">
                  <c:v>30.934054381218221</c:v>
                </c:pt>
                <c:pt idx="8">
                  <c:v>0.84890543131549068</c:v>
                </c:pt>
                <c:pt idx="9">
                  <c:v>3.0398592332463319</c:v>
                </c:pt>
                <c:pt idx="10">
                  <c:v>19.586313017749521</c:v>
                </c:pt>
                <c:pt idx="11">
                  <c:v>38.389559717004964</c:v>
                </c:pt>
                <c:pt idx="12">
                  <c:v>1.0232042740990321</c:v>
                </c:pt>
                <c:pt idx="13">
                  <c:v>4.9396507033534114</c:v>
                </c:pt>
                <c:pt idx="14">
                  <c:v>5.5123590867735572</c:v>
                </c:pt>
                <c:pt idx="15">
                  <c:v>6.7615614278815421</c:v>
                </c:pt>
                <c:pt idx="16">
                  <c:v>5.9916366235238909</c:v>
                </c:pt>
                <c:pt idx="17">
                  <c:v>48.204076612852027</c:v>
                </c:pt>
                <c:pt idx="18">
                  <c:v>4.6736168191370657</c:v>
                </c:pt>
                <c:pt idx="19">
                  <c:v>0.1100304702266523</c:v>
                </c:pt>
                <c:pt idx="20">
                  <c:v>23.038043249943634</c:v>
                </c:pt>
                <c:pt idx="21">
                  <c:v>10.69544636559564</c:v>
                </c:pt>
                <c:pt idx="22">
                  <c:v>4.5318826925084572</c:v>
                </c:pt>
                <c:pt idx="23">
                  <c:v>15.201658451846468</c:v>
                </c:pt>
                <c:pt idx="24">
                  <c:v>18.561501426410373</c:v>
                </c:pt>
                <c:pt idx="25">
                  <c:v>15.958453516818867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44960.533263888887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automation/Data/Results/Workbooks/LSIPs/LA_LSIP/LA_LSIP_Database.Main.xlsx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Lancashire</v>
      </c>
      <c r="L1" s="19" t="str">
        <f>CONCATENATE("Industry Table 1.1  Employment by Industry Sector (SIC 2007), ",B$5,"-",F$5,", ",Info!B5)</f>
        <v>Industry Table 1.1  Employment by Industry Sector (SIC 2007), 2015-2035, Lancashire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14.661000000000001</v>
      </c>
      <c r="N5" s="11">
        <f t="shared" si="1"/>
        <v>15.75</v>
      </c>
      <c r="O5" s="11">
        <f t="shared" si="1"/>
        <v>15.136999999999992</v>
      </c>
      <c r="P5" s="11">
        <f t="shared" si="1"/>
        <v>15.281999999999979</v>
      </c>
      <c r="Q5" s="11">
        <f t="shared" si="1"/>
        <v>15.417999999999989</v>
      </c>
      <c r="R5" s="40">
        <f t="shared" ref="R5:R10" si="2">IF(D$5-B$5 &lt;&gt; 0,(EXP(LN(D7/B7)/(D$5-B$5))-1)*100,0)</f>
        <v>0.64106952717364329</v>
      </c>
      <c r="S5" s="40">
        <f t="shared" si="0"/>
        <v>0.1226990821833196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86.341999999999899</v>
      </c>
      <c r="N6" s="11">
        <f t="shared" si="1"/>
        <v>90.42399999999995</v>
      </c>
      <c r="O6" s="11">
        <f t="shared" si="1"/>
        <v>86.608000000000004</v>
      </c>
      <c r="P6" s="11">
        <f t="shared" si="1"/>
        <v>81.710999999999942</v>
      </c>
      <c r="Q6" s="11">
        <f t="shared" si="1"/>
        <v>75.21400000000007</v>
      </c>
      <c r="R6" s="40">
        <f t="shared" si="2"/>
        <v>6.1539647098918238E-2</v>
      </c>
      <c r="S6" s="40">
        <f t="shared" si="0"/>
        <v>-0.93595776626158589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14.661000000000001</v>
      </c>
      <c r="C7" s="11">
        <f t="array" ref="C7:C12">MMULT(aggregation!$B$3:$W$8,'Ind T2'!C5:C26)</f>
        <v>15.75</v>
      </c>
      <c r="D7" s="11">
        <f t="array" ref="D7:D12">MMULT(aggregation!$B$3:$W$8,'Ind T2'!D5:D26)</f>
        <v>15.136999999999992</v>
      </c>
      <c r="E7" s="11">
        <f t="array" ref="E7:E12">MMULT(aggregation!$B$3:$W$8,'Ind T2'!E5:E26)</f>
        <v>15.281999999999979</v>
      </c>
      <c r="F7" s="11">
        <f t="array" ref="F7:F12">MMULT(aggregation!$B$3:$W$8,'Ind T2'!F5:F26)</f>
        <v>15.417999999999989</v>
      </c>
      <c r="G7" s="11"/>
      <c r="H7" s="11">
        <f>F7-D7</f>
        <v>0.28099999999999703</v>
      </c>
      <c r="I7" s="11">
        <f t="array" ref="I7:I12">MMULT(aggregation!$B$3:$W$8,'RD T1'!AB7:AB28)</f>
        <v>7.1986143752521201</v>
      </c>
      <c r="J7" s="11">
        <f>SUM(H7:I7)</f>
        <v>7.4796143752521171</v>
      </c>
      <c r="K7" s="11"/>
      <c r="L7" t="str">
        <f t="shared" si="1"/>
        <v>Construction</v>
      </c>
      <c r="M7" s="11">
        <f t="shared" si="1"/>
        <v>47.805999999999905</v>
      </c>
      <c r="N7" s="11">
        <f t="shared" si="1"/>
        <v>53.857999999999912</v>
      </c>
      <c r="O7" s="11">
        <f t="shared" si="1"/>
        <v>52.543999999999954</v>
      </c>
      <c r="P7" s="11">
        <f t="shared" si="1"/>
        <v>52.889000000000081</v>
      </c>
      <c r="Q7" s="11">
        <f t="shared" si="1"/>
        <v>54.621999999999979</v>
      </c>
      <c r="R7" s="40">
        <f>IF(D$5-B$5 &lt;&gt; 0,(EXP(LN(D9/B9)/(D$5-B$5))-1)*100,0)</f>
        <v>1.907968646886693</v>
      </c>
      <c r="S7" s="40">
        <f t="shared" si="0"/>
        <v>0.25890670715684738</v>
      </c>
    </row>
    <row r="8" spans="1:19" x14ac:dyDescent="0.2">
      <c r="A8" t="str">
        <f>name!C5</f>
        <v>Manufacturing</v>
      </c>
      <c r="B8" s="11">
        <v>86.341999999999899</v>
      </c>
      <c r="C8" s="11">
        <v>90.42399999999995</v>
      </c>
      <c r="D8" s="11">
        <v>86.608000000000004</v>
      </c>
      <c r="E8" s="11">
        <v>81.710999999999942</v>
      </c>
      <c r="F8" s="11">
        <v>75.21400000000007</v>
      </c>
      <c r="G8" s="11"/>
      <c r="H8" s="11">
        <f t="shared" ref="H8:H12" si="3">F8-D8</f>
        <v>-11.393999999999934</v>
      </c>
      <c r="I8" s="11">
        <v>33.55362368185537</v>
      </c>
      <c r="J8" s="11">
        <f t="shared" ref="J8:J12" si="4">SUM(H8:I8)</f>
        <v>22.159623681855436</v>
      </c>
      <c r="K8" s="11"/>
      <c r="L8" t="str">
        <f t="shared" si="1"/>
        <v>Trade, accomod. and transport</v>
      </c>
      <c r="M8" s="11">
        <f t="shared" si="1"/>
        <v>186.48600000000022</v>
      </c>
      <c r="N8" s="11">
        <f t="shared" si="1"/>
        <v>204.77600000000015</v>
      </c>
      <c r="O8" s="11">
        <f t="shared" si="1"/>
        <v>198.7390000000002</v>
      </c>
      <c r="P8" s="11">
        <f t="shared" si="1"/>
        <v>204.93000000000023</v>
      </c>
      <c r="Q8" s="11">
        <f t="shared" si="1"/>
        <v>213.72200000000026</v>
      </c>
      <c r="R8" s="40">
        <f t="shared" si="2"/>
        <v>1.280858347786662</v>
      </c>
      <c r="S8" s="40">
        <f t="shared" si="0"/>
        <v>0.4857338740417827</v>
      </c>
    </row>
    <row r="9" spans="1:19" x14ac:dyDescent="0.2">
      <c r="A9" t="str">
        <f>name!C6</f>
        <v>Construction</v>
      </c>
      <c r="B9" s="11">
        <v>47.805999999999905</v>
      </c>
      <c r="C9" s="11">
        <v>53.857999999999912</v>
      </c>
      <c r="D9" s="11">
        <v>52.543999999999954</v>
      </c>
      <c r="E9" s="11">
        <v>52.889000000000081</v>
      </c>
      <c r="F9" s="11">
        <v>54.621999999999979</v>
      </c>
      <c r="G9" s="11"/>
      <c r="H9" s="11">
        <f t="shared" si="3"/>
        <v>2.0780000000000243</v>
      </c>
      <c r="I9" s="11">
        <v>22.070276632902907</v>
      </c>
      <c r="J9" s="11">
        <f t="shared" si="4"/>
        <v>24.148276632902931</v>
      </c>
      <c r="K9" s="11"/>
      <c r="L9" t="str">
        <f t="shared" si="1"/>
        <v>Business and other services</v>
      </c>
      <c r="M9" s="11">
        <f t="shared" si="1"/>
        <v>167.45500000000018</v>
      </c>
      <c r="N9" s="11">
        <f t="shared" si="1"/>
        <v>170.85300000000021</v>
      </c>
      <c r="O9" s="11">
        <f t="shared" si="1"/>
        <v>162.10200000000006</v>
      </c>
      <c r="P9" s="11">
        <f t="shared" si="1"/>
        <v>166.33200000000014</v>
      </c>
      <c r="Q9" s="11">
        <f t="shared" si="1"/>
        <v>175.2469999999999</v>
      </c>
      <c r="R9" s="40">
        <f t="shared" si="2"/>
        <v>-0.64767134331427112</v>
      </c>
      <c r="S9" s="40">
        <f t="shared" si="0"/>
        <v>0.5211575971831639</v>
      </c>
    </row>
    <row r="10" spans="1:19" x14ac:dyDescent="0.2">
      <c r="A10" t="str">
        <f>name!C7</f>
        <v>Trade, accomod. and transport</v>
      </c>
      <c r="B10" s="11">
        <v>186.48600000000022</v>
      </c>
      <c r="C10" s="11">
        <v>204.77600000000015</v>
      </c>
      <c r="D10" s="11">
        <v>198.7390000000002</v>
      </c>
      <c r="E10" s="11">
        <v>204.93000000000023</v>
      </c>
      <c r="F10" s="11">
        <v>213.72200000000026</v>
      </c>
      <c r="G10" s="11"/>
      <c r="H10" s="11">
        <f t="shared" si="3"/>
        <v>14.983000000000061</v>
      </c>
      <c r="I10" s="11">
        <v>97.665908149308848</v>
      </c>
      <c r="J10" s="11">
        <f t="shared" si="4"/>
        <v>112.64890814930891</v>
      </c>
      <c r="K10" s="11"/>
      <c r="L10" t="str">
        <f t="shared" si="1"/>
        <v>Non-marketed services</v>
      </c>
      <c r="M10" s="11">
        <f t="shared" si="1"/>
        <v>204.25700000000023</v>
      </c>
      <c r="N10" s="11">
        <f t="shared" si="1"/>
        <v>202.63799999999998</v>
      </c>
      <c r="O10" s="11">
        <f t="shared" si="1"/>
        <v>206.88100000000003</v>
      </c>
      <c r="P10" s="11">
        <f t="shared" si="1"/>
        <v>219.86299999999994</v>
      </c>
      <c r="Q10" s="11">
        <f t="shared" si="1"/>
        <v>238.52600000000029</v>
      </c>
      <c r="R10" s="40">
        <f t="shared" si="2"/>
        <v>0.25562103192879881</v>
      </c>
      <c r="S10" s="40">
        <f t="shared" si="0"/>
        <v>0.95341343812065382</v>
      </c>
    </row>
    <row r="11" spans="1:19" x14ac:dyDescent="0.2">
      <c r="A11" t="str">
        <f>name!C8</f>
        <v>Business and other services</v>
      </c>
      <c r="B11" s="11">
        <v>167.45500000000018</v>
      </c>
      <c r="C11" s="11">
        <v>170.85300000000021</v>
      </c>
      <c r="D11" s="11">
        <v>162.10200000000006</v>
      </c>
      <c r="E11" s="11">
        <v>166.33200000000014</v>
      </c>
      <c r="F11" s="11">
        <v>175.2469999999999</v>
      </c>
      <c r="G11" s="11"/>
      <c r="H11" s="11">
        <f t="shared" si="3"/>
        <v>13.14499999999984</v>
      </c>
      <c r="I11" s="11">
        <v>78.902839029949234</v>
      </c>
      <c r="J11" s="11">
        <f t="shared" si="4"/>
        <v>92.047839029949074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204.25700000000023</v>
      </c>
      <c r="C12" s="11">
        <v>202.63799999999998</v>
      </c>
      <c r="D12" s="11">
        <v>206.88100000000003</v>
      </c>
      <c r="E12" s="11">
        <v>219.86299999999994</v>
      </c>
      <c r="F12" s="11">
        <v>238.52600000000029</v>
      </c>
      <c r="G12" s="11"/>
      <c r="H12" s="11">
        <f t="shared" si="3"/>
        <v>31.645000000000266</v>
      </c>
      <c r="I12" s="11">
        <v>118.54131749331989</v>
      </c>
      <c r="J12" s="11">
        <f t="shared" si="4"/>
        <v>150.18631749332016</v>
      </c>
      <c r="K12" s="11"/>
      <c r="L12" s="24" t="str">
        <f t="shared" ref="L12:Q12" si="5">A14</f>
        <v>All industries</v>
      </c>
      <c r="M12" s="34">
        <f t="shared" si="5"/>
        <v>707.00700000000052</v>
      </c>
      <c r="N12" s="34">
        <f t="shared" si="5"/>
        <v>738.29900000000021</v>
      </c>
      <c r="O12" s="34">
        <f t="shared" si="5"/>
        <v>722.01100000000019</v>
      </c>
      <c r="P12" s="34">
        <f t="shared" si="5"/>
        <v>741.00700000000029</v>
      </c>
      <c r="Q12" s="34">
        <f t="shared" si="5"/>
        <v>772.74900000000048</v>
      </c>
      <c r="R12" s="43">
        <f>IF(D$5-B$5 &lt;&gt; 0,(EXP(LN(D14/B14)/(D$5-B$5))-1)*100,0)</f>
        <v>0.42087936780843549</v>
      </c>
      <c r="S12" s="43">
        <f>F41</f>
        <v>0.45378592205260748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707.00700000000052</v>
      </c>
      <c r="C14" s="34">
        <f t="shared" ref="C14:F14" si="6">SUM(C7:C12)</f>
        <v>738.29900000000021</v>
      </c>
      <c r="D14" s="34">
        <f t="shared" si="6"/>
        <v>722.01100000000019</v>
      </c>
      <c r="E14" s="34">
        <f t="shared" si="6"/>
        <v>741.00700000000029</v>
      </c>
      <c r="F14" s="34">
        <f t="shared" si="6"/>
        <v>772.74900000000048</v>
      </c>
      <c r="G14" s="34"/>
      <c r="H14" s="34">
        <f>SUM(H7:H12)</f>
        <v>50.738000000000255</v>
      </c>
      <c r="I14" s="34">
        <f>SUM(I7:I12)</f>
        <v>357.9325793625884</v>
      </c>
      <c r="J14" s="34">
        <f t="shared" ref="J14" si="7">SUM(J7:J12)</f>
        <v>408.67057936258868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2.07367112348251</v>
      </c>
      <c r="C20" s="18">
        <f t="shared" si="8"/>
        <v>2.1332820442666178</v>
      </c>
      <c r="D20" s="18">
        <f t="shared" si="8"/>
        <v>2.0965054549030397</v>
      </c>
      <c r="E20" s="18">
        <f t="shared" si="8"/>
        <v>2.0623286959502369</v>
      </c>
      <c r="F20" s="18">
        <f t="shared" si="8"/>
        <v>1.9952144874985251</v>
      </c>
      <c r="G20" s="351"/>
      <c r="H20" s="40">
        <f>IF(D7&gt;0,(H7/D7)*100,0)</f>
        <v>1.8563784105172569</v>
      </c>
      <c r="I20" s="40">
        <f>IF(D7&gt;0,(I7/D7)*100,0)</f>
        <v>47.55641392120053</v>
      </c>
      <c r="J20" s="40">
        <f>IF(D7&gt;0,(J7/D7)*100,0)</f>
        <v>49.412792331717789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12.212326044862333</v>
      </c>
      <c r="C21" s="18">
        <f t="shared" si="8"/>
        <v>12.247612417191398</v>
      </c>
      <c r="D21" s="18">
        <f t="shared" si="8"/>
        <v>11.995385111861175</v>
      </c>
      <c r="E21" s="18">
        <f t="shared" si="8"/>
        <v>11.027021337180338</v>
      </c>
      <c r="F21" s="18">
        <f t="shared" si="8"/>
        <v>9.7333027930155875</v>
      </c>
      <c r="G21" s="351"/>
      <c r="H21" s="40">
        <f t="shared" ref="H21:H25" si="9">IF(D8&gt;0,(H8/D8)*100,0)</f>
        <v>-13.1558285608719</v>
      </c>
      <c r="I21" s="40">
        <f t="shared" ref="I21:I25" si="10">IF(D8&gt;0,(I8/D8)*100,0)</f>
        <v>38.741944949491234</v>
      </c>
      <c r="J21" s="40">
        <f t="shared" ref="J21:J27" si="11">IF(D8&gt;0,(J8/D8)*100,0)</f>
        <v>25.586116388619335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6.7617435188053117</v>
      </c>
      <c r="C22" s="18">
        <f t="shared" si="8"/>
        <v>7.2948764660388132</v>
      </c>
      <c r="D22" s="18">
        <f t="shared" si="8"/>
        <v>7.2774514515706743</v>
      </c>
      <c r="E22" s="18">
        <f t="shared" si="8"/>
        <v>7.1374494437974345</v>
      </c>
      <c r="F22" s="18">
        <f t="shared" si="8"/>
        <v>7.0685306613143402</v>
      </c>
      <c r="G22" s="351"/>
      <c r="H22" s="40">
        <f t="shared" si="9"/>
        <v>3.9547807551766638</v>
      </c>
      <c r="I22" s="40">
        <f t="shared" si="10"/>
        <v>42.003419292217806</v>
      </c>
      <c r="J22" s="40">
        <f t="shared" si="11"/>
        <v>45.95820004739447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26.3768251233722</v>
      </c>
      <c r="C23" s="18">
        <f t="shared" si="8"/>
        <v>27.736188183920081</v>
      </c>
      <c r="D23" s="18">
        <f t="shared" si="8"/>
        <v>27.525757917815678</v>
      </c>
      <c r="E23" s="18">
        <f t="shared" si="8"/>
        <v>27.655609191276216</v>
      </c>
      <c r="F23" s="18">
        <f t="shared" si="8"/>
        <v>27.657363516484672</v>
      </c>
      <c r="G23" s="351"/>
      <c r="H23" s="40">
        <f t="shared" si="9"/>
        <v>7.5390336068914738</v>
      </c>
      <c r="I23" s="40">
        <f t="shared" si="10"/>
        <v>49.142799425029182</v>
      </c>
      <c r="J23" s="40">
        <f t="shared" si="11"/>
        <v>56.681833031920661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23.685055452067669</v>
      </c>
      <c r="C24" s="18">
        <f t="shared" si="8"/>
        <v>23.141437276767292</v>
      </c>
      <c r="D24" s="18">
        <f t="shared" si="8"/>
        <v>22.451458495784692</v>
      </c>
      <c r="E24" s="18">
        <f t="shared" si="8"/>
        <v>22.446751515167882</v>
      </c>
      <c r="F24" s="18">
        <f t="shared" si="8"/>
        <v>22.678385866562078</v>
      </c>
      <c r="G24" s="351"/>
      <c r="H24" s="40">
        <f t="shared" si="9"/>
        <v>8.109091806393403</v>
      </c>
      <c r="I24" s="40">
        <f t="shared" si="10"/>
        <v>48.674809089307473</v>
      </c>
      <c r="J24" s="40">
        <f t="shared" si="11"/>
        <v>56.783900895700882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28.890378737409968</v>
      </c>
      <c r="C25" s="18">
        <f t="shared" si="8"/>
        <v>27.446603611815799</v>
      </c>
      <c r="D25" s="18">
        <f t="shared" si="8"/>
        <v>28.653441568064746</v>
      </c>
      <c r="E25" s="18">
        <f t="shared" si="8"/>
        <v>29.670839816627893</v>
      </c>
      <c r="F25" s="18">
        <f t="shared" si="8"/>
        <v>30.867202675124801</v>
      </c>
      <c r="G25" s="351"/>
      <c r="H25" s="40">
        <f t="shared" si="9"/>
        <v>15.296233100188159</v>
      </c>
      <c r="I25" s="40">
        <f t="shared" si="10"/>
        <v>57.299277117434599</v>
      </c>
      <c r="J25" s="40">
        <f t="shared" si="11"/>
        <v>72.59551021762276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7.0273167583319696</v>
      </c>
      <c r="I27" s="43">
        <f>IF(D14&gt;0,(I14/D14)*100,0)</f>
        <v>49.574394207648957</v>
      </c>
      <c r="J27" s="43">
        <f t="shared" si="11"/>
        <v>56.601710965980935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Lancashire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1.8073753158202477</v>
      </c>
      <c r="C34" s="18">
        <f t="shared" si="12"/>
        <v>-3.8920634920635466</v>
      </c>
      <c r="D34" s="18">
        <f t="shared" si="12"/>
        <v>0.19085364306661301</v>
      </c>
      <c r="E34" s="18">
        <f t="shared" si="12"/>
        <v>8.8639189447592415E-2</v>
      </c>
      <c r="F34" s="18">
        <f t="shared" ref="F34:F39" si="13">IF(F$5-D$5 &lt;&gt; 0,(EXP(LN(F7/D7)/(F$5-D$5))-1)*100,0)</f>
        <v>0.1226990821833196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1.1615331303710397</v>
      </c>
      <c r="C35" s="18">
        <f t="shared" si="12"/>
        <v>-4.2201185525965972</v>
      </c>
      <c r="D35" s="18">
        <f t="shared" si="12"/>
        <v>-1.1573220716450283</v>
      </c>
      <c r="E35" s="18">
        <f t="shared" si="12"/>
        <v>-0.82508977324697863</v>
      </c>
      <c r="F35" s="18">
        <f t="shared" si="13"/>
        <v>-0.93595776626158589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3.0248411820791743</v>
      </c>
      <c r="C36" s="18">
        <f t="shared" si="12"/>
        <v>-2.4397489695123453</v>
      </c>
      <c r="D36" s="18">
        <f t="shared" si="12"/>
        <v>0.13097497546843417</v>
      </c>
      <c r="E36" s="18">
        <f t="shared" si="12"/>
        <v>0.32293385415509412</v>
      </c>
      <c r="F36" s="18">
        <f t="shared" si="13"/>
        <v>0.25890670715684738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2.3665826849338822</v>
      </c>
      <c r="C37" s="18">
        <f t="shared" si="12"/>
        <v>-2.9480993866468408</v>
      </c>
      <c r="D37" s="18">
        <f>IF(E$5-D$5 &lt;&gt; 0,(EXP(LN(E10/D10)/(E$5-D$5))-1)*100,0)</f>
        <v>0.61540692148458476</v>
      </c>
      <c r="E37" s="18">
        <f t="shared" si="12"/>
        <v>0.42096003472942289</v>
      </c>
      <c r="F37" s="18">
        <f t="shared" si="13"/>
        <v>0.4857338740417827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0.50348522886374258</v>
      </c>
      <c r="C38" s="18">
        <f t="shared" si="12"/>
        <v>-5.1219469368405264</v>
      </c>
      <c r="D38" s="18">
        <f t="shared" si="12"/>
        <v>0.51652992563135935</v>
      </c>
      <c r="E38" s="18">
        <f t="shared" si="12"/>
        <v>0.52347151285332405</v>
      </c>
      <c r="F38" s="18">
        <f t="shared" si="13"/>
        <v>0.5211575971831639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-0.19874895601956766</v>
      </c>
      <c r="C39" s="18">
        <f t="shared" si="12"/>
        <v>2.0938817003721244</v>
      </c>
      <c r="D39" s="18">
        <f t="shared" si="12"/>
        <v>1.2246557692203508</v>
      </c>
      <c r="E39" s="18">
        <f t="shared" si="12"/>
        <v>0.81806495302181315</v>
      </c>
      <c r="F39" s="18">
        <f t="shared" si="13"/>
        <v>0.95341343812065382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1.0885906143612845</v>
      </c>
      <c r="C41" s="18">
        <f>IF(D$5-C$5 &lt;&gt; 0,(EXP(LN(D14/C14)/(D$5-C$5))-1)*100,0)</f>
        <v>-2.2061522499691844</v>
      </c>
      <c r="D41" s="18">
        <f>IF(E$5-D$5 &lt;&gt; 0,(EXP(LN(E14/D14)/(E$5-D$5))-1)*100,0)</f>
        <v>0.52074514294224716</v>
      </c>
      <c r="E41" s="18">
        <f>IF(F$5-E$5 &lt;&gt; 0,(EXP(LN(F14/E14)/(F$5-E$5))-1)*100,0)</f>
        <v>0.42032303962924455</v>
      </c>
      <c r="F41" s="18">
        <f>IF(F$5-D$5 &lt;&gt; 0,(EXP(LN(F14/D14)/(F$5-D$5))-1)*100,0)</f>
        <v>0.45378592205260748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1.0889999999999986</v>
      </c>
      <c r="C45" s="27">
        <f>D7-C7</f>
        <v>-0.61300000000000843</v>
      </c>
      <c r="D45" s="27">
        <f>E7-D7</f>
        <v>0.14499999999998714</v>
      </c>
      <c r="E45" s="27">
        <f>F7-E7</f>
        <v>0.13600000000000989</v>
      </c>
      <c r="F45" s="27">
        <f>F7-D7</f>
        <v>0.28099999999999703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4.0820000000000505</v>
      </c>
      <c r="C46" s="27">
        <f>D8-C8</f>
        <v>-3.8159999999999457</v>
      </c>
      <c r="D46" s="27">
        <f t="shared" si="14"/>
        <v>-4.8970000000000624</v>
      </c>
      <c r="E46" s="27">
        <f t="shared" si="14"/>
        <v>-6.496999999999872</v>
      </c>
      <c r="F46" s="27">
        <f t="shared" ref="F46:F52" si="15">F8-D8</f>
        <v>-11.393999999999934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6.0520000000000067</v>
      </c>
      <c r="C47" s="27">
        <f t="shared" ref="C47:C50" si="16">D9-C9</f>
        <v>-1.3139999999999574</v>
      </c>
      <c r="D47" s="27">
        <f t="shared" si="14"/>
        <v>0.34500000000012676</v>
      </c>
      <c r="E47" s="27">
        <f t="shared" si="14"/>
        <v>1.7329999999998975</v>
      </c>
      <c r="F47" s="27">
        <f t="shared" si="15"/>
        <v>2.0780000000000243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18.289999999999935</v>
      </c>
      <c r="C48" s="27">
        <f t="shared" si="16"/>
        <v>-6.0369999999999493</v>
      </c>
      <c r="D48" s="27">
        <f t="shared" si="14"/>
        <v>6.1910000000000309</v>
      </c>
      <c r="E48" s="27">
        <f t="shared" si="14"/>
        <v>8.79200000000003</v>
      </c>
      <c r="F48" s="27">
        <f t="shared" si="15"/>
        <v>14.983000000000061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3.3980000000000246</v>
      </c>
      <c r="C49" s="27">
        <f t="shared" si="16"/>
        <v>-8.7510000000001469</v>
      </c>
      <c r="D49" s="27">
        <f t="shared" si="14"/>
        <v>4.230000000000075</v>
      </c>
      <c r="E49" s="27">
        <f t="shared" si="14"/>
        <v>8.9149999999997647</v>
      </c>
      <c r="F49" s="27">
        <f t="shared" si="15"/>
        <v>13.14499999999984</v>
      </c>
    </row>
    <row r="50" spans="1:6" x14ac:dyDescent="0.2">
      <c r="A50" t="str">
        <f>$A$12</f>
        <v>Non-marketed services</v>
      </c>
      <c r="B50" s="27">
        <f t="shared" si="14"/>
        <v>-1.6190000000002556</v>
      </c>
      <c r="C50" s="27">
        <f t="shared" si="16"/>
        <v>4.2430000000000518</v>
      </c>
      <c r="D50" s="27">
        <f t="shared" si="14"/>
        <v>12.981999999999914</v>
      </c>
      <c r="E50" s="27">
        <f t="shared" si="14"/>
        <v>18.663000000000352</v>
      </c>
      <c r="F50" s="27">
        <f t="shared" si="15"/>
        <v>31.645000000000266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31.291999999999689</v>
      </c>
      <c r="C52" s="29">
        <f>D14-C14</f>
        <v>-16.288000000000011</v>
      </c>
      <c r="D52" s="29">
        <f t="shared" si="14"/>
        <v>18.996000000000095</v>
      </c>
      <c r="E52" s="29">
        <f t="shared" si="14"/>
        <v>31.742000000000189</v>
      </c>
      <c r="F52" s="29">
        <f t="shared" si="15"/>
        <v>50.738000000000284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Lancashire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6.6530000000000049</v>
      </c>
      <c r="C5" s="11">
        <v>7.4239999999999995</v>
      </c>
      <c r="D5" s="11">
        <v>7.4129999999999985</v>
      </c>
      <c r="E5" s="11">
        <v>7.6299999999999937</v>
      </c>
      <c r="F5" s="11">
        <v>7.8060000000000018</v>
      </c>
      <c r="G5" s="10"/>
    </row>
    <row r="6" spans="1:7" x14ac:dyDescent="0.2">
      <c r="A6" s="10" t="str">
        <f>name!B5</f>
        <v>Mining and quarrying</v>
      </c>
      <c r="B6" s="11">
        <v>0.48999999999999977</v>
      </c>
      <c r="C6" s="11">
        <v>0.38200000000000045</v>
      </c>
      <c r="D6" s="11">
        <v>0.35099999999999981</v>
      </c>
      <c r="E6" s="11">
        <v>0.28600000000000014</v>
      </c>
      <c r="F6" s="11">
        <v>0.21300000000000036</v>
      </c>
    </row>
    <row r="7" spans="1:7" x14ac:dyDescent="0.2">
      <c r="A7" s="10" t="str">
        <f>name!B6</f>
        <v>Food drink and tobacco</v>
      </c>
      <c r="B7" s="11">
        <v>14.702000000000009</v>
      </c>
      <c r="C7" s="11">
        <v>15.255000000000024</v>
      </c>
      <c r="D7" s="11">
        <v>15.068</v>
      </c>
      <c r="E7" s="11">
        <v>14.816999999999997</v>
      </c>
      <c r="F7" s="11">
        <v>13.719999999999992</v>
      </c>
      <c r="G7" s="11"/>
    </row>
    <row r="8" spans="1:7" x14ac:dyDescent="0.2">
      <c r="A8" s="10" t="str">
        <f>name!B7</f>
        <v>Engineering</v>
      </c>
      <c r="B8" s="11">
        <v>7.7570000000000006</v>
      </c>
      <c r="C8" s="11">
        <v>7.472999999999999</v>
      </c>
      <c r="D8" s="11">
        <v>6.8810000000000118</v>
      </c>
      <c r="E8" s="11">
        <v>7.3979999999999864</v>
      </c>
      <c r="F8" s="11">
        <v>7.1079999999999748</v>
      </c>
      <c r="G8" s="11"/>
    </row>
    <row r="9" spans="1:7" x14ac:dyDescent="0.2">
      <c r="A9" s="10" t="str">
        <f>name!B8</f>
        <v>Rest of manufacturing</v>
      </c>
      <c r="B9" s="11">
        <v>63.882999999999896</v>
      </c>
      <c r="C9" s="11">
        <v>67.695999999999927</v>
      </c>
      <c r="D9" s="11">
        <v>64.658999999999992</v>
      </c>
      <c r="E9" s="11">
        <v>59.49599999999996</v>
      </c>
      <c r="F9" s="11">
        <v>54.386000000000102</v>
      </c>
      <c r="G9" s="11"/>
    </row>
    <row r="10" spans="1:7" x14ac:dyDescent="0.2">
      <c r="A10" s="10" t="str">
        <f>name!B9</f>
        <v>Electricity and gas</v>
      </c>
      <c r="B10" s="11">
        <v>2.5289999999999964</v>
      </c>
      <c r="C10" s="11">
        <v>2.6090000000000027</v>
      </c>
      <c r="D10" s="11">
        <v>2.4849999999999972</v>
      </c>
      <c r="E10" s="11">
        <v>2.3969999999999967</v>
      </c>
      <c r="F10" s="11">
        <v>2.354000000000001</v>
      </c>
      <c r="G10" s="11"/>
    </row>
    <row r="11" spans="1:7" x14ac:dyDescent="0.2">
      <c r="A11" s="10" t="str">
        <f>name!B10</f>
        <v>Water and sewerage</v>
      </c>
      <c r="B11" s="11">
        <v>4.9890000000000017</v>
      </c>
      <c r="C11" s="11">
        <v>5.3349999999999982</v>
      </c>
      <c r="D11" s="11">
        <v>4.8879999999999963</v>
      </c>
      <c r="E11" s="11">
        <v>4.9689999999999861</v>
      </c>
      <c r="F11" s="11">
        <v>5.0449999999999866</v>
      </c>
      <c r="G11" s="11"/>
    </row>
    <row r="12" spans="1:7" x14ac:dyDescent="0.2">
      <c r="A12" s="10" t="str">
        <f>name!B11</f>
        <v>Construction</v>
      </c>
      <c r="B12" s="11">
        <v>47.805999999999905</v>
      </c>
      <c r="C12" s="11">
        <v>53.857999999999912</v>
      </c>
      <c r="D12" s="11">
        <v>52.543999999999954</v>
      </c>
      <c r="E12" s="11">
        <v>52.889000000000081</v>
      </c>
      <c r="F12" s="11">
        <v>54.621999999999979</v>
      </c>
      <c r="G12" s="11"/>
    </row>
    <row r="13" spans="1:7" x14ac:dyDescent="0.2">
      <c r="A13" s="10" t="str">
        <f>name!B12</f>
        <v>Wholesale and retail trade</v>
      </c>
      <c r="B13" s="11">
        <v>110.7470000000002</v>
      </c>
      <c r="C13" s="11">
        <v>121.87700000000021</v>
      </c>
      <c r="D13" s="11">
        <v>116.91600000000027</v>
      </c>
      <c r="E13" s="11">
        <v>118.17800000000025</v>
      </c>
      <c r="F13" s="11">
        <v>120.06500000000015</v>
      </c>
      <c r="G13" s="11"/>
    </row>
    <row r="14" spans="1:7" x14ac:dyDescent="0.2">
      <c r="A14" s="10" t="str">
        <f>name!B13</f>
        <v>Transport and storage</v>
      </c>
      <c r="B14" s="11">
        <v>26.606999999999996</v>
      </c>
      <c r="C14" s="11">
        <v>34.78900000000003</v>
      </c>
      <c r="D14" s="11">
        <v>34.237999999999943</v>
      </c>
      <c r="E14" s="11">
        <v>36.450999999999965</v>
      </c>
      <c r="F14" s="11">
        <v>37.152000000000015</v>
      </c>
      <c r="G14" s="11"/>
    </row>
    <row r="15" spans="1:7" x14ac:dyDescent="0.2">
      <c r="A15" s="10" t="str">
        <f>name!B14</f>
        <v>Accommodation and food</v>
      </c>
      <c r="B15" s="11">
        <v>49.132000000000026</v>
      </c>
      <c r="C15" s="11">
        <v>48.109999999999928</v>
      </c>
      <c r="D15" s="11">
        <v>47.584999999999987</v>
      </c>
      <c r="E15" s="11">
        <v>50.301000000000009</v>
      </c>
      <c r="F15" s="11">
        <v>56.505000000000095</v>
      </c>
      <c r="G15" s="11"/>
    </row>
    <row r="16" spans="1:7" x14ac:dyDescent="0.2">
      <c r="A16" s="10" t="str">
        <f>name!B15</f>
        <v>Media</v>
      </c>
      <c r="B16" s="11">
        <v>2.8860000000000059</v>
      </c>
      <c r="C16" s="11">
        <v>4.0010000000000039</v>
      </c>
      <c r="D16" s="11">
        <v>3.3820000000000019</v>
      </c>
      <c r="E16" s="11">
        <v>3.3579999999999979</v>
      </c>
      <c r="F16" s="11">
        <v>3.4359999999999995</v>
      </c>
      <c r="G16" s="11"/>
    </row>
    <row r="17" spans="1:7" x14ac:dyDescent="0.2">
      <c r="A17" s="10" t="str">
        <f>name!B16</f>
        <v>Information technology</v>
      </c>
      <c r="B17" s="11">
        <v>16.524000000000019</v>
      </c>
      <c r="C17" s="11">
        <v>13.192000000000011</v>
      </c>
      <c r="D17" s="11">
        <v>11.795000000000009</v>
      </c>
      <c r="E17" s="11">
        <v>12.888000000000028</v>
      </c>
      <c r="F17" s="11">
        <v>14.200999999999956</v>
      </c>
      <c r="G17" s="11"/>
    </row>
    <row r="18" spans="1:7" x14ac:dyDescent="0.2">
      <c r="A18" s="10" t="str">
        <f>name!B17</f>
        <v>Finance and insurance</v>
      </c>
      <c r="B18" s="11">
        <v>9.268000000000022</v>
      </c>
      <c r="C18" s="11">
        <v>10.161999999999983</v>
      </c>
      <c r="D18" s="11">
        <v>9.7569999999999819</v>
      </c>
      <c r="E18" s="11">
        <v>9.7940000000000076</v>
      </c>
      <c r="F18" s="11">
        <v>9.5749999999999869</v>
      </c>
      <c r="G18" s="11"/>
    </row>
    <row r="19" spans="1:7" x14ac:dyDescent="0.2">
      <c r="A19" s="10" t="str">
        <f>name!B18</f>
        <v>Real estate</v>
      </c>
      <c r="B19" s="11">
        <v>10.210999999999997</v>
      </c>
      <c r="C19" s="11">
        <v>8.6540000000000123</v>
      </c>
      <c r="D19" s="11">
        <v>8.5870000000000051</v>
      </c>
      <c r="E19" s="11">
        <v>8.7819999999999911</v>
      </c>
      <c r="F19" s="11">
        <v>9.901000000000014</v>
      </c>
      <c r="G19" s="11"/>
    </row>
    <row r="20" spans="1:7" x14ac:dyDescent="0.2">
      <c r="A20" s="10" t="str">
        <f>name!B19</f>
        <v>Professional services</v>
      </c>
      <c r="B20" s="11">
        <v>44.845000000000006</v>
      </c>
      <c r="C20" s="11">
        <v>44.547000000000139</v>
      </c>
      <c r="D20" s="11">
        <v>46.83000000000002</v>
      </c>
      <c r="E20" s="11">
        <v>48.99099999999995</v>
      </c>
      <c r="F20" s="11">
        <v>51.475000000000001</v>
      </c>
      <c r="G20" s="11"/>
    </row>
    <row r="21" spans="1:7" x14ac:dyDescent="0.2">
      <c r="A21" s="10" t="str">
        <f>name!B20</f>
        <v>Support services</v>
      </c>
      <c r="B21" s="11">
        <v>46.084000000000088</v>
      </c>
      <c r="C21" s="11">
        <v>50.300000000000004</v>
      </c>
      <c r="D21" s="11">
        <v>44.3200000000001</v>
      </c>
      <c r="E21" s="11">
        <v>46.722000000000122</v>
      </c>
      <c r="F21" s="11">
        <v>50.058999999999948</v>
      </c>
      <c r="G21" s="11"/>
    </row>
    <row r="22" spans="1:7" x14ac:dyDescent="0.2">
      <c r="A22" s="10" t="str">
        <f>name!B21</f>
        <v>Public admin. and defence</v>
      </c>
      <c r="B22" s="11">
        <v>35.033000000000129</v>
      </c>
      <c r="C22" s="11">
        <v>32.116000000000021</v>
      </c>
      <c r="D22" s="11">
        <v>33.460000000000036</v>
      </c>
      <c r="E22" s="11">
        <v>32.734999999999978</v>
      </c>
      <c r="F22" s="11">
        <v>33.432000000000002</v>
      </c>
      <c r="G22" s="11"/>
    </row>
    <row r="23" spans="1:7" x14ac:dyDescent="0.2">
      <c r="A23" s="10" t="str">
        <f>name!B22</f>
        <v>Education</v>
      </c>
      <c r="B23" s="11">
        <v>62.79200000000003</v>
      </c>
      <c r="C23" s="11">
        <v>61.261999999999929</v>
      </c>
      <c r="D23" s="11">
        <v>62.622000000000035</v>
      </c>
      <c r="E23" s="11">
        <v>66.627999999999957</v>
      </c>
      <c r="F23" s="11">
        <v>72.282999999999959</v>
      </c>
      <c r="G23" s="11"/>
    </row>
    <row r="24" spans="1:7" x14ac:dyDescent="0.2">
      <c r="A24" s="10" t="str">
        <f>name!B23</f>
        <v>Health and social work</v>
      </c>
      <c r="B24" s="11">
        <v>106.43200000000007</v>
      </c>
      <c r="C24" s="11">
        <v>109.26000000000002</v>
      </c>
      <c r="D24" s="11">
        <v>110.79899999999996</v>
      </c>
      <c r="E24" s="11">
        <v>120.50000000000001</v>
      </c>
      <c r="F24" s="11">
        <v>132.81100000000035</v>
      </c>
      <c r="G24" s="11"/>
    </row>
    <row r="25" spans="1:7" x14ac:dyDescent="0.2">
      <c r="A25" s="10" t="str">
        <f>name!B24</f>
        <v>Arts and entertainment</v>
      </c>
      <c r="B25" s="11">
        <v>17.061000000000007</v>
      </c>
      <c r="C25" s="11">
        <v>20.188000000000006</v>
      </c>
      <c r="D25" s="11">
        <v>18.770999999999972</v>
      </c>
      <c r="E25" s="11">
        <v>17.546000000000038</v>
      </c>
      <c r="F25" s="11">
        <v>18.347999999999995</v>
      </c>
      <c r="G25" s="11"/>
    </row>
    <row r="26" spans="1:7" x14ac:dyDescent="0.2">
      <c r="A26" s="10" t="str">
        <f>name!B25</f>
        <v>Other services</v>
      </c>
      <c r="B26" s="11">
        <v>20.576000000000018</v>
      </c>
      <c r="C26" s="11">
        <v>19.809000000000022</v>
      </c>
      <c r="D26" s="11">
        <v>18.659999999999997</v>
      </c>
      <c r="E26" s="11">
        <v>18.250999999999998</v>
      </c>
      <c r="F26" s="11">
        <v>18.252000000000017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707.0070000000004</v>
      </c>
      <c r="C28" s="11">
        <f t="shared" ref="C28:F28" si="0">SUM(C5:C26)</f>
        <v>738.29900000000009</v>
      </c>
      <c r="D28" s="11">
        <f t="shared" si="0"/>
        <v>722.01100000000031</v>
      </c>
      <c r="E28" s="11">
        <f t="shared" si="0"/>
        <v>741.00700000000029</v>
      </c>
      <c r="F28" s="11">
        <f t="shared" si="0"/>
        <v>772.74900000000059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0.94100907063154982</v>
      </c>
      <c r="C32" s="18">
        <f t="shared" ref="C32:E32" si="1">C5/C$28*100</f>
        <v>1.005554660103833</v>
      </c>
      <c r="D32" s="18">
        <f t="shared" si="1"/>
        <v>1.0267156594567113</v>
      </c>
      <c r="E32" s="18">
        <f t="shared" si="1"/>
        <v>1.0296798815665695</v>
      </c>
      <c r="F32" s="18">
        <f>F5/F$28*100</f>
        <v>1.0101598319764886</v>
      </c>
    </row>
    <row r="33" spans="1:6" x14ac:dyDescent="0.2">
      <c r="A33" t="str">
        <f>$A$6</f>
        <v>Mining and quarrying</v>
      </c>
      <c r="B33" s="18">
        <f t="shared" ref="B33:F53" si="2">B6/B$28*100</f>
        <v>6.9306244492628719E-2</v>
      </c>
      <c r="C33" s="18">
        <f t="shared" si="2"/>
        <v>5.174055497840311E-2</v>
      </c>
      <c r="D33" s="18">
        <f t="shared" si="2"/>
        <v>4.8614217788925607E-2</v>
      </c>
      <c r="E33" s="18">
        <f t="shared" si="2"/>
        <v>3.8596126622285627E-2</v>
      </c>
      <c r="F33" s="18">
        <f t="shared" si="2"/>
        <v>2.756393084947379E-2</v>
      </c>
    </row>
    <row r="34" spans="1:6" x14ac:dyDescent="0.2">
      <c r="A34" t="str">
        <f>$A$7</f>
        <v>Food drink and tobacco</v>
      </c>
      <c r="B34" s="18">
        <f t="shared" si="2"/>
        <v>2.0794702174094457</v>
      </c>
      <c r="C34" s="18">
        <f t="shared" si="2"/>
        <v>2.066236037161099</v>
      </c>
      <c r="D34" s="18">
        <f t="shared" si="2"/>
        <v>2.0869488137992347</v>
      </c>
      <c r="E34" s="18">
        <f t="shared" si="2"/>
        <v>1.9995762523161038</v>
      </c>
      <c r="F34" s="18">
        <f t="shared" si="2"/>
        <v>1.7754794894590586</v>
      </c>
    </row>
    <row r="35" spans="1:6" x14ac:dyDescent="0.2">
      <c r="A35" t="str">
        <f>$A$8</f>
        <v>Engineering</v>
      </c>
      <c r="B35" s="18">
        <f t="shared" si="2"/>
        <v>1.0971602827129006</v>
      </c>
      <c r="C35" s="18">
        <f t="shared" si="2"/>
        <v>1.0121915375748847</v>
      </c>
      <c r="D35" s="18">
        <f t="shared" si="2"/>
        <v>0.9530325715259198</v>
      </c>
      <c r="E35" s="18">
        <f t="shared" si="2"/>
        <v>0.99837113549534395</v>
      </c>
      <c r="F35" s="18">
        <f t="shared" si="2"/>
        <v>0.91983295999088566</v>
      </c>
    </row>
    <row r="36" spans="1:6" x14ac:dyDescent="0.2">
      <c r="A36" t="str">
        <f>$A$9</f>
        <v>Rest of manufacturing</v>
      </c>
      <c r="B36" s="18">
        <f t="shared" si="2"/>
        <v>9.0356955447399905</v>
      </c>
      <c r="C36" s="18">
        <f t="shared" si="2"/>
        <v>9.169184842455417</v>
      </c>
      <c r="D36" s="18">
        <f t="shared" si="2"/>
        <v>8.9554037265360176</v>
      </c>
      <c r="E36" s="18">
        <f t="shared" si="2"/>
        <v>8.0290739493688914</v>
      </c>
      <c r="F36" s="18">
        <f t="shared" si="2"/>
        <v>7.0379903435656423</v>
      </c>
    </row>
    <row r="37" spans="1:6" x14ac:dyDescent="0.2">
      <c r="A37" t="str">
        <f>$A$10</f>
        <v>Electricity and gas</v>
      </c>
      <c r="B37" s="18">
        <f t="shared" si="2"/>
        <v>0.35770508637113846</v>
      </c>
      <c r="C37" s="18">
        <f t="shared" si="2"/>
        <v>0.35337986371375313</v>
      </c>
      <c r="D37" s="18">
        <f t="shared" si="2"/>
        <v>0.34417758178199448</v>
      </c>
      <c r="E37" s="18">
        <f t="shared" si="2"/>
        <v>0.32347872557209256</v>
      </c>
      <c r="F37" s="18">
        <f t="shared" si="2"/>
        <v>0.30462672873080382</v>
      </c>
    </row>
    <row r="38" spans="1:6" x14ac:dyDescent="0.2">
      <c r="A38" t="str">
        <f>$A$11</f>
        <v>Water and sewerage</v>
      </c>
      <c r="B38" s="18">
        <f t="shared" si="2"/>
        <v>0.70565072198719381</v>
      </c>
      <c r="C38" s="18">
        <f t="shared" si="2"/>
        <v>0.72260696547062875</v>
      </c>
      <c r="D38" s="18">
        <f t="shared" si="2"/>
        <v>0.67699799587540832</v>
      </c>
      <c r="E38" s="18">
        <f t="shared" si="2"/>
        <v>0.67057396218928889</v>
      </c>
      <c r="F38" s="18">
        <f t="shared" si="2"/>
        <v>0.65286399594175892</v>
      </c>
    </row>
    <row r="39" spans="1:6" x14ac:dyDescent="0.2">
      <c r="A39" t="str">
        <f>$A$12</f>
        <v>Construction</v>
      </c>
      <c r="B39" s="18">
        <f t="shared" si="2"/>
        <v>6.7617435188053134</v>
      </c>
      <c r="C39" s="18">
        <f t="shared" si="2"/>
        <v>7.294876466038815</v>
      </c>
      <c r="D39" s="18">
        <f t="shared" si="2"/>
        <v>7.2774514515706725</v>
      </c>
      <c r="E39" s="18">
        <f t="shared" si="2"/>
        <v>7.1374494437974345</v>
      </c>
      <c r="F39" s="18">
        <f t="shared" si="2"/>
        <v>7.0685306613143384</v>
      </c>
    </row>
    <row r="40" spans="1:6" x14ac:dyDescent="0.2">
      <c r="A40" t="str">
        <f>$A$13</f>
        <v>Wholesale and retail trade</v>
      </c>
      <c r="B40" s="18">
        <f t="shared" si="2"/>
        <v>15.664201344541162</v>
      </c>
      <c r="C40" s="18">
        <f t="shared" si="2"/>
        <v>16.507810521211621</v>
      </c>
      <c r="D40" s="18">
        <f t="shared" si="2"/>
        <v>16.193105091196703</v>
      </c>
      <c r="E40" s="18">
        <f t="shared" si="2"/>
        <v>15.948297384505167</v>
      </c>
      <c r="F40" s="18">
        <f t="shared" si="2"/>
        <v>15.537386654657601</v>
      </c>
    </row>
    <row r="41" spans="1:6" x14ac:dyDescent="0.2">
      <c r="A41" t="str">
        <f>$A$14</f>
        <v>Transport and storage</v>
      </c>
      <c r="B41" s="18">
        <f t="shared" si="2"/>
        <v>3.7633290759497404</v>
      </c>
      <c r="C41" s="18">
        <f t="shared" si="2"/>
        <v>4.7120475579677104</v>
      </c>
      <c r="D41" s="18">
        <f t="shared" si="2"/>
        <v>4.7420330161174729</v>
      </c>
      <c r="E41" s="18">
        <f t="shared" si="2"/>
        <v>4.9191168234578013</v>
      </c>
      <c r="F41" s="18">
        <f t="shared" si="2"/>
        <v>4.8077706991532816</v>
      </c>
    </row>
    <row r="42" spans="1:6" x14ac:dyDescent="0.2">
      <c r="A42" t="str">
        <f>$A$15</f>
        <v>Accommodation and food</v>
      </c>
      <c r="B42" s="18">
        <f t="shared" si="2"/>
        <v>6.9492947028813008</v>
      </c>
      <c r="C42" s="18">
        <f t="shared" si="2"/>
        <v>6.5163301047407511</v>
      </c>
      <c r="D42" s="18">
        <f t="shared" si="2"/>
        <v>6.5906198105014973</v>
      </c>
      <c r="E42" s="18">
        <f t="shared" si="2"/>
        <v>6.7881949833132467</v>
      </c>
      <c r="F42" s="18">
        <f t="shared" si="2"/>
        <v>7.3122061626737862</v>
      </c>
    </row>
    <row r="43" spans="1:6" x14ac:dyDescent="0.2">
      <c r="A43" t="str">
        <f>$A$16</f>
        <v>Media</v>
      </c>
      <c r="B43" s="18">
        <f t="shared" si="2"/>
        <v>0.40819963593005504</v>
      </c>
      <c r="C43" s="18">
        <f t="shared" si="2"/>
        <v>0.54192136248322209</v>
      </c>
      <c r="D43" s="18">
        <f t="shared" si="2"/>
        <v>0.46841391613147171</v>
      </c>
      <c r="E43" s="18">
        <f t="shared" si="2"/>
        <v>0.4531671090826398</v>
      </c>
      <c r="F43" s="18">
        <f t="shared" si="2"/>
        <v>0.4446463211210881</v>
      </c>
    </row>
    <row r="44" spans="1:6" x14ac:dyDescent="0.2">
      <c r="A44" t="str">
        <f>$A$17</f>
        <v>Information technology</v>
      </c>
      <c r="B44" s="18">
        <f t="shared" si="2"/>
        <v>2.3371762938697933</v>
      </c>
      <c r="C44" s="18">
        <f t="shared" si="2"/>
        <v>1.7868099509819206</v>
      </c>
      <c r="D44" s="18">
        <f t="shared" si="2"/>
        <v>1.6336316205708783</v>
      </c>
      <c r="E44" s="18">
        <f t="shared" si="2"/>
        <v>1.7392548248532096</v>
      </c>
      <c r="F44" s="18">
        <f t="shared" si="2"/>
        <v>1.8377247980909641</v>
      </c>
    </row>
    <row r="45" spans="1:6" x14ac:dyDescent="0.2">
      <c r="A45" t="str">
        <f>$A$18</f>
        <v>Finance and insurance</v>
      </c>
      <c r="B45" s="18">
        <f t="shared" si="2"/>
        <v>1.310878110117724</v>
      </c>
      <c r="C45" s="18">
        <f t="shared" si="2"/>
        <v>1.3764071196087198</v>
      </c>
      <c r="D45" s="18">
        <f t="shared" si="2"/>
        <v>1.3513644528961439</v>
      </c>
      <c r="E45" s="18">
        <f t="shared" si="2"/>
        <v>1.3217149095757534</v>
      </c>
      <c r="F45" s="18">
        <f t="shared" si="2"/>
        <v>1.239082806965778</v>
      </c>
    </row>
    <row r="46" spans="1:6" x14ac:dyDescent="0.2">
      <c r="A46" t="str">
        <f>$A$19</f>
        <v>Real estate</v>
      </c>
      <c r="B46" s="18">
        <f t="shared" si="2"/>
        <v>1.4442572704372081</v>
      </c>
      <c r="C46" s="18">
        <f t="shared" si="2"/>
        <v>1.1721538292751328</v>
      </c>
      <c r="D46" s="18">
        <f t="shared" si="2"/>
        <v>1.1893170602663949</v>
      </c>
      <c r="E46" s="18">
        <f t="shared" si="2"/>
        <v>1.1851439999892022</v>
      </c>
      <c r="F46" s="18">
        <f t="shared" si="2"/>
        <v>1.2812698560593421</v>
      </c>
    </row>
    <row r="47" spans="1:6" x14ac:dyDescent="0.2">
      <c r="A47" s="10" t="str">
        <f>$A$20</f>
        <v>Professional services</v>
      </c>
      <c r="B47" s="18">
        <f t="shared" si="2"/>
        <v>6.3429357842284411</v>
      </c>
      <c r="C47" s="18">
        <f t="shared" si="2"/>
        <v>6.0337343000600212</v>
      </c>
      <c r="D47" s="18">
        <f t="shared" si="2"/>
        <v>6.4860507665395684</v>
      </c>
      <c r="E47" s="18">
        <f t="shared" si="2"/>
        <v>6.6114085292041684</v>
      </c>
      <c r="F47" s="18">
        <f t="shared" si="2"/>
        <v>6.6612832886228208</v>
      </c>
    </row>
    <row r="48" spans="1:6" x14ac:dyDescent="0.2">
      <c r="A48" s="10" t="str">
        <f>$A$21</f>
        <v>Support services</v>
      </c>
      <c r="B48" s="18">
        <f t="shared" si="2"/>
        <v>6.5181815738741005</v>
      </c>
      <c r="C48" s="18">
        <f t="shared" si="2"/>
        <v>6.8129578937530733</v>
      </c>
      <c r="D48" s="18">
        <f t="shared" si="2"/>
        <v>6.1384106336330166</v>
      </c>
      <c r="E48" s="18">
        <f t="shared" si="2"/>
        <v>6.3052035945679474</v>
      </c>
      <c r="F48" s="18">
        <f t="shared" si="2"/>
        <v>6.478041382130538</v>
      </c>
    </row>
    <row r="49" spans="1:9" x14ac:dyDescent="0.2">
      <c r="A49" s="10" t="str">
        <f>$A$22</f>
        <v>Public admin. and defence</v>
      </c>
      <c r="B49" s="18">
        <f t="shared" si="2"/>
        <v>4.9551135985923915</v>
      </c>
      <c r="C49" s="18">
        <f t="shared" si="2"/>
        <v>4.3499991195978884</v>
      </c>
      <c r="D49" s="18">
        <f t="shared" si="2"/>
        <v>4.6342784251209501</v>
      </c>
      <c r="E49" s="18">
        <f t="shared" si="2"/>
        <v>4.4176370803514633</v>
      </c>
      <c r="F49" s="18">
        <f t="shared" si="2"/>
        <v>4.3263724702328927</v>
      </c>
    </row>
    <row r="50" spans="1:9" x14ac:dyDescent="0.2">
      <c r="A50" s="10" t="str">
        <f>$A$23</f>
        <v>Education</v>
      </c>
      <c r="B50" s="18">
        <f t="shared" si="2"/>
        <v>8.8813830697574403</v>
      </c>
      <c r="C50" s="18">
        <f t="shared" si="2"/>
        <v>8.2977221965626295</v>
      </c>
      <c r="D50" s="18">
        <f t="shared" si="2"/>
        <v>8.6732750609062759</v>
      </c>
      <c r="E50" s="18">
        <f t="shared" si="2"/>
        <v>8.991547988075677</v>
      </c>
      <c r="F50" s="18">
        <f t="shared" si="2"/>
        <v>9.3540075755516874</v>
      </c>
    </row>
    <row r="51" spans="1:9" x14ac:dyDescent="0.2">
      <c r="A51" s="10" t="str">
        <f>$A$24</f>
        <v>Health and social work</v>
      </c>
      <c r="B51" s="18">
        <f t="shared" si="2"/>
        <v>15.053882069060137</v>
      </c>
      <c r="C51" s="18">
        <f t="shared" si="2"/>
        <v>14.798882295655282</v>
      </c>
      <c r="D51" s="18">
        <f t="shared" si="2"/>
        <v>15.34588808203752</v>
      </c>
      <c r="E51" s="18">
        <f t="shared" si="2"/>
        <v>16.261654748200755</v>
      </c>
      <c r="F51" s="18">
        <f t="shared" si="2"/>
        <v>17.186822629340217</v>
      </c>
    </row>
    <row r="52" spans="1:9" x14ac:dyDescent="0.2">
      <c r="A52" s="10" t="str">
        <f>$A$25</f>
        <v>Arts and entertainment</v>
      </c>
      <c r="B52" s="18">
        <f t="shared" si="2"/>
        <v>2.4131302801811012</v>
      </c>
      <c r="C52" s="18">
        <f t="shared" si="2"/>
        <v>2.7343935180733014</v>
      </c>
      <c r="D52" s="18">
        <f t="shared" si="2"/>
        <v>2.599821886370147</v>
      </c>
      <c r="E52" s="18">
        <f t="shared" si="2"/>
        <v>2.3678588731280583</v>
      </c>
      <c r="F52" s="18">
        <f t="shared" si="2"/>
        <v>2.3743802968363572</v>
      </c>
    </row>
    <row r="53" spans="1:9" x14ac:dyDescent="0.2">
      <c r="A53" s="10" t="str">
        <f>$A$26</f>
        <v>Other services</v>
      </c>
      <c r="B53" s="18">
        <f t="shared" si="2"/>
        <v>2.9102965034292456</v>
      </c>
      <c r="C53" s="18">
        <f t="shared" si="2"/>
        <v>2.6830593025319036</v>
      </c>
      <c r="D53" s="18">
        <f t="shared" si="2"/>
        <v>2.5844481593770716</v>
      </c>
      <c r="E53" s="18">
        <f t="shared" si="2"/>
        <v>2.4629996747669041</v>
      </c>
      <c r="F53" s="18">
        <f t="shared" si="2"/>
        <v>2.3619571167351885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Lancashire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2.7791708878806887</v>
      </c>
      <c r="C63" s="18">
        <f>IF(AND(D$3-C$3 &lt;&gt; 0,C5&lt;&gt;0,D5&lt;&gt;0),(EXP(LN(D5/C5)/(D$3-C$3))-1)*100,0)</f>
        <v>-0.14816810344828735</v>
      </c>
      <c r="D63" s="18">
        <f t="shared" ref="B63:E78" si="3">IF(AND(E$3-D$3 &lt;&gt; 0,D5&lt;&gt;0,E5&lt;&gt;0),(EXP(LN(E5/D5)/(E$3-D$3))-1)*100,0)</f>
        <v>0.57872074807603369</v>
      </c>
      <c r="E63" s="18">
        <f t="shared" si="3"/>
        <v>0.22830846238450775</v>
      </c>
      <c r="F63" s="18">
        <f>IF(AND(F$3-D$3 &lt;&gt; 0,D5&lt;&gt;0,F5&lt;&gt;0),(EXP(LN(F5/D5)/(F$3-D$3))-1)*100,0)</f>
        <v>0.34497670019817406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-6.0348479781316406</v>
      </c>
      <c r="C64" s="18">
        <f t="shared" ref="C64:C78" si="4">IF(AND(D$3-C$3 &lt;&gt; 0,C6&lt;&gt;0,D6&lt;&gt;0),(EXP(LN(D6/C6)/(D$3-C$3))-1)*100,0)</f>
        <v>-8.1151832460734532</v>
      </c>
      <c r="D64" s="18">
        <f t="shared" si="3"/>
        <v>-4.0131403494602864</v>
      </c>
      <c r="E64" s="18">
        <f t="shared" si="3"/>
        <v>-2.9039959537194404</v>
      </c>
      <c r="F64" s="18">
        <f t="shared" ref="F64:F84" si="5">IF(AND(F$3-D$3 &lt;&gt; 0,D6&lt;&gt;0,F6&lt;&gt;0),(EXP(LN(F6/D6)/(F$3-D$3))-1)*100,0)</f>
        <v>-3.2751275268871893</v>
      </c>
    </row>
    <row r="65" spans="1:6" x14ac:dyDescent="0.2">
      <c r="A65" t="str">
        <f>$A$7</f>
        <v>Food drink and tobacco</v>
      </c>
      <c r="B65" s="18">
        <f t="shared" si="3"/>
        <v>0.92736813735936341</v>
      </c>
      <c r="C65" s="18">
        <f t="shared" si="4"/>
        <v>-1.2258275975091659</v>
      </c>
      <c r="D65" s="18">
        <f t="shared" si="3"/>
        <v>-0.33539866989440448</v>
      </c>
      <c r="E65" s="18">
        <f t="shared" si="3"/>
        <v>-0.76625466473148052</v>
      </c>
      <c r="F65" s="18">
        <f t="shared" si="5"/>
        <v>-0.62284335577234007</v>
      </c>
    </row>
    <row r="66" spans="1:6" x14ac:dyDescent="0.2">
      <c r="A66" t="str">
        <f>$A$8</f>
        <v>Engineering</v>
      </c>
      <c r="B66" s="18">
        <f t="shared" si="3"/>
        <v>-0.92814431602266101</v>
      </c>
      <c r="C66" s="18">
        <f t="shared" si="4"/>
        <v>-7.9218520005350896</v>
      </c>
      <c r="D66" s="18">
        <f t="shared" si="3"/>
        <v>1.4594617041328251</v>
      </c>
      <c r="E66" s="18">
        <f t="shared" si="3"/>
        <v>-0.3990893444959176</v>
      </c>
      <c r="F66" s="18">
        <f t="shared" si="5"/>
        <v>0.21661373645580628</v>
      </c>
    </row>
    <row r="67" spans="1:6" x14ac:dyDescent="0.2">
      <c r="A67" t="str">
        <f>$A$9</f>
        <v>Rest of manufacturing</v>
      </c>
      <c r="B67" s="18">
        <f t="shared" si="3"/>
        <v>1.4598991507401626</v>
      </c>
      <c r="C67" s="18">
        <f t="shared" si="4"/>
        <v>-4.4862325691324978</v>
      </c>
      <c r="D67" s="18">
        <f t="shared" si="3"/>
        <v>-1.6505904424461759</v>
      </c>
      <c r="E67" s="18">
        <f t="shared" si="3"/>
        <v>-0.89400297113263472</v>
      </c>
      <c r="F67" s="18">
        <f t="shared" si="5"/>
        <v>-1.1468432954051866</v>
      </c>
    </row>
    <row r="68" spans="1:6" x14ac:dyDescent="0.2">
      <c r="A68" t="str">
        <f>$A$10</f>
        <v>Electricity and gas</v>
      </c>
      <c r="B68" s="18">
        <f t="shared" si="3"/>
        <v>0.78161474560387578</v>
      </c>
      <c r="C68" s="18">
        <f t="shared" si="4"/>
        <v>-4.7527788424685857</v>
      </c>
      <c r="D68" s="18">
        <f t="shared" si="3"/>
        <v>-0.71850043650424356</v>
      </c>
      <c r="E68" s="18">
        <f t="shared" si="3"/>
        <v>-0.18085572472217315</v>
      </c>
      <c r="F68" s="18">
        <f t="shared" si="5"/>
        <v>-0.36039335667924499</v>
      </c>
    </row>
    <row r="69" spans="1:6" x14ac:dyDescent="0.2">
      <c r="A69" t="str">
        <f>$A$11</f>
        <v>Water and sewerage</v>
      </c>
      <c r="B69" s="18">
        <f t="shared" si="3"/>
        <v>1.6904642315443974</v>
      </c>
      <c r="C69" s="18">
        <f t="shared" si="4"/>
        <v>-8.3786316776007901</v>
      </c>
      <c r="D69" s="18">
        <f t="shared" si="3"/>
        <v>0.32924865158434624</v>
      </c>
      <c r="E69" s="18">
        <f t="shared" si="3"/>
        <v>0.15190567181002645</v>
      </c>
      <c r="F69" s="18">
        <f t="shared" si="5"/>
        <v>0.21098514065271967</v>
      </c>
    </row>
    <row r="70" spans="1:6" x14ac:dyDescent="0.2">
      <c r="A70" t="str">
        <f>$A$12</f>
        <v>Construction</v>
      </c>
      <c r="B70" s="18">
        <f t="shared" si="3"/>
        <v>3.0248411820791743</v>
      </c>
      <c r="C70" s="18">
        <f t="shared" si="4"/>
        <v>-2.4397489695123453</v>
      </c>
      <c r="D70" s="18">
        <f t="shared" si="3"/>
        <v>0.13097497546843417</v>
      </c>
      <c r="E70" s="18">
        <f t="shared" si="3"/>
        <v>0.32293385415509412</v>
      </c>
      <c r="F70" s="18">
        <f t="shared" si="5"/>
        <v>0.25890670715684738</v>
      </c>
    </row>
    <row r="71" spans="1:6" x14ac:dyDescent="0.2">
      <c r="A71" t="str">
        <f>$A$13</f>
        <v>Wholesale and retail trade</v>
      </c>
      <c r="B71" s="18">
        <f t="shared" si="3"/>
        <v>2.4229891388584335</v>
      </c>
      <c r="C71" s="18">
        <f t="shared" si="4"/>
        <v>-4.0704973046595594</v>
      </c>
      <c r="D71" s="18">
        <f t="shared" si="3"/>
        <v>0.21495538265934311</v>
      </c>
      <c r="E71" s="18">
        <f t="shared" si="3"/>
        <v>0.15853854331255857</v>
      </c>
      <c r="F71" s="18">
        <f t="shared" si="5"/>
        <v>0.17734062661967087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6.9329403661323452</v>
      </c>
      <c r="C72" s="18">
        <f t="shared" si="4"/>
        <v>-1.5838339705081639</v>
      </c>
      <c r="D72" s="18">
        <f t="shared" si="3"/>
        <v>1.2605336780527221</v>
      </c>
      <c r="E72" s="18">
        <f t="shared" si="3"/>
        <v>0.19066866792776249</v>
      </c>
      <c r="F72" s="18">
        <f t="shared" si="5"/>
        <v>0.54602844530173833</v>
      </c>
    </row>
    <row r="73" spans="1:6" x14ac:dyDescent="0.2">
      <c r="A73" t="str">
        <f>$A$15</f>
        <v>Accommodation and food</v>
      </c>
      <c r="B73" s="18">
        <f t="shared" si="6"/>
        <v>-0.52413404807961639</v>
      </c>
      <c r="C73" s="18">
        <f>IF(AND(D$3-C$3 &lt;&gt; 0,C15&lt;&gt;0,D15&lt;&gt;0),(EXP(LN(D15/C15)/(D$3-C$3))-1)*100,0)</f>
        <v>-1.0912492205361501</v>
      </c>
      <c r="D73" s="18">
        <f t="shared" si="3"/>
        <v>1.1163324450659484</v>
      </c>
      <c r="E73" s="18">
        <f t="shared" si="3"/>
        <v>1.1698313486504297</v>
      </c>
      <c r="F73" s="18">
        <f t="shared" si="5"/>
        <v>1.1519952364899222</v>
      </c>
    </row>
    <row r="74" spans="1:6" x14ac:dyDescent="0.2">
      <c r="A74" t="str">
        <f>$A$16</f>
        <v>Media</v>
      </c>
      <c r="B74" s="18">
        <f t="shared" si="6"/>
        <v>8.509573419471872</v>
      </c>
      <c r="C74" s="18">
        <f>IF(AND(D$3-C$3 &lt;&gt; 0,C16&lt;&gt;0,D16&lt;&gt;0),(EXP(LN(D16/C16)/(D$3-C$3))-1)*100,0)</f>
        <v>-15.471132216945794</v>
      </c>
      <c r="D74" s="18">
        <f t="shared" si="3"/>
        <v>-0.14233244757507757</v>
      </c>
      <c r="E74" s="18">
        <f t="shared" si="3"/>
        <v>0.22988829352503792</v>
      </c>
      <c r="F74" s="18">
        <f t="shared" si="5"/>
        <v>0.10566080604430539</v>
      </c>
    </row>
    <row r="75" spans="1:6" x14ac:dyDescent="0.2">
      <c r="A75" t="str">
        <f>$A$17</f>
        <v>Information technology</v>
      </c>
      <c r="B75" s="18">
        <f t="shared" si="6"/>
        <v>-5.474525942533603</v>
      </c>
      <c r="C75" s="18">
        <f t="shared" si="4"/>
        <v>-10.589751364463318</v>
      </c>
      <c r="D75" s="18">
        <f t="shared" si="3"/>
        <v>1.7882192124394569</v>
      </c>
      <c r="E75" s="18">
        <f t="shared" si="3"/>
        <v>0.97487867027334918</v>
      </c>
      <c r="F75" s="18">
        <f t="shared" si="5"/>
        <v>1.2452674954218645</v>
      </c>
    </row>
    <row r="76" spans="1:6" x14ac:dyDescent="0.2">
      <c r="A76" t="str">
        <f>$A$18</f>
        <v>Finance and insurance</v>
      </c>
      <c r="B76" s="18">
        <f t="shared" si="6"/>
        <v>2.3288966367940755</v>
      </c>
      <c r="C76" s="18">
        <f t="shared" si="4"/>
        <v>-3.9854359378075355</v>
      </c>
      <c r="D76" s="18">
        <f t="shared" si="3"/>
        <v>7.572820242163214E-2</v>
      </c>
      <c r="E76" s="18">
        <f t="shared" si="3"/>
        <v>-0.22588866882440328</v>
      </c>
      <c r="F76" s="18">
        <f t="shared" si="5"/>
        <v>-0.12545085160668989</v>
      </c>
    </row>
    <row r="77" spans="1:6" x14ac:dyDescent="0.2">
      <c r="A77" t="str">
        <f>$A$19</f>
        <v>Real estate</v>
      </c>
      <c r="B77" s="18">
        <f t="shared" si="6"/>
        <v>-4.0517288746872655</v>
      </c>
      <c r="C77" s="18">
        <f t="shared" si="4"/>
        <v>-0.77420845851637887</v>
      </c>
      <c r="D77" s="18">
        <f t="shared" si="3"/>
        <v>0.45010475102058578</v>
      </c>
      <c r="E77" s="18">
        <f t="shared" si="3"/>
        <v>1.2065365303318254</v>
      </c>
      <c r="F77" s="18">
        <f t="shared" si="5"/>
        <v>0.95376179610893175</v>
      </c>
    </row>
    <row r="78" spans="1:6" x14ac:dyDescent="0.2">
      <c r="A78" t="str">
        <f>$A$20</f>
        <v>Professional services</v>
      </c>
      <c r="B78" s="18">
        <f t="shared" si="6"/>
        <v>-0.16654336206967102</v>
      </c>
      <c r="C78" s="18">
        <f t="shared" si="4"/>
        <v>5.1249242373220927</v>
      </c>
      <c r="D78" s="18">
        <f t="shared" si="3"/>
        <v>0.90633425117305766</v>
      </c>
      <c r="E78" s="18">
        <f t="shared" si="3"/>
        <v>0.49582159868752917</v>
      </c>
      <c r="F78" s="18">
        <f t="shared" si="5"/>
        <v>0.63247324986899223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2.2126043827768171</v>
      </c>
      <c r="C79" s="18">
        <f t="shared" ref="C79:C84" si="8">IF(AND(D$3-C$3 &lt;&gt; 0,C21&lt;&gt;0,D21&lt;&gt;0),(EXP(LN(D21/C21)/(D$3-C$3))-1)*100,0)</f>
        <v>-11.88866799204752</v>
      </c>
      <c r="D79" s="18">
        <f t="shared" ref="D79:D84" si="9">IF(AND(E$3-D$3 &lt;&gt; 0,D21&lt;&gt;0,E21&lt;&gt;0),(EXP(LN(E21/D21)/(E$3-D$3))-1)*100,0)</f>
        <v>1.0611729901268907</v>
      </c>
      <c r="E79" s="18">
        <f t="shared" ref="E79:E84" si="10">IF(AND(F$3-E$3 &lt;&gt; 0,E21&lt;&gt;0,F21&lt;&gt;0),(EXP(LN(F21/E21)/(F$3-E$3))-1)*100,0)</f>
        <v>0.69225673546500222</v>
      </c>
      <c r="F79" s="18">
        <f t="shared" si="5"/>
        <v>0.81507894360040023</v>
      </c>
    </row>
    <row r="80" spans="1:6" x14ac:dyDescent="0.2">
      <c r="A80" s="10" t="str">
        <f>$A$22</f>
        <v>Public admin. and defence</v>
      </c>
      <c r="B80" s="18">
        <f t="shared" si="7"/>
        <v>-2.1499549282054886</v>
      </c>
      <c r="C80" s="18">
        <f t="shared" si="8"/>
        <v>4.1848299912816467</v>
      </c>
      <c r="D80" s="18">
        <f t="shared" si="9"/>
        <v>-0.43715874051355463</v>
      </c>
      <c r="E80" s="18">
        <f t="shared" si="10"/>
        <v>0.21090893318416182</v>
      </c>
      <c r="F80" s="18">
        <f t="shared" si="5"/>
        <v>-5.5809803445994177E-3</v>
      </c>
    </row>
    <row r="81" spans="1:6" x14ac:dyDescent="0.2">
      <c r="A81" s="10" t="str">
        <f>$A$23</f>
        <v>Education</v>
      </c>
      <c r="B81" s="18">
        <f t="shared" si="7"/>
        <v>-0.6148005251530142</v>
      </c>
      <c r="C81" s="18">
        <f t="shared" si="8"/>
        <v>2.2199732297347508</v>
      </c>
      <c r="D81" s="18">
        <f t="shared" si="9"/>
        <v>1.2478870470586934</v>
      </c>
      <c r="E81" s="18">
        <f t="shared" si="10"/>
        <v>0.81796783046834687</v>
      </c>
      <c r="F81" s="18">
        <f t="shared" si="5"/>
        <v>0.96107101616160762</v>
      </c>
    </row>
    <row r="82" spans="1:6" x14ac:dyDescent="0.2">
      <c r="A82" s="10" t="str">
        <f>$A$24</f>
        <v>Health and social work</v>
      </c>
      <c r="B82" s="18">
        <f t="shared" si="7"/>
        <v>0.65775575889663873</v>
      </c>
      <c r="C82" s="18">
        <f t="shared" si="8"/>
        <v>1.4085667215814945</v>
      </c>
      <c r="D82" s="18">
        <f t="shared" si="9"/>
        <v>1.6928084085451989</v>
      </c>
      <c r="E82" s="18">
        <f t="shared" si="10"/>
        <v>0.97751993721661989</v>
      </c>
      <c r="F82" s="18">
        <f t="shared" si="5"/>
        <v>1.2153886498405431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4.2970928712496637</v>
      </c>
      <c r="C83" s="18">
        <f t="shared" si="8"/>
        <v>-7.0190212007134605</v>
      </c>
      <c r="D83" s="18">
        <f t="shared" si="9"/>
        <v>-1.340674261163266</v>
      </c>
      <c r="E83" s="18">
        <f t="shared" si="10"/>
        <v>0.44794602241551296</v>
      </c>
      <c r="F83" s="18">
        <f t="shared" si="5"/>
        <v>-0.15183494027160016</v>
      </c>
    </row>
    <row r="84" spans="1:6" x14ac:dyDescent="0.2">
      <c r="A84" s="10" t="str">
        <f>$A$26</f>
        <v>Other services</v>
      </c>
      <c r="B84" s="18">
        <f t="shared" si="7"/>
        <v>-0.94522856735240746</v>
      </c>
      <c r="C84" s="18">
        <f t="shared" si="8"/>
        <v>-5.8003937604120592</v>
      </c>
      <c r="D84" s="18">
        <f t="shared" si="9"/>
        <v>-0.4422655601449943</v>
      </c>
      <c r="E84" s="18">
        <f t="shared" si="10"/>
        <v>5.4790167371976395E-4</v>
      </c>
      <c r="F84" s="18">
        <f t="shared" si="5"/>
        <v>-0.14727499281219636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1.0885906143612845</v>
      </c>
      <c r="C86" s="18">
        <f>IF(AND(D$3-C$3 &lt;&gt; 0,C28&lt;&gt;0,D28&lt;&gt;0),(EXP(LN(D28/C28)/(D$3-C$3))-1)*100,0)</f>
        <v>-2.206152249969151</v>
      </c>
      <c r="D86" s="18">
        <f>IF(AND(E$3-D$3 &lt;&gt; 0,D28&lt;&gt;0,E28&lt;&gt;0),(EXP(LN(E28/D28)/(E$3-D$3))-1)*100,0)</f>
        <v>0.52074514294224716</v>
      </c>
      <c r="E86" s="18">
        <f>IF(AND(F$3-E$3 &lt;&gt; 0,E28&lt;&gt;0,F28&lt;&gt;0),(EXP(LN(F28/E28)/(F$3-E$3))-1)*100,0)</f>
        <v>0.42032303962924455</v>
      </c>
      <c r="F86" s="18">
        <f>IF(AND(F$3-D$3 &lt;&gt; 0,D28&lt;&gt;0,F28&lt;&gt;0),(EXP(LN(F28/D28)/(F$3-D$3))-1)*100,0)</f>
        <v>0.45378592205260748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0.77099999999999458</v>
      </c>
      <c r="C90" s="27">
        <f>D5-C5</f>
        <v>-1.1000000000001009E-2</v>
      </c>
      <c r="D90" s="27">
        <f t="shared" si="11"/>
        <v>0.2169999999999952</v>
      </c>
      <c r="E90" s="27">
        <f t="shared" si="11"/>
        <v>0.17600000000000815</v>
      </c>
      <c r="F90" s="27">
        <f>F5-D5</f>
        <v>0.39300000000000335</v>
      </c>
    </row>
    <row r="91" spans="1:6" x14ac:dyDescent="0.2">
      <c r="A91" t="str">
        <f>$A$6</f>
        <v>Mining and quarrying</v>
      </c>
      <c r="B91" s="27">
        <f t="shared" si="11"/>
        <v>-0.10799999999999932</v>
      </c>
      <c r="C91" s="27">
        <f t="shared" ref="C91:C105" si="12">D6-C6</f>
        <v>-3.1000000000000638E-2</v>
      </c>
      <c r="D91" s="27">
        <f t="shared" si="11"/>
        <v>-6.4999999999999669E-2</v>
      </c>
      <c r="E91" s="27">
        <f t="shared" si="11"/>
        <v>-7.2999999999999787E-2</v>
      </c>
      <c r="F91" s="27">
        <f t="shared" ref="F91:F111" si="13">F6-D6</f>
        <v>-0.13799999999999946</v>
      </c>
    </row>
    <row r="92" spans="1:6" x14ac:dyDescent="0.2">
      <c r="A92" t="str">
        <f>$A$7</f>
        <v>Food drink and tobacco</v>
      </c>
      <c r="B92" s="27">
        <f t="shared" si="11"/>
        <v>0.55300000000001504</v>
      </c>
      <c r="C92" s="27">
        <f t="shared" si="12"/>
        <v>-0.18700000000002426</v>
      </c>
      <c r="D92" s="27">
        <f t="shared" si="11"/>
        <v>-0.251000000000003</v>
      </c>
      <c r="E92" s="27">
        <f t="shared" si="11"/>
        <v>-1.0970000000000049</v>
      </c>
      <c r="F92" s="27">
        <f t="shared" si="13"/>
        <v>-1.3480000000000079</v>
      </c>
    </row>
    <row r="93" spans="1:6" x14ac:dyDescent="0.2">
      <c r="A93" t="str">
        <f>$A$8</f>
        <v>Engineering</v>
      </c>
      <c r="B93" s="27">
        <f t="shared" si="11"/>
        <v>-0.28400000000000158</v>
      </c>
      <c r="C93" s="27">
        <f t="shared" si="12"/>
        <v>-0.5919999999999872</v>
      </c>
      <c r="D93" s="27">
        <f t="shared" si="11"/>
        <v>0.51699999999997459</v>
      </c>
      <c r="E93" s="27">
        <f t="shared" si="11"/>
        <v>-0.29000000000001158</v>
      </c>
      <c r="F93" s="27">
        <f t="shared" si="13"/>
        <v>0.22699999999996301</v>
      </c>
    </row>
    <row r="94" spans="1:6" x14ac:dyDescent="0.2">
      <c r="A94" t="str">
        <f>$A$9</f>
        <v>Rest of manufacturing</v>
      </c>
      <c r="B94" s="27">
        <f t="shared" si="11"/>
        <v>3.8130000000000308</v>
      </c>
      <c r="C94" s="27">
        <f t="shared" si="12"/>
        <v>-3.0369999999999351</v>
      </c>
      <c r="D94" s="27">
        <f t="shared" si="11"/>
        <v>-5.1630000000000322</v>
      </c>
      <c r="E94" s="27">
        <f t="shared" si="11"/>
        <v>-5.1099999999998573</v>
      </c>
      <c r="F94" s="27">
        <f t="shared" si="13"/>
        <v>-10.27299999999989</v>
      </c>
    </row>
    <row r="95" spans="1:6" x14ac:dyDescent="0.2">
      <c r="A95" t="str">
        <f>$A$10</f>
        <v>Electricity and gas</v>
      </c>
      <c r="B95" s="27">
        <f t="shared" si="11"/>
        <v>8.0000000000006288E-2</v>
      </c>
      <c r="C95" s="27">
        <f t="shared" si="12"/>
        <v>-0.12400000000000544</v>
      </c>
      <c r="D95" s="27">
        <f t="shared" si="11"/>
        <v>-8.8000000000000522E-2</v>
      </c>
      <c r="E95" s="27">
        <f t="shared" si="11"/>
        <v>-4.2999999999995708E-2</v>
      </c>
      <c r="F95" s="27">
        <f t="shared" si="13"/>
        <v>-0.13099999999999623</v>
      </c>
    </row>
    <row r="96" spans="1:6" x14ac:dyDescent="0.2">
      <c r="A96" t="str">
        <f>$A$11</f>
        <v>Water and sewerage</v>
      </c>
      <c r="B96" s="27">
        <f t="shared" si="11"/>
        <v>0.34599999999999653</v>
      </c>
      <c r="C96" s="27">
        <f t="shared" si="12"/>
        <v>-0.44700000000000184</v>
      </c>
      <c r="D96" s="27">
        <f t="shared" si="11"/>
        <v>8.0999999999989747E-2</v>
      </c>
      <c r="E96" s="27">
        <f t="shared" si="11"/>
        <v>7.6000000000000512E-2</v>
      </c>
      <c r="F96" s="27">
        <f t="shared" si="13"/>
        <v>0.15699999999999026</v>
      </c>
    </row>
    <row r="97" spans="1:6" x14ac:dyDescent="0.2">
      <c r="A97" t="str">
        <f>$A$12</f>
        <v>Construction</v>
      </c>
      <c r="B97" s="27">
        <f t="shared" si="11"/>
        <v>6.0520000000000067</v>
      </c>
      <c r="C97" s="27">
        <f t="shared" si="12"/>
        <v>-1.3139999999999574</v>
      </c>
      <c r="D97" s="27">
        <f t="shared" si="11"/>
        <v>0.34500000000012676</v>
      </c>
      <c r="E97" s="27">
        <f t="shared" si="11"/>
        <v>1.7329999999998975</v>
      </c>
      <c r="F97" s="27">
        <f t="shared" si="13"/>
        <v>2.0780000000000243</v>
      </c>
    </row>
    <row r="98" spans="1:6" x14ac:dyDescent="0.2">
      <c r="A98" t="str">
        <f>$A$13</f>
        <v>Wholesale and retail trade</v>
      </c>
      <c r="B98" s="27">
        <f t="shared" si="11"/>
        <v>11.13000000000001</v>
      </c>
      <c r="C98" s="27">
        <f t="shared" si="12"/>
        <v>-4.9609999999999417</v>
      </c>
      <c r="D98" s="27">
        <f t="shared" si="11"/>
        <v>1.2619999999999862</v>
      </c>
      <c r="E98" s="27">
        <f t="shared" si="11"/>
        <v>1.886999999999901</v>
      </c>
      <c r="F98" s="27">
        <f t="shared" si="13"/>
        <v>3.1489999999998872</v>
      </c>
    </row>
    <row r="99" spans="1:6" x14ac:dyDescent="0.2">
      <c r="A99" t="str">
        <f>$A$14</f>
        <v>Transport and storage</v>
      </c>
      <c r="B99" s="27">
        <f t="shared" si="11"/>
        <v>8.1820000000000341</v>
      </c>
      <c r="C99" s="27">
        <f t="shared" si="12"/>
        <v>-0.5510000000000872</v>
      </c>
      <c r="D99" s="27">
        <f t="shared" si="11"/>
        <v>2.2130000000000223</v>
      </c>
      <c r="E99" s="27">
        <f t="shared" si="11"/>
        <v>0.70100000000005025</v>
      </c>
      <c r="F99" s="27">
        <f t="shared" si="13"/>
        <v>2.9140000000000725</v>
      </c>
    </row>
    <row r="100" spans="1:6" x14ac:dyDescent="0.2">
      <c r="A100" t="str">
        <f>$A$15</f>
        <v>Accommodation and food</v>
      </c>
      <c r="B100" s="27">
        <f t="shared" si="11"/>
        <v>-1.0220000000000979</v>
      </c>
      <c r="C100" s="27">
        <f t="shared" si="12"/>
        <v>-0.52499999999994174</v>
      </c>
      <c r="D100" s="27">
        <f t="shared" si="11"/>
        <v>2.7160000000000224</v>
      </c>
      <c r="E100" s="27">
        <f t="shared" si="11"/>
        <v>6.2040000000000859</v>
      </c>
      <c r="F100" s="27">
        <f t="shared" si="13"/>
        <v>8.9200000000001083</v>
      </c>
    </row>
    <row r="101" spans="1:6" x14ac:dyDescent="0.2">
      <c r="A101" t="str">
        <f>$A$16</f>
        <v>Media</v>
      </c>
      <c r="B101" s="27">
        <f t="shared" si="11"/>
        <v>1.114999999999998</v>
      </c>
      <c r="C101" s="27">
        <f t="shared" si="12"/>
        <v>-0.61900000000000199</v>
      </c>
      <c r="D101" s="27">
        <f t="shared" si="11"/>
        <v>-2.4000000000004018E-2</v>
      </c>
      <c r="E101" s="27">
        <f t="shared" si="11"/>
        <v>7.8000000000001624E-2</v>
      </c>
      <c r="F101" s="27">
        <f t="shared" si="13"/>
        <v>5.3999999999997605E-2</v>
      </c>
    </row>
    <row r="102" spans="1:6" x14ac:dyDescent="0.2">
      <c r="A102" t="str">
        <f>$A$17</f>
        <v>Information technology</v>
      </c>
      <c r="B102" s="27">
        <f t="shared" si="11"/>
        <v>-3.3320000000000078</v>
      </c>
      <c r="C102" s="27">
        <f t="shared" si="12"/>
        <v>-1.397000000000002</v>
      </c>
      <c r="D102" s="27">
        <f t="shared" si="11"/>
        <v>1.0930000000000195</v>
      </c>
      <c r="E102" s="27">
        <f t="shared" si="11"/>
        <v>1.3129999999999278</v>
      </c>
      <c r="F102" s="27">
        <f t="shared" si="13"/>
        <v>2.4059999999999473</v>
      </c>
    </row>
    <row r="103" spans="1:6" x14ac:dyDescent="0.2">
      <c r="A103" t="str">
        <f>$A$18</f>
        <v>Finance and insurance</v>
      </c>
      <c r="B103" s="27">
        <f t="shared" si="11"/>
        <v>0.89399999999996105</v>
      </c>
      <c r="C103" s="27">
        <f t="shared" si="12"/>
        <v>-0.40500000000000114</v>
      </c>
      <c r="D103" s="27">
        <f t="shared" si="11"/>
        <v>3.7000000000025679E-2</v>
      </c>
      <c r="E103" s="27">
        <f t="shared" si="11"/>
        <v>-0.21900000000002073</v>
      </c>
      <c r="F103" s="27">
        <f t="shared" si="13"/>
        <v>-0.18199999999999505</v>
      </c>
    </row>
    <row r="104" spans="1:6" x14ac:dyDescent="0.2">
      <c r="A104" t="str">
        <f>$A$19</f>
        <v>Real estate</v>
      </c>
      <c r="B104" s="27">
        <f t="shared" si="11"/>
        <v>-1.5569999999999844</v>
      </c>
      <c r="C104" s="27">
        <f t="shared" si="12"/>
        <v>-6.7000000000007276E-2</v>
      </c>
      <c r="D104" s="27">
        <f t="shared" si="11"/>
        <v>0.19499999999998607</v>
      </c>
      <c r="E104" s="27">
        <f t="shared" si="11"/>
        <v>1.1190000000000229</v>
      </c>
      <c r="F104" s="27">
        <f t="shared" si="13"/>
        <v>1.3140000000000089</v>
      </c>
    </row>
    <row r="105" spans="1:6" x14ac:dyDescent="0.2">
      <c r="A105" t="str">
        <f>$A$20</f>
        <v>Professional services</v>
      </c>
      <c r="B105" s="27">
        <f t="shared" si="11"/>
        <v>-0.29799999999986682</v>
      </c>
      <c r="C105" s="27">
        <f t="shared" si="12"/>
        <v>2.2829999999998805</v>
      </c>
      <c r="D105" s="27">
        <f t="shared" si="11"/>
        <v>2.1609999999999303</v>
      </c>
      <c r="E105" s="27">
        <f t="shared" si="11"/>
        <v>2.4840000000000515</v>
      </c>
      <c r="F105" s="27">
        <f t="shared" si="13"/>
        <v>4.6449999999999818</v>
      </c>
    </row>
    <row r="106" spans="1:6" x14ac:dyDescent="0.2">
      <c r="A106" s="10" t="str">
        <f>$A$21</f>
        <v>Support services</v>
      </c>
      <c r="B106" s="27">
        <f t="shared" ref="B106:B111" si="14">C21-B21</f>
        <v>4.2159999999999158</v>
      </c>
      <c r="C106" s="27">
        <f t="shared" ref="C106:C111" si="15">D21-C21</f>
        <v>-5.9799999999999045</v>
      </c>
      <c r="D106" s="27">
        <f t="shared" ref="D106:D111" si="16">E21-D21</f>
        <v>2.4020000000000223</v>
      </c>
      <c r="E106" s="27">
        <f t="shared" ref="E106:E111" si="17">F21-E21</f>
        <v>3.3369999999998257</v>
      </c>
      <c r="F106" s="27">
        <f t="shared" si="13"/>
        <v>5.738999999999848</v>
      </c>
    </row>
    <row r="107" spans="1:6" x14ac:dyDescent="0.2">
      <c r="A107" s="10" t="str">
        <f>$A$22</f>
        <v>Public admin. and defence</v>
      </c>
      <c r="B107" s="27">
        <f t="shared" si="14"/>
        <v>-2.9170000000001082</v>
      </c>
      <c r="C107" s="27">
        <f t="shared" si="15"/>
        <v>1.3440000000000154</v>
      </c>
      <c r="D107" s="27">
        <f t="shared" si="16"/>
        <v>-0.72500000000005826</v>
      </c>
      <c r="E107" s="27">
        <f t="shared" si="17"/>
        <v>0.69700000000002404</v>
      </c>
      <c r="F107" s="27">
        <f t="shared" si="13"/>
        <v>-2.800000000003422E-2</v>
      </c>
    </row>
    <row r="108" spans="1:6" x14ac:dyDescent="0.2">
      <c r="A108" s="10" t="str">
        <f>$A$23</f>
        <v>Education</v>
      </c>
      <c r="B108" s="27">
        <f t="shared" si="14"/>
        <v>-1.5300000000001006</v>
      </c>
      <c r="C108" s="27">
        <f t="shared" si="15"/>
        <v>1.360000000000106</v>
      </c>
      <c r="D108" s="27">
        <f t="shared" si="16"/>
        <v>4.0059999999999221</v>
      </c>
      <c r="E108" s="27">
        <f t="shared" si="17"/>
        <v>5.6550000000000011</v>
      </c>
      <c r="F108" s="27">
        <f t="shared" si="13"/>
        <v>9.6609999999999232</v>
      </c>
    </row>
    <row r="109" spans="1:6" x14ac:dyDescent="0.2">
      <c r="A109" s="10" t="str">
        <f>$A$24</f>
        <v>Health and social work</v>
      </c>
      <c r="B109" s="27">
        <f t="shared" si="14"/>
        <v>2.8279999999999461</v>
      </c>
      <c r="C109" s="27">
        <f t="shared" si="15"/>
        <v>1.5389999999999446</v>
      </c>
      <c r="D109" s="27">
        <f t="shared" si="16"/>
        <v>9.7010000000000502</v>
      </c>
      <c r="E109" s="27">
        <f t="shared" si="17"/>
        <v>12.311000000000334</v>
      </c>
      <c r="F109" s="27">
        <f t="shared" si="13"/>
        <v>22.012000000000384</v>
      </c>
    </row>
    <row r="110" spans="1:6" x14ac:dyDescent="0.2">
      <c r="A110" s="10" t="str">
        <f>$A$25</f>
        <v>Arts and entertainment</v>
      </c>
      <c r="B110" s="27">
        <f t="shared" si="14"/>
        <v>3.1269999999999989</v>
      </c>
      <c r="C110" s="27">
        <f t="shared" si="15"/>
        <v>-1.4170000000000336</v>
      </c>
      <c r="D110" s="27">
        <f t="shared" si="16"/>
        <v>-1.2249999999999339</v>
      </c>
      <c r="E110" s="27">
        <f t="shared" si="17"/>
        <v>0.80199999999995697</v>
      </c>
      <c r="F110" s="27">
        <f t="shared" si="13"/>
        <v>-0.42299999999997695</v>
      </c>
    </row>
    <row r="111" spans="1:6" x14ac:dyDescent="0.2">
      <c r="A111" s="10" t="str">
        <f>$A$26</f>
        <v>Other services</v>
      </c>
      <c r="B111" s="27">
        <f t="shared" si="14"/>
        <v>-0.76699999999999591</v>
      </c>
      <c r="C111" s="27">
        <f t="shared" si="15"/>
        <v>-1.1490000000000258</v>
      </c>
      <c r="D111" s="27">
        <f t="shared" si="16"/>
        <v>-0.40899999999999892</v>
      </c>
      <c r="E111" s="27">
        <f t="shared" si="17"/>
        <v>1.0000000000189857E-3</v>
      </c>
      <c r="F111" s="27">
        <f t="shared" si="13"/>
        <v>-0.40799999999997993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31.291999999999689</v>
      </c>
      <c r="C113" s="29">
        <f>D28-C28</f>
        <v>-16.287999999999784</v>
      </c>
      <c r="D113" s="29">
        <f>E28-D28</f>
        <v>18.995999999999981</v>
      </c>
      <c r="E113" s="29">
        <f>F28-E28</f>
        <v>31.742000000000303</v>
      </c>
      <c r="F113" s="29">
        <f>F28-D28</f>
        <v>50.738000000000284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Lancashire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14.661000000000001</v>
      </c>
      <c r="C7" s="31">
        <f>'Ind T1'!C7</f>
        <v>15.75</v>
      </c>
      <c r="D7" s="31">
        <f>'Ind T1'!D7</f>
        <v>15.136999999999992</v>
      </c>
      <c r="E7" s="31">
        <f>'Ind T1'!E7</f>
        <v>15.281999999999979</v>
      </c>
      <c r="F7" s="31">
        <f>'Ind T1'!F7</f>
        <v>15.417999999999989</v>
      </c>
      <c r="H7" s="31">
        <f>C7-B7</f>
        <v>1.0889999999999986</v>
      </c>
      <c r="I7" s="31">
        <f>D7-C7</f>
        <v>-0.61300000000000843</v>
      </c>
      <c r="J7" s="31">
        <f>E7-D7</f>
        <v>0.14499999999998714</v>
      </c>
      <c r="K7" s="31">
        <f>F7-E7</f>
        <v>0.13600000000000989</v>
      </c>
      <c r="L7" s="31">
        <f>F7-D7</f>
        <v>0.28099999999999703</v>
      </c>
    </row>
    <row r="8" spans="1:12" x14ac:dyDescent="0.2">
      <c r="A8" t="str">
        <f>'Ind T2'!A5</f>
        <v>Agriculture</v>
      </c>
      <c r="B8" s="32">
        <f>'Ind T2'!B5</f>
        <v>6.6530000000000049</v>
      </c>
      <c r="C8" s="32">
        <f>'Ind T2'!C5</f>
        <v>7.4239999999999995</v>
      </c>
      <c r="D8" s="32">
        <f>'Ind T2'!D5</f>
        <v>7.4129999999999985</v>
      </c>
      <c r="E8" s="32">
        <f>'Ind T2'!E5</f>
        <v>7.6299999999999937</v>
      </c>
      <c r="F8" s="32">
        <f>'Ind T2'!F5</f>
        <v>7.8060000000000018</v>
      </c>
      <c r="H8" s="11">
        <f t="shared" ref="H8:H40" si="0">C8-B8</f>
        <v>0.77099999999999458</v>
      </c>
      <c r="I8" s="31">
        <f t="shared" ref="I8:I38" si="1">D8-C8</f>
        <v>-1.1000000000001009E-2</v>
      </c>
      <c r="J8" s="11">
        <f t="shared" ref="J8:J38" si="2">E8-D8</f>
        <v>0.2169999999999952</v>
      </c>
      <c r="K8" s="11">
        <f t="shared" ref="K8:K38" si="3">F8-E8</f>
        <v>0.17600000000000815</v>
      </c>
      <c r="L8" s="31">
        <f t="shared" ref="L8:L40" si="4">F8-D8</f>
        <v>0.39300000000000335</v>
      </c>
    </row>
    <row r="9" spans="1:12" x14ac:dyDescent="0.2">
      <c r="A9" t="str">
        <f>'Ind T2'!A6</f>
        <v>Mining and quarrying</v>
      </c>
      <c r="B9" s="32">
        <f>'Ind T2'!B6</f>
        <v>0.48999999999999977</v>
      </c>
      <c r="C9" s="32">
        <f>'Ind T2'!C6</f>
        <v>0.38200000000000045</v>
      </c>
      <c r="D9" s="32">
        <f>'Ind T2'!D6</f>
        <v>0.35099999999999981</v>
      </c>
      <c r="E9" s="32">
        <f>'Ind T2'!E6</f>
        <v>0.28600000000000014</v>
      </c>
      <c r="F9" s="32">
        <f>'Ind T2'!F6</f>
        <v>0.21300000000000036</v>
      </c>
      <c r="H9" s="11">
        <f t="shared" si="0"/>
        <v>-0.10799999999999932</v>
      </c>
      <c r="I9" s="31">
        <f t="shared" si="1"/>
        <v>-3.1000000000000638E-2</v>
      </c>
      <c r="J9" s="11">
        <f t="shared" si="2"/>
        <v>-6.4999999999999669E-2</v>
      </c>
      <c r="K9" s="11">
        <f t="shared" si="3"/>
        <v>-7.2999999999999787E-2</v>
      </c>
      <c r="L9" s="31">
        <f t="shared" si="4"/>
        <v>-0.13799999999999946</v>
      </c>
    </row>
    <row r="10" spans="1:12" x14ac:dyDescent="0.2">
      <c r="A10" t="str">
        <f>'Ind T2'!A10</f>
        <v>Electricity and gas</v>
      </c>
      <c r="B10" s="32">
        <f>'Ind T2'!B10</f>
        <v>2.5289999999999964</v>
      </c>
      <c r="C10" s="32">
        <f>'Ind T2'!C10</f>
        <v>2.6090000000000027</v>
      </c>
      <c r="D10" s="32">
        <f>'Ind T2'!D10</f>
        <v>2.4849999999999972</v>
      </c>
      <c r="E10" s="32">
        <f>'Ind T2'!E10</f>
        <v>2.3969999999999967</v>
      </c>
      <c r="F10" s="32">
        <f>'Ind T2'!F10</f>
        <v>2.354000000000001</v>
      </c>
      <c r="H10" s="11">
        <f t="shared" si="0"/>
        <v>8.0000000000006288E-2</v>
      </c>
      <c r="I10" s="31">
        <f t="shared" si="1"/>
        <v>-0.12400000000000544</v>
      </c>
      <c r="J10" s="11">
        <f t="shared" si="2"/>
        <v>-8.8000000000000522E-2</v>
      </c>
      <c r="K10" s="11">
        <f t="shared" si="3"/>
        <v>-4.2999999999995708E-2</v>
      </c>
      <c r="L10" s="31">
        <f t="shared" si="4"/>
        <v>-0.13099999999999623</v>
      </c>
    </row>
    <row r="11" spans="1:12" x14ac:dyDescent="0.2">
      <c r="A11" t="str">
        <f>'Ind T2'!A11</f>
        <v>Water and sewerage</v>
      </c>
      <c r="B11" s="32">
        <f>'Ind T2'!B11</f>
        <v>4.9890000000000017</v>
      </c>
      <c r="C11" s="32">
        <f>'Ind T2'!C11</f>
        <v>5.3349999999999982</v>
      </c>
      <c r="D11" s="32">
        <f>'Ind T2'!D11</f>
        <v>4.8879999999999963</v>
      </c>
      <c r="E11" s="32">
        <f>'Ind T2'!E11</f>
        <v>4.9689999999999861</v>
      </c>
      <c r="F11" s="32">
        <f>'Ind T2'!F11</f>
        <v>5.0449999999999866</v>
      </c>
      <c r="H11" s="11">
        <f t="shared" ref="H11" si="5">C11-B11</f>
        <v>0.34599999999999653</v>
      </c>
      <c r="I11" s="31">
        <f t="shared" ref="I11" si="6">D11-C11</f>
        <v>-0.44700000000000184</v>
      </c>
      <c r="J11" s="11">
        <f t="shared" ref="J11" si="7">E11-D11</f>
        <v>8.0999999999989747E-2</v>
      </c>
      <c r="K11" s="11">
        <f t="shared" ref="K11" si="8">F11-E11</f>
        <v>7.6000000000000512E-2</v>
      </c>
      <c r="L11" s="31">
        <f t="shared" si="4"/>
        <v>0.15699999999999026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86.341999999999899</v>
      </c>
      <c r="C13" s="31">
        <f>'Ind T1'!C8</f>
        <v>90.42399999999995</v>
      </c>
      <c r="D13" s="31">
        <f>'Ind T1'!D8</f>
        <v>86.608000000000004</v>
      </c>
      <c r="E13" s="31">
        <f>'Ind T1'!E8</f>
        <v>81.710999999999942</v>
      </c>
      <c r="F13" s="31">
        <f>'Ind T1'!F8</f>
        <v>75.21400000000007</v>
      </c>
      <c r="H13" s="31">
        <f t="shared" si="0"/>
        <v>4.0820000000000505</v>
      </c>
      <c r="I13" s="31">
        <f t="shared" si="1"/>
        <v>-3.8159999999999457</v>
      </c>
      <c r="J13" s="31">
        <f t="shared" si="2"/>
        <v>-4.8970000000000624</v>
      </c>
      <c r="K13" s="31">
        <f t="shared" si="3"/>
        <v>-6.496999999999872</v>
      </c>
      <c r="L13" s="31">
        <f t="shared" si="4"/>
        <v>-11.393999999999934</v>
      </c>
    </row>
    <row r="14" spans="1:12" x14ac:dyDescent="0.2">
      <c r="A14" t="str">
        <f>'Ind T2'!A7</f>
        <v>Food drink and tobacco</v>
      </c>
      <c r="B14" s="32">
        <f>'Ind T2'!B7</f>
        <v>14.702000000000009</v>
      </c>
      <c r="C14" s="32">
        <f>'Ind T2'!C7</f>
        <v>15.255000000000024</v>
      </c>
      <c r="D14" s="32">
        <f>'Ind T2'!D7</f>
        <v>15.068</v>
      </c>
      <c r="E14" s="32">
        <f>'Ind T2'!E7</f>
        <v>14.816999999999997</v>
      </c>
      <c r="F14" s="32">
        <f>'Ind T2'!F7</f>
        <v>13.719999999999992</v>
      </c>
      <c r="H14" s="11">
        <f t="shared" si="0"/>
        <v>0.55300000000001504</v>
      </c>
      <c r="I14" s="31">
        <f t="shared" si="1"/>
        <v>-0.18700000000002426</v>
      </c>
      <c r="J14" s="11">
        <f t="shared" si="2"/>
        <v>-0.251000000000003</v>
      </c>
      <c r="K14" s="11">
        <f t="shared" si="3"/>
        <v>-1.0970000000000049</v>
      </c>
      <c r="L14" s="31">
        <f t="shared" si="4"/>
        <v>-1.3480000000000079</v>
      </c>
    </row>
    <row r="15" spans="1:12" x14ac:dyDescent="0.2">
      <c r="A15" t="str">
        <f>'Ind T2'!A8</f>
        <v>Engineering</v>
      </c>
      <c r="B15" s="32">
        <f>'Ind T2'!B8</f>
        <v>7.7570000000000006</v>
      </c>
      <c r="C15" s="32">
        <f>'Ind T2'!C8</f>
        <v>7.472999999999999</v>
      </c>
      <c r="D15" s="32">
        <f>'Ind T2'!D8</f>
        <v>6.8810000000000118</v>
      </c>
      <c r="E15" s="32">
        <f>'Ind T2'!E8</f>
        <v>7.3979999999999864</v>
      </c>
      <c r="F15" s="32">
        <f>'Ind T2'!F8</f>
        <v>7.1079999999999748</v>
      </c>
      <c r="H15" s="11">
        <f t="shared" si="0"/>
        <v>-0.28400000000000158</v>
      </c>
      <c r="I15" s="31">
        <f t="shared" si="1"/>
        <v>-0.5919999999999872</v>
      </c>
      <c r="J15" s="11">
        <f t="shared" si="2"/>
        <v>0.51699999999997459</v>
      </c>
      <c r="K15" s="11">
        <f t="shared" si="3"/>
        <v>-0.29000000000001158</v>
      </c>
      <c r="L15" s="31">
        <f t="shared" si="4"/>
        <v>0.22699999999996301</v>
      </c>
    </row>
    <row r="16" spans="1:12" x14ac:dyDescent="0.2">
      <c r="A16" t="str">
        <f>'Ind T2'!A9</f>
        <v>Rest of manufacturing</v>
      </c>
      <c r="B16" s="32">
        <f>'Ind T2'!B9</f>
        <v>63.882999999999896</v>
      </c>
      <c r="C16" s="32">
        <f>'Ind T2'!C9</f>
        <v>67.695999999999927</v>
      </c>
      <c r="D16" s="32">
        <f>'Ind T2'!D9</f>
        <v>64.658999999999992</v>
      </c>
      <c r="E16" s="32">
        <f>'Ind T2'!E9</f>
        <v>59.49599999999996</v>
      </c>
      <c r="F16" s="32">
        <f>'Ind T2'!F9</f>
        <v>54.386000000000102</v>
      </c>
      <c r="H16" s="11">
        <f t="shared" si="0"/>
        <v>3.8130000000000308</v>
      </c>
      <c r="I16" s="31">
        <f t="shared" si="1"/>
        <v>-3.0369999999999351</v>
      </c>
      <c r="J16" s="11">
        <f t="shared" si="2"/>
        <v>-5.1630000000000322</v>
      </c>
      <c r="K16" s="11">
        <f t="shared" si="3"/>
        <v>-5.1099999999998573</v>
      </c>
      <c r="L16" s="31">
        <f t="shared" si="4"/>
        <v>-10.27299999999989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47.805999999999905</v>
      </c>
      <c r="C18" s="31">
        <f>'Ind T1'!C9</f>
        <v>53.857999999999912</v>
      </c>
      <c r="D18" s="31">
        <f>'Ind T1'!D9</f>
        <v>52.543999999999954</v>
      </c>
      <c r="E18" s="31">
        <f>'Ind T1'!E9</f>
        <v>52.889000000000081</v>
      </c>
      <c r="F18" s="31">
        <f>'Ind T1'!F9</f>
        <v>54.621999999999979</v>
      </c>
      <c r="H18" s="31">
        <f t="shared" si="0"/>
        <v>6.0520000000000067</v>
      </c>
      <c r="I18" s="31">
        <f t="shared" si="1"/>
        <v>-1.3139999999999574</v>
      </c>
      <c r="J18" s="31">
        <f t="shared" si="2"/>
        <v>0.34500000000012676</v>
      </c>
      <c r="K18" s="31">
        <f t="shared" si="3"/>
        <v>1.7329999999998975</v>
      </c>
      <c r="L18" s="31">
        <f t="shared" si="4"/>
        <v>2.0780000000000243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186.48600000000022</v>
      </c>
      <c r="C20" s="31">
        <f>'Ind T1'!C10</f>
        <v>204.77600000000015</v>
      </c>
      <c r="D20" s="31">
        <f>'Ind T1'!D10</f>
        <v>198.7390000000002</v>
      </c>
      <c r="E20" s="31">
        <f>'Ind T1'!E10</f>
        <v>204.93000000000023</v>
      </c>
      <c r="F20" s="31">
        <f>'Ind T1'!F10</f>
        <v>213.72200000000026</v>
      </c>
      <c r="H20" s="31">
        <f t="shared" si="0"/>
        <v>18.289999999999935</v>
      </c>
      <c r="I20" s="31">
        <f t="shared" si="1"/>
        <v>-6.0369999999999493</v>
      </c>
      <c r="J20" s="31">
        <f t="shared" si="2"/>
        <v>6.1910000000000309</v>
      </c>
      <c r="K20" s="31">
        <f t="shared" si="3"/>
        <v>8.79200000000003</v>
      </c>
      <c r="L20" s="31">
        <f t="shared" si="4"/>
        <v>14.983000000000061</v>
      </c>
    </row>
    <row r="21" spans="1:12" x14ac:dyDescent="0.2">
      <c r="A21" s="10" t="str">
        <f>'Ind T2'!A13</f>
        <v>Wholesale and retail trade</v>
      </c>
      <c r="B21" s="32">
        <f>'Ind T2'!B13</f>
        <v>110.7470000000002</v>
      </c>
      <c r="C21" s="32">
        <f>'Ind T2'!C13</f>
        <v>121.87700000000021</v>
      </c>
      <c r="D21" s="32">
        <f>'Ind T2'!D13</f>
        <v>116.91600000000027</v>
      </c>
      <c r="E21" s="32">
        <f>'Ind T2'!E13</f>
        <v>118.17800000000025</v>
      </c>
      <c r="F21" s="32">
        <f>'Ind T2'!F13</f>
        <v>120.06500000000015</v>
      </c>
      <c r="H21" s="11">
        <f t="shared" si="0"/>
        <v>11.13000000000001</v>
      </c>
      <c r="I21" s="31">
        <f t="shared" si="1"/>
        <v>-4.9609999999999417</v>
      </c>
      <c r="J21" s="11">
        <f t="shared" si="2"/>
        <v>1.2619999999999862</v>
      </c>
      <c r="K21" s="11">
        <f t="shared" si="3"/>
        <v>1.886999999999901</v>
      </c>
      <c r="L21" s="31">
        <f t="shared" si="4"/>
        <v>3.1489999999998872</v>
      </c>
    </row>
    <row r="22" spans="1:12" x14ac:dyDescent="0.2">
      <c r="A22" s="10" t="str">
        <f>'Ind T2'!A14</f>
        <v>Transport and storage</v>
      </c>
      <c r="B22" s="32">
        <f>'Ind T2'!B14</f>
        <v>26.606999999999996</v>
      </c>
      <c r="C22" s="32">
        <f>'Ind T2'!C14</f>
        <v>34.78900000000003</v>
      </c>
      <c r="D22" s="32">
        <f>'Ind T2'!D14</f>
        <v>34.237999999999943</v>
      </c>
      <c r="E22" s="32">
        <f>'Ind T2'!E14</f>
        <v>36.450999999999965</v>
      </c>
      <c r="F22" s="32">
        <f>'Ind T2'!F14</f>
        <v>37.152000000000015</v>
      </c>
      <c r="H22" s="11">
        <f t="shared" si="0"/>
        <v>8.1820000000000341</v>
      </c>
      <c r="I22" s="31">
        <f t="shared" si="1"/>
        <v>-0.5510000000000872</v>
      </c>
      <c r="J22" s="11">
        <f t="shared" si="2"/>
        <v>2.2130000000000223</v>
      </c>
      <c r="K22" s="11">
        <f t="shared" si="3"/>
        <v>0.70100000000005025</v>
      </c>
      <c r="L22" s="31">
        <f t="shared" si="4"/>
        <v>2.9140000000000725</v>
      </c>
    </row>
    <row r="23" spans="1:12" x14ac:dyDescent="0.2">
      <c r="A23" s="10" t="str">
        <f>'Ind T2'!A15</f>
        <v>Accommodation and food</v>
      </c>
      <c r="B23" s="32">
        <f>'Ind T2'!B15</f>
        <v>49.132000000000026</v>
      </c>
      <c r="C23" s="32">
        <f>'Ind T2'!C15</f>
        <v>48.109999999999928</v>
      </c>
      <c r="D23" s="32">
        <f>'Ind T2'!D15</f>
        <v>47.584999999999987</v>
      </c>
      <c r="E23" s="32">
        <f>'Ind T2'!E15</f>
        <v>50.301000000000009</v>
      </c>
      <c r="F23" s="32">
        <f>'Ind T2'!F15</f>
        <v>56.505000000000095</v>
      </c>
      <c r="H23" s="11">
        <f t="shared" si="0"/>
        <v>-1.0220000000000979</v>
      </c>
      <c r="I23" s="31">
        <f t="shared" si="1"/>
        <v>-0.52499999999994174</v>
      </c>
      <c r="J23" s="11">
        <f t="shared" si="2"/>
        <v>2.7160000000000224</v>
      </c>
      <c r="K23" s="11">
        <f t="shared" si="3"/>
        <v>6.2040000000000859</v>
      </c>
      <c r="L23" s="31">
        <f t="shared" si="4"/>
        <v>8.9200000000001083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167.45500000000018</v>
      </c>
      <c r="C25" s="31">
        <f>'Ind T1'!C11</f>
        <v>170.85300000000021</v>
      </c>
      <c r="D25" s="31">
        <f>'Ind T1'!D11</f>
        <v>162.10200000000006</v>
      </c>
      <c r="E25" s="31">
        <f>'Ind T1'!E11</f>
        <v>166.33200000000014</v>
      </c>
      <c r="F25" s="31">
        <f>'Ind T1'!F11</f>
        <v>175.2469999999999</v>
      </c>
      <c r="H25" s="31">
        <f t="shared" si="0"/>
        <v>3.3980000000000246</v>
      </c>
      <c r="I25" s="31">
        <f t="shared" si="1"/>
        <v>-8.7510000000001469</v>
      </c>
      <c r="J25" s="31">
        <f t="shared" si="2"/>
        <v>4.230000000000075</v>
      </c>
      <c r="K25" s="31">
        <f t="shared" si="3"/>
        <v>8.9149999999997647</v>
      </c>
      <c r="L25" s="31">
        <f t="shared" si="4"/>
        <v>13.14499999999984</v>
      </c>
    </row>
    <row r="26" spans="1:12" x14ac:dyDescent="0.2">
      <c r="A26" s="10" t="str">
        <f>'Ind T2'!A16</f>
        <v>Media</v>
      </c>
      <c r="B26" s="11">
        <f>'Ind T2'!B16</f>
        <v>2.8860000000000059</v>
      </c>
      <c r="C26" s="11">
        <f>'Ind T2'!C16</f>
        <v>4.0010000000000039</v>
      </c>
      <c r="D26" s="11">
        <f>'Ind T2'!D16</f>
        <v>3.3820000000000019</v>
      </c>
      <c r="E26" s="11">
        <f>'Ind T2'!E16</f>
        <v>3.3579999999999979</v>
      </c>
      <c r="F26" s="11">
        <f>'Ind T2'!F16</f>
        <v>3.4359999999999995</v>
      </c>
      <c r="H26" s="11">
        <f t="shared" si="0"/>
        <v>1.114999999999998</v>
      </c>
      <c r="I26" s="31">
        <f t="shared" si="1"/>
        <v>-0.61900000000000199</v>
      </c>
      <c r="J26" s="11">
        <f t="shared" si="2"/>
        <v>-2.4000000000004018E-2</v>
      </c>
      <c r="K26" s="11">
        <f t="shared" si="3"/>
        <v>7.8000000000001624E-2</v>
      </c>
      <c r="L26" s="31">
        <f t="shared" si="4"/>
        <v>5.3999999999997605E-2</v>
      </c>
    </row>
    <row r="27" spans="1:12" x14ac:dyDescent="0.2">
      <c r="A27" s="10" t="str">
        <f>'Ind T2'!A17</f>
        <v>Information technology</v>
      </c>
      <c r="B27" s="11">
        <f>'Ind T2'!B17</f>
        <v>16.524000000000019</v>
      </c>
      <c r="C27" s="11">
        <f>'Ind T2'!C17</f>
        <v>13.192000000000011</v>
      </c>
      <c r="D27" s="11">
        <f>'Ind T2'!D17</f>
        <v>11.795000000000009</v>
      </c>
      <c r="E27" s="11">
        <f>'Ind T2'!E17</f>
        <v>12.888000000000028</v>
      </c>
      <c r="F27" s="11">
        <f>'Ind T2'!F17</f>
        <v>14.200999999999956</v>
      </c>
      <c r="H27" s="11">
        <f t="shared" si="0"/>
        <v>-3.3320000000000078</v>
      </c>
      <c r="I27" s="31">
        <f t="shared" si="1"/>
        <v>-1.397000000000002</v>
      </c>
      <c r="J27" s="11">
        <f t="shared" si="2"/>
        <v>1.0930000000000195</v>
      </c>
      <c r="K27" s="11">
        <f t="shared" si="3"/>
        <v>1.3129999999999278</v>
      </c>
      <c r="L27" s="31">
        <f t="shared" si="4"/>
        <v>2.4059999999999473</v>
      </c>
    </row>
    <row r="28" spans="1:12" x14ac:dyDescent="0.2">
      <c r="A28" s="10" t="str">
        <f>'Ind T2'!A18</f>
        <v>Finance and insurance</v>
      </c>
      <c r="B28" s="11">
        <f>'Ind T2'!B18</f>
        <v>9.268000000000022</v>
      </c>
      <c r="C28" s="11">
        <f>'Ind T2'!C18</f>
        <v>10.161999999999983</v>
      </c>
      <c r="D28" s="11">
        <f>'Ind T2'!D18</f>
        <v>9.7569999999999819</v>
      </c>
      <c r="E28" s="11">
        <f>'Ind T2'!E18</f>
        <v>9.7940000000000076</v>
      </c>
      <c r="F28" s="11">
        <f>'Ind T2'!F18</f>
        <v>9.5749999999999869</v>
      </c>
      <c r="H28" s="11">
        <f t="shared" si="0"/>
        <v>0.89399999999996105</v>
      </c>
      <c r="I28" s="31">
        <f t="shared" si="1"/>
        <v>-0.40500000000000114</v>
      </c>
      <c r="J28" s="11">
        <f t="shared" si="2"/>
        <v>3.7000000000025679E-2</v>
      </c>
      <c r="K28" s="11">
        <f t="shared" si="3"/>
        <v>-0.21900000000002073</v>
      </c>
      <c r="L28" s="31">
        <f t="shared" si="4"/>
        <v>-0.18199999999999505</v>
      </c>
    </row>
    <row r="29" spans="1:12" x14ac:dyDescent="0.2">
      <c r="A29" s="10" t="str">
        <f>'Ind T2'!A19</f>
        <v>Real estate</v>
      </c>
      <c r="B29" s="11">
        <f>'Ind T2'!B19</f>
        <v>10.210999999999997</v>
      </c>
      <c r="C29" s="11">
        <f>'Ind T2'!C19</f>
        <v>8.6540000000000123</v>
      </c>
      <c r="D29" s="11">
        <f>'Ind T2'!D19</f>
        <v>8.5870000000000051</v>
      </c>
      <c r="E29" s="11">
        <f>'Ind T2'!E19</f>
        <v>8.7819999999999911</v>
      </c>
      <c r="F29" s="11">
        <f>'Ind T2'!F19</f>
        <v>9.901000000000014</v>
      </c>
      <c r="H29" s="11">
        <f t="shared" ref="H29:H31" si="9">C29-B29</f>
        <v>-1.5569999999999844</v>
      </c>
      <c r="I29" s="31">
        <f t="shared" ref="I29:I31" si="10">D29-C29</f>
        <v>-6.7000000000007276E-2</v>
      </c>
      <c r="J29" s="11">
        <f t="shared" ref="J29:J31" si="11">E29-D29</f>
        <v>0.19499999999998607</v>
      </c>
      <c r="K29" s="11">
        <f t="shared" ref="K29:K31" si="12">F29-E29</f>
        <v>1.1190000000000229</v>
      </c>
      <c r="L29" s="31">
        <f t="shared" si="4"/>
        <v>1.3140000000000089</v>
      </c>
    </row>
    <row r="30" spans="1:12" x14ac:dyDescent="0.2">
      <c r="A30" s="10" t="str">
        <f>'Ind T2'!A20</f>
        <v>Professional services</v>
      </c>
      <c r="B30" s="11">
        <f>'Ind T2'!B20</f>
        <v>44.845000000000006</v>
      </c>
      <c r="C30" s="11">
        <f>'Ind T2'!C20</f>
        <v>44.547000000000139</v>
      </c>
      <c r="D30" s="11">
        <f>'Ind T2'!D20</f>
        <v>46.83000000000002</v>
      </c>
      <c r="E30" s="11">
        <f>'Ind T2'!E20</f>
        <v>48.99099999999995</v>
      </c>
      <c r="F30" s="11">
        <f>'Ind T2'!F20</f>
        <v>51.475000000000001</v>
      </c>
      <c r="H30" s="11">
        <f t="shared" si="9"/>
        <v>-0.29799999999986682</v>
      </c>
      <c r="I30" s="31">
        <f t="shared" si="10"/>
        <v>2.2829999999998805</v>
      </c>
      <c r="J30" s="11">
        <f t="shared" si="11"/>
        <v>2.1609999999999303</v>
      </c>
      <c r="K30" s="11">
        <f t="shared" si="12"/>
        <v>2.4840000000000515</v>
      </c>
      <c r="L30" s="31">
        <f t="shared" si="4"/>
        <v>4.6449999999999818</v>
      </c>
    </row>
    <row r="31" spans="1:12" x14ac:dyDescent="0.2">
      <c r="A31" s="10" t="str">
        <f>'Ind T2'!A21</f>
        <v>Support services</v>
      </c>
      <c r="B31" s="11">
        <f>'Ind T2'!B21</f>
        <v>46.084000000000088</v>
      </c>
      <c r="C31" s="11">
        <f>'Ind T2'!C21</f>
        <v>50.300000000000004</v>
      </c>
      <c r="D31" s="11">
        <f>'Ind T2'!D21</f>
        <v>44.3200000000001</v>
      </c>
      <c r="E31" s="11">
        <f>'Ind T2'!E21</f>
        <v>46.722000000000122</v>
      </c>
      <c r="F31" s="11">
        <f>'Ind T2'!F21</f>
        <v>50.058999999999948</v>
      </c>
      <c r="H31" s="11">
        <f t="shared" si="9"/>
        <v>4.2159999999999158</v>
      </c>
      <c r="I31" s="31">
        <f t="shared" si="10"/>
        <v>-5.9799999999999045</v>
      </c>
      <c r="J31" s="11">
        <f t="shared" si="11"/>
        <v>2.4020000000000223</v>
      </c>
      <c r="K31" s="11">
        <f t="shared" si="12"/>
        <v>3.3369999999998257</v>
      </c>
      <c r="L31" s="31">
        <f t="shared" si="4"/>
        <v>5.738999999999848</v>
      </c>
    </row>
    <row r="32" spans="1:12" x14ac:dyDescent="0.2">
      <c r="A32" s="10" t="str">
        <f>'Ind T2'!A25</f>
        <v>Arts and entertainment</v>
      </c>
      <c r="B32" s="11">
        <f>'Ind T2'!B25</f>
        <v>17.061000000000007</v>
      </c>
      <c r="C32" s="11">
        <f>'Ind T2'!C25</f>
        <v>20.188000000000006</v>
      </c>
      <c r="D32" s="11">
        <f>'Ind T2'!D25</f>
        <v>18.770999999999972</v>
      </c>
      <c r="E32" s="11">
        <f>'Ind T2'!E25</f>
        <v>17.546000000000038</v>
      </c>
      <c r="F32" s="11">
        <f>'Ind T2'!F25</f>
        <v>18.347999999999995</v>
      </c>
      <c r="H32" s="11">
        <f t="shared" ref="H32" si="13">C32-B32</f>
        <v>3.1269999999999989</v>
      </c>
      <c r="I32" s="31">
        <f t="shared" ref="I32:I33" si="14">D32-C32</f>
        <v>-1.4170000000000336</v>
      </c>
      <c r="J32" s="11">
        <f t="shared" ref="J32:J33" si="15">E32-D32</f>
        <v>-1.2249999999999339</v>
      </c>
      <c r="K32" s="11">
        <f t="shared" ref="K32:K33" si="16">F32-E32</f>
        <v>0.80199999999995697</v>
      </c>
      <c r="L32" s="31">
        <f t="shared" si="4"/>
        <v>-0.42299999999997695</v>
      </c>
    </row>
    <row r="33" spans="1:12" x14ac:dyDescent="0.2">
      <c r="A33" s="10" t="str">
        <f>'Ind T2'!A26</f>
        <v>Other services</v>
      </c>
      <c r="B33" s="11">
        <f>'Ind T2'!B26</f>
        <v>20.576000000000018</v>
      </c>
      <c r="C33" s="11">
        <f>'Ind T2'!C26</f>
        <v>19.809000000000022</v>
      </c>
      <c r="D33" s="11">
        <f>'Ind T2'!D26</f>
        <v>18.659999999999997</v>
      </c>
      <c r="E33" s="11">
        <f>'Ind T2'!E26</f>
        <v>18.250999999999998</v>
      </c>
      <c r="F33" s="11">
        <f>'Ind T2'!F26</f>
        <v>18.252000000000017</v>
      </c>
      <c r="H33" s="11">
        <f>C33-B33</f>
        <v>-0.76699999999999591</v>
      </c>
      <c r="I33" s="31">
        <f t="shared" si="14"/>
        <v>-1.1490000000000258</v>
      </c>
      <c r="J33" s="11">
        <f t="shared" si="15"/>
        <v>-0.40899999999999892</v>
      </c>
      <c r="K33" s="11">
        <f t="shared" si="16"/>
        <v>1.0000000000189857E-3</v>
      </c>
      <c r="L33" s="31">
        <f t="shared" si="4"/>
        <v>-0.40799999999997993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204.25700000000023</v>
      </c>
      <c r="C35" s="31">
        <f>'Ind T1'!C12</f>
        <v>202.63799999999998</v>
      </c>
      <c r="D35" s="31">
        <f>'Ind T1'!D12</f>
        <v>206.88100000000003</v>
      </c>
      <c r="E35" s="31">
        <f>'Ind T1'!E12</f>
        <v>219.86299999999994</v>
      </c>
      <c r="F35" s="31">
        <f>'Ind T1'!F12</f>
        <v>238.52600000000029</v>
      </c>
      <c r="H35" s="31">
        <f t="shared" si="0"/>
        <v>-1.6190000000002556</v>
      </c>
      <c r="I35" s="31">
        <f t="shared" si="1"/>
        <v>4.2430000000000518</v>
      </c>
      <c r="J35" s="31">
        <f t="shared" si="2"/>
        <v>12.981999999999914</v>
      </c>
      <c r="K35" s="31">
        <f t="shared" si="3"/>
        <v>18.663000000000352</v>
      </c>
      <c r="L35" s="31">
        <f t="shared" si="4"/>
        <v>31.645000000000266</v>
      </c>
    </row>
    <row r="36" spans="1:12" x14ac:dyDescent="0.2">
      <c r="A36" s="10" t="str">
        <f>'Ind T2'!A22</f>
        <v>Public admin. and defence</v>
      </c>
      <c r="B36" s="32">
        <f>'Ind T2'!B22</f>
        <v>35.033000000000129</v>
      </c>
      <c r="C36" s="32">
        <f>'Ind T2'!C22</f>
        <v>32.116000000000021</v>
      </c>
      <c r="D36" s="32">
        <f>'Ind T2'!D22</f>
        <v>33.460000000000036</v>
      </c>
      <c r="E36" s="32">
        <f>'Ind T2'!E22</f>
        <v>32.734999999999978</v>
      </c>
      <c r="F36" s="32">
        <f>'Ind T2'!F22</f>
        <v>33.432000000000002</v>
      </c>
      <c r="H36" s="11">
        <f t="shared" si="0"/>
        <v>-2.9170000000001082</v>
      </c>
      <c r="I36" s="31">
        <f t="shared" si="1"/>
        <v>1.3440000000000154</v>
      </c>
      <c r="J36" s="11">
        <f t="shared" si="2"/>
        <v>-0.72500000000005826</v>
      </c>
      <c r="K36" s="11">
        <f t="shared" si="3"/>
        <v>0.69700000000002404</v>
      </c>
      <c r="L36" s="31">
        <f t="shared" si="4"/>
        <v>-2.800000000003422E-2</v>
      </c>
    </row>
    <row r="37" spans="1:12" x14ac:dyDescent="0.2">
      <c r="A37" s="10" t="str">
        <f>'Ind T2'!A23</f>
        <v>Education</v>
      </c>
      <c r="B37" s="32">
        <f>'Ind T2'!B23</f>
        <v>62.79200000000003</v>
      </c>
      <c r="C37" s="32">
        <f>'Ind T2'!C23</f>
        <v>61.261999999999929</v>
      </c>
      <c r="D37" s="32">
        <f>'Ind T2'!D23</f>
        <v>62.622000000000035</v>
      </c>
      <c r="E37" s="32">
        <f>'Ind T2'!E23</f>
        <v>66.627999999999957</v>
      </c>
      <c r="F37" s="32">
        <f>'Ind T2'!F23</f>
        <v>72.282999999999959</v>
      </c>
      <c r="H37" s="11">
        <f t="shared" si="0"/>
        <v>-1.5300000000001006</v>
      </c>
      <c r="I37" s="31">
        <f t="shared" si="1"/>
        <v>1.360000000000106</v>
      </c>
      <c r="J37" s="11">
        <f t="shared" si="2"/>
        <v>4.0059999999999221</v>
      </c>
      <c r="K37" s="11">
        <f t="shared" si="3"/>
        <v>5.6550000000000011</v>
      </c>
      <c r="L37" s="31">
        <f t="shared" si="4"/>
        <v>9.6609999999999232</v>
      </c>
    </row>
    <row r="38" spans="1:12" x14ac:dyDescent="0.2">
      <c r="A38" s="10" t="str">
        <f>'Ind T2'!A24</f>
        <v>Health and social work</v>
      </c>
      <c r="B38" s="32">
        <f>'Ind T2'!B24</f>
        <v>106.43200000000007</v>
      </c>
      <c r="C38" s="32">
        <f>'Ind T2'!C24</f>
        <v>109.26000000000002</v>
      </c>
      <c r="D38" s="32">
        <f>'Ind T2'!D24</f>
        <v>110.79899999999996</v>
      </c>
      <c r="E38" s="32">
        <f>'Ind T2'!E24</f>
        <v>120.50000000000001</v>
      </c>
      <c r="F38" s="32">
        <f>'Ind T2'!F24</f>
        <v>132.81100000000035</v>
      </c>
      <c r="H38" s="11">
        <f t="shared" si="0"/>
        <v>2.8279999999999461</v>
      </c>
      <c r="I38" s="31">
        <f t="shared" si="1"/>
        <v>1.5389999999999446</v>
      </c>
      <c r="J38" s="11">
        <f t="shared" si="2"/>
        <v>9.7010000000000502</v>
      </c>
      <c r="K38" s="11">
        <f t="shared" si="3"/>
        <v>12.311000000000334</v>
      </c>
      <c r="L38" s="31">
        <f t="shared" si="4"/>
        <v>22.012000000000384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707.00700000000052</v>
      </c>
      <c r="C40" s="33">
        <f>'Ind T1'!C14</f>
        <v>738.29900000000021</v>
      </c>
      <c r="D40" s="33">
        <f>'Ind T1'!D14</f>
        <v>722.01100000000019</v>
      </c>
      <c r="E40" s="33">
        <f>'Ind T1'!E14</f>
        <v>741.00700000000029</v>
      </c>
      <c r="F40" s="33">
        <f>'Ind T1'!F14</f>
        <v>772.74900000000048</v>
      </c>
      <c r="G40" s="24"/>
      <c r="H40" s="34">
        <f t="shared" si="0"/>
        <v>31.291999999999689</v>
      </c>
      <c r="I40" s="34">
        <f>D40-C40</f>
        <v>-16.288000000000011</v>
      </c>
      <c r="J40" s="34">
        <f>E40-D40</f>
        <v>18.996000000000095</v>
      </c>
      <c r="K40" s="34">
        <f>F40-E40</f>
        <v>31.742000000000189</v>
      </c>
      <c r="L40" s="205">
        <f t="shared" si="4"/>
        <v>50.738000000000284</v>
      </c>
    </row>
    <row r="44" spans="1:12" ht="15.75" x14ac:dyDescent="0.25">
      <c r="A44" s="19" t="str">
        <f>CONCATENATE(A1," (Continued)")</f>
        <v>Industry Table 4  Employment by Industry Group in Sector (SIC 2007), 2015-2035, Lancashire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1.8073753158202477</v>
      </c>
      <c r="C50" s="44">
        <f t="shared" ref="B50:E54" si="17">IF(AND(D$5-C$5 &lt;&gt; 0,C7&lt;&gt;0,D7&lt;&gt;0),(EXP(LN(D7/C7)/(D$5-C$5))-1)*100,0)</f>
        <v>-3.8920634920635466</v>
      </c>
      <c r="D50" s="44">
        <f t="shared" si="17"/>
        <v>0.19085364306661301</v>
      </c>
      <c r="E50" s="44">
        <f t="shared" si="17"/>
        <v>8.8639189447592415E-2</v>
      </c>
      <c r="F50" s="44">
        <f>IF(AND(F$5-D$5 &lt;&gt; 0,D7&lt;&gt;0,F7&lt;&gt;0),(EXP(LN(F7/D7)/(F$5-D$5))-1)*100,0)</f>
        <v>0.1226990821833196</v>
      </c>
      <c r="H50" s="44">
        <f>(B7/B$40)*100</f>
        <v>2.07367112348251</v>
      </c>
      <c r="I50" s="44">
        <f>(C7/C$40)*100</f>
        <v>2.1332820442666178</v>
      </c>
      <c r="J50" s="44">
        <f>(D7/D$40)*100</f>
        <v>2.0965054549030397</v>
      </c>
      <c r="K50" s="44">
        <f>(E7/E$40)*100</f>
        <v>2.0623286959502369</v>
      </c>
      <c r="L50" s="44">
        <f>(F7/F$40)*100</f>
        <v>1.9952144874985251</v>
      </c>
    </row>
    <row r="51" spans="1:12" x14ac:dyDescent="0.2">
      <c r="A51" t="str">
        <f>A8</f>
        <v>Agriculture</v>
      </c>
      <c r="B51" s="40">
        <f t="shared" si="17"/>
        <v>2.7791708878806887</v>
      </c>
      <c r="C51" s="44">
        <f t="shared" si="17"/>
        <v>-0.14816810344828735</v>
      </c>
      <c r="D51" s="40">
        <f t="shared" si="17"/>
        <v>0.57872074807603369</v>
      </c>
      <c r="E51" s="40">
        <f t="shared" si="17"/>
        <v>0.22830846238450775</v>
      </c>
      <c r="F51" s="44">
        <f t="shared" ref="F51:F83" si="18">IF(AND(F$5-D$5 &lt;&gt; 0,D8&lt;&gt;0,F8&lt;&gt;0),(EXP(LN(F8/D8)/(F$5-D$5))-1)*100,0)</f>
        <v>0.34497670019817406</v>
      </c>
      <c r="H51" s="40">
        <f t="shared" ref="H51:L54" si="19">(B8/B$7)*100</f>
        <v>45.378896391787762</v>
      </c>
      <c r="I51" s="40">
        <f t="shared" si="19"/>
        <v>47.136507936507932</v>
      </c>
      <c r="J51" s="40">
        <f t="shared" si="19"/>
        <v>48.972715861795621</v>
      </c>
      <c r="K51" s="40">
        <f t="shared" si="19"/>
        <v>49.928019892684233</v>
      </c>
      <c r="L51" s="40">
        <f t="shared" si="19"/>
        <v>50.629134777532805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-6.0348479781316406</v>
      </c>
      <c r="C52" s="44">
        <f t="shared" si="17"/>
        <v>-8.1151832460734532</v>
      </c>
      <c r="D52" s="40">
        <f t="shared" si="17"/>
        <v>-4.0131403494602864</v>
      </c>
      <c r="E52" s="40">
        <f t="shared" si="17"/>
        <v>-2.9039959537194404</v>
      </c>
      <c r="F52" s="44">
        <f t="shared" si="18"/>
        <v>-3.2751275268871893</v>
      </c>
      <c r="H52" s="40">
        <f t="shared" si="19"/>
        <v>3.3422003956073922</v>
      </c>
      <c r="I52" s="40">
        <f t="shared" si="19"/>
        <v>2.4253968253968283</v>
      </c>
      <c r="J52" s="40">
        <f t="shared" si="19"/>
        <v>2.3188214309308317</v>
      </c>
      <c r="K52" s="40">
        <f t="shared" si="19"/>
        <v>1.871482790210709</v>
      </c>
      <c r="L52" s="40">
        <f t="shared" si="19"/>
        <v>1.381502140355432</v>
      </c>
    </row>
    <row r="53" spans="1:12" x14ac:dyDescent="0.2">
      <c r="A53" t="str">
        <f>A10</f>
        <v>Electricity and gas</v>
      </c>
      <c r="B53" s="40">
        <f t="shared" si="17"/>
        <v>0.78161474560387578</v>
      </c>
      <c r="C53" s="44">
        <f t="shared" si="17"/>
        <v>-4.7527788424685857</v>
      </c>
      <c r="D53" s="40">
        <f t="shared" si="17"/>
        <v>-0.71850043650424356</v>
      </c>
      <c r="E53" s="40">
        <f t="shared" si="17"/>
        <v>-0.18085572472217315</v>
      </c>
      <c r="F53" s="44">
        <f t="shared" si="18"/>
        <v>-0.36039335667924499</v>
      </c>
      <c r="H53" s="40">
        <f t="shared" si="19"/>
        <v>17.249846531614459</v>
      </c>
      <c r="I53" s="40">
        <f t="shared" si="19"/>
        <v>16.565079365079384</v>
      </c>
      <c r="J53" s="40">
        <f t="shared" si="19"/>
        <v>16.416727224681235</v>
      </c>
      <c r="K53" s="40">
        <f t="shared" si="19"/>
        <v>15.685119748723988</v>
      </c>
      <c r="L53" s="40">
        <f t="shared" si="19"/>
        <v>15.267868724867057</v>
      </c>
    </row>
    <row r="54" spans="1:12" x14ac:dyDescent="0.2">
      <c r="A54" t="str">
        <f>A11</f>
        <v>Water and sewerage</v>
      </c>
      <c r="B54" s="40">
        <f t="shared" si="17"/>
        <v>1.6904642315443974</v>
      </c>
      <c r="C54" s="44">
        <f t="shared" si="17"/>
        <v>-8.3786316776007901</v>
      </c>
      <c r="D54" s="40">
        <f t="shared" si="17"/>
        <v>0.32924865158434624</v>
      </c>
      <c r="E54" s="40">
        <f t="shared" si="17"/>
        <v>0.15190567181002645</v>
      </c>
      <c r="F54" s="44">
        <f t="shared" si="18"/>
        <v>0.21098514065271967</v>
      </c>
      <c r="H54" s="40">
        <f t="shared" si="19"/>
        <v>34.029056680990386</v>
      </c>
      <c r="I54" s="40">
        <f t="shared" si="19"/>
        <v>33.873015873015859</v>
      </c>
      <c r="J54" s="40">
        <f t="shared" si="19"/>
        <v>32.291735482592316</v>
      </c>
      <c r="K54" s="40">
        <f t="shared" si="19"/>
        <v>32.515377568381055</v>
      </c>
      <c r="L54" s="40">
        <f t="shared" si="19"/>
        <v>32.721494357244715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1.1615331303710397</v>
      </c>
      <c r="C56" s="44">
        <f t="shared" si="20"/>
        <v>-4.2201185525965972</v>
      </c>
      <c r="D56" s="44">
        <f t="shared" si="20"/>
        <v>-1.1573220716450283</v>
      </c>
      <c r="E56" s="44">
        <f t="shared" si="20"/>
        <v>-0.82508977324697863</v>
      </c>
      <c r="F56" s="44">
        <f t="shared" si="18"/>
        <v>-0.93595776626158589</v>
      </c>
      <c r="H56" s="44">
        <f>(B13/B$40)*100</f>
        <v>12.212326044862333</v>
      </c>
      <c r="I56" s="44">
        <f>(C13/C$40)*100</f>
        <v>12.247612417191398</v>
      </c>
      <c r="J56" s="44">
        <f>(D13/D$40)*100</f>
        <v>11.995385111861175</v>
      </c>
      <c r="K56" s="44">
        <f>(E13/E$40)*100</f>
        <v>11.027021337180338</v>
      </c>
      <c r="L56" s="44">
        <f>(F13/F$40)*100</f>
        <v>9.7333027930155875</v>
      </c>
    </row>
    <row r="57" spans="1:12" x14ac:dyDescent="0.2">
      <c r="A57" t="str">
        <f>A14</f>
        <v>Food drink and tobacco</v>
      </c>
      <c r="B57" s="40">
        <f t="shared" si="20"/>
        <v>0.92736813735936341</v>
      </c>
      <c r="C57" s="44">
        <f t="shared" si="20"/>
        <v>-1.2258275975091659</v>
      </c>
      <c r="D57" s="40">
        <f t="shared" si="20"/>
        <v>-0.33539866989440448</v>
      </c>
      <c r="E57" s="40">
        <f t="shared" si="20"/>
        <v>-0.76625466473148052</v>
      </c>
      <c r="F57" s="44">
        <f t="shared" si="18"/>
        <v>-0.62284335577234007</v>
      </c>
      <c r="H57" s="40">
        <f t="shared" ref="H57:L59" si="21">(B14/B$13)*100</f>
        <v>17.027634291538334</v>
      </c>
      <c r="I57" s="40">
        <f t="shared" si="21"/>
        <v>16.870521100592796</v>
      </c>
      <c r="J57" s="40">
        <f t="shared" si="21"/>
        <v>17.397930907075558</v>
      </c>
      <c r="K57" s="40">
        <f t="shared" si="21"/>
        <v>18.133421448764558</v>
      </c>
      <c r="L57" s="40">
        <f t="shared" si="21"/>
        <v>18.241284867178955</v>
      </c>
    </row>
    <row r="58" spans="1:12" x14ac:dyDescent="0.2">
      <c r="A58" t="str">
        <f>A15</f>
        <v>Engineering</v>
      </c>
      <c r="B58" s="40">
        <f t="shared" si="20"/>
        <v>-0.92814431602266101</v>
      </c>
      <c r="C58" s="44">
        <f t="shared" si="20"/>
        <v>-7.9218520005350896</v>
      </c>
      <c r="D58" s="40">
        <f t="shared" si="20"/>
        <v>1.4594617041328251</v>
      </c>
      <c r="E58" s="40">
        <f t="shared" si="20"/>
        <v>-0.3990893444959176</v>
      </c>
      <c r="F58" s="44">
        <f t="shared" si="18"/>
        <v>0.21661373645580628</v>
      </c>
      <c r="H58" s="40">
        <f t="shared" si="21"/>
        <v>8.9840402121794831</v>
      </c>
      <c r="I58" s="40">
        <f t="shared" si="21"/>
        <v>8.2643988321684549</v>
      </c>
      <c r="J58" s="40">
        <f t="shared" si="21"/>
        <v>7.9449935340846238</v>
      </c>
      <c r="K58" s="40">
        <f t="shared" si="21"/>
        <v>9.0538605573300934</v>
      </c>
      <c r="L58" s="40">
        <f t="shared" si="21"/>
        <v>9.4503682825005555</v>
      </c>
    </row>
    <row r="59" spans="1:12" x14ac:dyDescent="0.2">
      <c r="A59" t="str">
        <f>A16</f>
        <v>Rest of manufacturing</v>
      </c>
      <c r="B59" s="40">
        <f t="shared" si="20"/>
        <v>1.4598991507401626</v>
      </c>
      <c r="C59" s="44">
        <f t="shared" si="20"/>
        <v>-4.4862325691324978</v>
      </c>
      <c r="D59" s="40">
        <f t="shared" si="20"/>
        <v>-1.6505904424461759</v>
      </c>
      <c r="E59" s="40">
        <f t="shared" si="20"/>
        <v>-0.89400297113263472</v>
      </c>
      <c r="F59" s="44">
        <f t="shared" si="18"/>
        <v>-1.1468432954051866</v>
      </c>
      <c r="H59" s="40">
        <f t="shared" si="21"/>
        <v>73.988325496282187</v>
      </c>
      <c r="I59" s="40">
        <f t="shared" si="21"/>
        <v>74.865080067238736</v>
      </c>
      <c r="J59" s="40">
        <f t="shared" si="21"/>
        <v>74.657075558839807</v>
      </c>
      <c r="K59" s="40">
        <f t="shared" si="21"/>
        <v>72.812717993905352</v>
      </c>
      <c r="L59" s="40">
        <f t="shared" si="21"/>
        <v>72.30834685032049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3.0248411820791743</v>
      </c>
      <c r="C61" s="44">
        <f>IF(AND(D$5-C$5 &lt;&gt; 0,C18&lt;&gt;0,D18&lt;&gt;0),(EXP(LN(D18/C18)/(D$5-C$5))-1)*100,0)</f>
        <v>-2.4397489695123453</v>
      </c>
      <c r="D61" s="44">
        <f>IF(AND(E$5-D$5 &lt;&gt; 0,D18&lt;&gt;0,E18&lt;&gt;0),(EXP(LN(E18/D18)/(E$5-D$5))-1)*100,0)</f>
        <v>0.13097497546843417</v>
      </c>
      <c r="E61" s="44">
        <f>IF(AND(F$5-E$5 &lt;&gt; 0,E18&lt;&gt;0,F18&lt;&gt;0),(EXP(LN(F18/E18)/(F$5-E$5))-1)*100,0)</f>
        <v>0.32293385415509412</v>
      </c>
      <c r="F61" s="44">
        <f t="shared" si="18"/>
        <v>0.25890670715684738</v>
      </c>
      <c r="H61" s="44">
        <f>(B18/B$40)*100</f>
        <v>6.7617435188053117</v>
      </c>
      <c r="I61" s="44">
        <f>(C18/C$40)*100</f>
        <v>7.2948764660388132</v>
      </c>
      <c r="J61" s="44">
        <f>(D18/D$40)*100</f>
        <v>7.2774514515706743</v>
      </c>
      <c r="K61" s="44">
        <f>(E18/E$40)*100</f>
        <v>7.1374494437974345</v>
      </c>
      <c r="L61" s="44">
        <f>(F18/F$40)*100</f>
        <v>7.0685306613143402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2.3665826849338822</v>
      </c>
      <c r="C63" s="44">
        <f t="shared" si="22"/>
        <v>-2.9480993866468408</v>
      </c>
      <c r="D63" s="44">
        <f t="shared" si="22"/>
        <v>0.61540692148458476</v>
      </c>
      <c r="E63" s="44">
        <f t="shared" si="22"/>
        <v>0.42096003472942289</v>
      </c>
      <c r="F63" s="44">
        <f t="shared" si="18"/>
        <v>0.4857338740417827</v>
      </c>
      <c r="H63" s="44">
        <f>(B20/B$40)*100</f>
        <v>26.3768251233722</v>
      </c>
      <c r="I63" s="44">
        <f>(C20/C$40)*100</f>
        <v>27.736188183920081</v>
      </c>
      <c r="J63" s="44">
        <f>(D20/D$40)*100</f>
        <v>27.525757917815678</v>
      </c>
      <c r="K63" s="44">
        <f>(E20/E$40)*100</f>
        <v>27.655609191276216</v>
      </c>
      <c r="L63" s="44">
        <f>(F20/F$40)*100</f>
        <v>27.657363516484672</v>
      </c>
    </row>
    <row r="64" spans="1:12" x14ac:dyDescent="0.2">
      <c r="A64" t="str">
        <f>A21</f>
        <v>Wholesale and retail trade</v>
      </c>
      <c r="B64" s="40">
        <f t="shared" si="22"/>
        <v>2.4229891388584335</v>
      </c>
      <c r="C64" s="44">
        <f t="shared" si="22"/>
        <v>-4.0704973046595594</v>
      </c>
      <c r="D64" s="40">
        <f t="shared" si="22"/>
        <v>0.21495538265934311</v>
      </c>
      <c r="E64" s="40">
        <f t="shared" si="22"/>
        <v>0.15853854331255857</v>
      </c>
      <c r="F64" s="44">
        <f t="shared" si="18"/>
        <v>0.17734062661967087</v>
      </c>
      <c r="H64" s="40">
        <f t="shared" ref="H64:L66" si="23">(B21/B$20)*100</f>
        <v>59.386227384361334</v>
      </c>
      <c r="I64" s="40">
        <f t="shared" si="23"/>
        <v>59.517228581474448</v>
      </c>
      <c r="J64" s="40">
        <f t="shared" si="23"/>
        <v>58.828916317381164</v>
      </c>
      <c r="K64" s="40">
        <f t="shared" si="23"/>
        <v>57.667496218220919</v>
      </c>
      <c r="L64" s="40">
        <f t="shared" si="23"/>
        <v>56.178119239011423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6.9329403661323452</v>
      </c>
      <c r="C65" s="44">
        <f t="shared" si="22"/>
        <v>-1.5838339705081639</v>
      </c>
      <c r="D65" s="40">
        <f t="shared" si="22"/>
        <v>1.2605336780527221</v>
      </c>
      <c r="E65" s="40">
        <f t="shared" si="22"/>
        <v>0.19066866792776249</v>
      </c>
      <c r="F65" s="44">
        <f t="shared" si="18"/>
        <v>0.54602844530173833</v>
      </c>
      <c r="H65" s="40">
        <f t="shared" si="23"/>
        <v>14.267558958849438</v>
      </c>
      <c r="I65" s="40">
        <f t="shared" si="23"/>
        <v>16.988807282103373</v>
      </c>
      <c r="J65" s="40">
        <f t="shared" si="23"/>
        <v>17.227620145014271</v>
      </c>
      <c r="K65" s="40">
        <f t="shared" si="23"/>
        <v>17.787049236324563</v>
      </c>
      <c r="L65" s="40">
        <f t="shared" si="23"/>
        <v>17.383329746118775</v>
      </c>
    </row>
    <row r="66" spans="1:12" x14ac:dyDescent="0.2">
      <c r="A66" t="str">
        <f>A23</f>
        <v>Accommodation and food</v>
      </c>
      <c r="B66" s="40">
        <f t="shared" si="22"/>
        <v>-0.52413404807961639</v>
      </c>
      <c r="C66" s="44">
        <f t="shared" si="22"/>
        <v>-1.0912492205361501</v>
      </c>
      <c r="D66" s="40">
        <f t="shared" si="22"/>
        <v>1.1163324450659484</v>
      </c>
      <c r="E66" s="40">
        <f t="shared" si="22"/>
        <v>1.1698313486504297</v>
      </c>
      <c r="F66" s="44">
        <f t="shared" si="18"/>
        <v>1.1519952364899222</v>
      </c>
      <c r="H66" s="40">
        <f t="shared" si="23"/>
        <v>26.346213656789235</v>
      </c>
      <c r="I66" s="40">
        <f t="shared" si="23"/>
        <v>23.493964136422186</v>
      </c>
      <c r="J66" s="40">
        <f t="shared" si="23"/>
        <v>23.943463537604565</v>
      </c>
      <c r="K66" s="40">
        <f t="shared" si="23"/>
        <v>24.545454545454522</v>
      </c>
      <c r="L66" s="40">
        <f t="shared" si="23"/>
        <v>26.438551014869795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0.50348522886374258</v>
      </c>
      <c r="C68" s="44">
        <f t="shared" si="24"/>
        <v>-5.1219469368405264</v>
      </c>
      <c r="D68" s="44">
        <f t="shared" si="24"/>
        <v>0.51652992563135935</v>
      </c>
      <c r="E68" s="44">
        <f t="shared" si="24"/>
        <v>0.52347151285332405</v>
      </c>
      <c r="F68" s="44">
        <f t="shared" si="18"/>
        <v>0.5211575971831639</v>
      </c>
      <c r="H68" s="44">
        <f>(B25/B$40)*100</f>
        <v>23.685055452067669</v>
      </c>
      <c r="I68" s="44">
        <f>(C25/C$40)*100</f>
        <v>23.141437276767292</v>
      </c>
      <c r="J68" s="44">
        <f>(D25/D$40)*100</f>
        <v>22.451458495784692</v>
      </c>
      <c r="K68" s="44">
        <f>(E25/E$40)*100</f>
        <v>22.446751515167882</v>
      </c>
      <c r="L68" s="44">
        <f>(F25/F$40)*100</f>
        <v>22.678385866562078</v>
      </c>
    </row>
    <row r="69" spans="1:12" x14ac:dyDescent="0.2">
      <c r="A69" t="str">
        <f>A26</f>
        <v>Media</v>
      </c>
      <c r="B69" s="40">
        <f t="shared" si="24"/>
        <v>8.509573419471872</v>
      </c>
      <c r="C69" s="44">
        <f t="shared" si="24"/>
        <v>-15.471132216945794</v>
      </c>
      <c r="D69" s="40">
        <f t="shared" si="24"/>
        <v>-0.14233244757507757</v>
      </c>
      <c r="E69" s="40">
        <f t="shared" si="24"/>
        <v>0.22988829352503792</v>
      </c>
      <c r="F69" s="44">
        <f t="shared" si="18"/>
        <v>0.10566080604430539</v>
      </c>
      <c r="H69" s="40">
        <f t="shared" ref="H69:L71" si="25">(B26/B$25)*100</f>
        <v>1.7234480905317862</v>
      </c>
      <c r="I69" s="40">
        <f t="shared" si="25"/>
        <v>2.3417791902980918</v>
      </c>
      <c r="J69" s="40">
        <f t="shared" si="25"/>
        <v>2.0863406990660205</v>
      </c>
      <c r="K69" s="40">
        <f t="shared" si="25"/>
        <v>2.0188538585479616</v>
      </c>
      <c r="L69" s="40">
        <f t="shared" si="25"/>
        <v>1.9606612381381716</v>
      </c>
    </row>
    <row r="70" spans="1:12" x14ac:dyDescent="0.2">
      <c r="A70" t="str">
        <f>A27</f>
        <v>Information technology</v>
      </c>
      <c r="B70" s="40">
        <f t="shared" si="24"/>
        <v>-5.474525942533603</v>
      </c>
      <c r="C70" s="44">
        <f t="shared" si="24"/>
        <v>-10.589751364463318</v>
      </c>
      <c r="D70" s="40">
        <f t="shared" si="24"/>
        <v>1.7882192124394569</v>
      </c>
      <c r="E70" s="40">
        <f t="shared" si="24"/>
        <v>0.97487867027334918</v>
      </c>
      <c r="F70" s="44">
        <f t="shared" si="18"/>
        <v>1.2452674954218645</v>
      </c>
      <c r="H70" s="40">
        <f t="shared" si="25"/>
        <v>9.8677256576393653</v>
      </c>
      <c r="I70" s="40">
        <f t="shared" si="25"/>
        <v>7.7212574552392956</v>
      </c>
      <c r="J70" s="40">
        <f t="shared" si="25"/>
        <v>7.2762828342648485</v>
      </c>
      <c r="K70" s="40">
        <f t="shared" si="25"/>
        <v>7.7483587042782007</v>
      </c>
      <c r="L70" s="40">
        <f t="shared" si="25"/>
        <v>8.1034197447031708</v>
      </c>
    </row>
    <row r="71" spans="1:12" x14ac:dyDescent="0.2">
      <c r="A71" t="str">
        <f>A28</f>
        <v>Finance and insurance</v>
      </c>
      <c r="B71" s="40">
        <f t="shared" si="24"/>
        <v>2.3288966367940755</v>
      </c>
      <c r="C71" s="44">
        <f t="shared" si="24"/>
        <v>-3.9854359378075355</v>
      </c>
      <c r="D71" s="40">
        <f t="shared" si="24"/>
        <v>7.572820242163214E-2</v>
      </c>
      <c r="E71" s="40">
        <f t="shared" si="24"/>
        <v>-0.22588866882440328</v>
      </c>
      <c r="F71" s="44">
        <f t="shared" si="18"/>
        <v>-0.12545085160668989</v>
      </c>
      <c r="H71" s="40">
        <f t="shared" si="25"/>
        <v>5.5346212415275815</v>
      </c>
      <c r="I71" s="40">
        <f t="shared" si="25"/>
        <v>5.9478030821817418</v>
      </c>
      <c r="J71" s="40">
        <f t="shared" si="25"/>
        <v>6.0190497341180107</v>
      </c>
      <c r="K71" s="40">
        <f t="shared" si="25"/>
        <v>5.8882235528942113</v>
      </c>
      <c r="L71" s="40">
        <f t="shared" si="25"/>
        <v>5.4637169252540652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-4.0517288746872655</v>
      </c>
      <c r="C72" s="44">
        <f t="shared" si="27"/>
        <v>-0.77420845851637887</v>
      </c>
      <c r="D72" s="40">
        <f t="shared" si="27"/>
        <v>0.45010475102058578</v>
      </c>
      <c r="E72" s="40">
        <f t="shared" si="27"/>
        <v>1.2065365303318254</v>
      </c>
      <c r="F72" s="44">
        <f t="shared" si="18"/>
        <v>0.95376179610893175</v>
      </c>
      <c r="H72" s="40">
        <f t="shared" ref="H72:L72" si="28">(B29/B$25)*100</f>
        <v>6.0977576065211458</v>
      </c>
      <c r="I72" s="40">
        <f t="shared" si="28"/>
        <v>5.0651729849636835</v>
      </c>
      <c r="J72" s="40">
        <f t="shared" si="28"/>
        <v>5.2972819582731878</v>
      </c>
      <c r="K72" s="40">
        <f t="shared" si="28"/>
        <v>5.2798018420989257</v>
      </c>
      <c r="L72" s="40">
        <f t="shared" si="28"/>
        <v>5.6497400811426273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-0.16654336206967102</v>
      </c>
      <c r="C73" s="44">
        <f t="shared" si="29"/>
        <v>5.1249242373220927</v>
      </c>
      <c r="D73" s="40">
        <f t="shared" si="29"/>
        <v>0.90633425117305766</v>
      </c>
      <c r="E73" s="40">
        <f t="shared" si="29"/>
        <v>0.49582159868752917</v>
      </c>
      <c r="F73" s="44">
        <f t="shared" si="18"/>
        <v>0.63247324986899223</v>
      </c>
      <c r="H73" s="40">
        <f t="shared" ref="H73:L73" si="30">(B30/B$25)*100</f>
        <v>26.780329043623635</v>
      </c>
      <c r="I73" s="40">
        <f t="shared" si="30"/>
        <v>26.073291074783633</v>
      </c>
      <c r="J73" s="40">
        <f t="shared" si="30"/>
        <v>28.88921789984084</v>
      </c>
      <c r="K73" s="40">
        <f t="shared" si="30"/>
        <v>29.453743116177229</v>
      </c>
      <c r="L73" s="40">
        <f t="shared" si="30"/>
        <v>29.372828065530381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2.2126043827768171</v>
      </c>
      <c r="C74" s="44">
        <f t="shared" si="31"/>
        <v>-11.88866799204752</v>
      </c>
      <c r="D74" s="40">
        <f t="shared" si="31"/>
        <v>1.0611729901268907</v>
      </c>
      <c r="E74" s="40">
        <f t="shared" si="31"/>
        <v>0.69225673546500222</v>
      </c>
      <c r="F74" s="44">
        <f t="shared" si="18"/>
        <v>0.81507894360040023</v>
      </c>
      <c r="H74" s="40">
        <f>(B31/B$25)*100</f>
        <v>27.520229315338472</v>
      </c>
      <c r="I74" s="40">
        <f t="shared" ref="I74:L74" si="32">(C31/C$25)*100</f>
        <v>29.440513189701058</v>
      </c>
      <c r="J74" s="40">
        <f t="shared" si="32"/>
        <v>27.340810107216495</v>
      </c>
      <c r="K74" s="40">
        <f t="shared" si="32"/>
        <v>28.089603924680812</v>
      </c>
      <c r="L74" s="40">
        <f t="shared" si="32"/>
        <v>28.564825646088078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4.2970928712496637</v>
      </c>
      <c r="C75" s="44">
        <f t="shared" si="33"/>
        <v>-7.0190212007134605</v>
      </c>
      <c r="D75" s="40">
        <f t="shared" si="33"/>
        <v>-1.340674261163266</v>
      </c>
      <c r="E75" s="40">
        <f t="shared" si="33"/>
        <v>0.44794602241551296</v>
      </c>
      <c r="F75" s="44">
        <f t="shared" si="18"/>
        <v>-0.15183494027160016</v>
      </c>
      <c r="H75" s="40">
        <f t="shared" ref="H75:L75" si="34">(B32/B$25)*100</f>
        <v>10.188408826251822</v>
      </c>
      <c r="I75" s="40">
        <f t="shared" si="34"/>
        <v>11.816005572041451</v>
      </c>
      <c r="J75" s="40">
        <f t="shared" si="34"/>
        <v>11.57974608579781</v>
      </c>
      <c r="K75" s="40">
        <f t="shared" si="34"/>
        <v>10.548781954163976</v>
      </c>
      <c r="L75" s="40">
        <f t="shared" si="34"/>
        <v>10.469794062095218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-0.94522856735240746</v>
      </c>
      <c r="C76" s="44">
        <f t="shared" si="35"/>
        <v>-5.8003937604120592</v>
      </c>
      <c r="D76" s="40">
        <f t="shared" si="35"/>
        <v>-0.4422655601449943</v>
      </c>
      <c r="E76" s="40">
        <f t="shared" si="35"/>
        <v>5.4790167371976395E-4</v>
      </c>
      <c r="F76" s="44">
        <f t="shared" si="18"/>
        <v>-0.14727499281219636</v>
      </c>
      <c r="H76" s="40">
        <f t="shared" ref="H76:L76" si="36">(B33/B$25)*100</f>
        <v>12.287480218566179</v>
      </c>
      <c r="I76" s="40">
        <f t="shared" si="36"/>
        <v>11.59417745079103</v>
      </c>
      <c r="J76" s="40">
        <f t="shared" si="36"/>
        <v>11.511270681422801</v>
      </c>
      <c r="K76" s="40">
        <f t="shared" si="36"/>
        <v>10.972633047158684</v>
      </c>
      <c r="L76" s="40">
        <f t="shared" si="36"/>
        <v>10.415014237048297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-0.19874895601956766</v>
      </c>
      <c r="C78" s="44">
        <f t="shared" ref="C78:C83" si="38">IF(AND(D$5-C$5 &lt;&gt; 0,C35&lt;&gt;0,D35&lt;&gt;0),(EXP(LN(D35/C35)/(D$5-C$5))-1)*100,0)</f>
        <v>2.0938817003721244</v>
      </c>
      <c r="D78" s="44">
        <f t="shared" si="37"/>
        <v>1.2246557692203508</v>
      </c>
      <c r="E78" s="44">
        <f t="shared" si="37"/>
        <v>0.81806495302181315</v>
      </c>
      <c r="F78" s="44">
        <f t="shared" si="18"/>
        <v>0.95341343812065382</v>
      </c>
      <c r="H78" s="44">
        <f>(B35/B$40)*100</f>
        <v>28.890378737409968</v>
      </c>
      <c r="I78" s="44">
        <f>(C35/C$40)*100</f>
        <v>27.446603611815799</v>
      </c>
      <c r="J78" s="44">
        <f>(D35/D$40)*100</f>
        <v>28.653441568064746</v>
      </c>
      <c r="K78" s="44">
        <f>(E35/E$40)*100</f>
        <v>29.670839816627893</v>
      </c>
      <c r="L78" s="44">
        <f>(F35/F$40)*100</f>
        <v>30.867202675124801</v>
      </c>
    </row>
    <row r="79" spans="1:12" x14ac:dyDescent="0.2">
      <c r="A79" t="str">
        <f>A36</f>
        <v>Public admin. and defence</v>
      </c>
      <c r="B79" s="40">
        <f t="shared" si="37"/>
        <v>-2.1499549282054886</v>
      </c>
      <c r="C79" s="44">
        <f t="shared" si="38"/>
        <v>4.1848299912816467</v>
      </c>
      <c r="D79" s="40">
        <f t="shared" si="37"/>
        <v>-0.43715874051355463</v>
      </c>
      <c r="E79" s="40">
        <f t="shared" si="37"/>
        <v>0.21090893318416182</v>
      </c>
      <c r="F79" s="44">
        <f t="shared" si="18"/>
        <v>-5.5809803445994177E-3</v>
      </c>
      <c r="H79" s="40">
        <f>(B36/B$35)*100</f>
        <v>17.151431774676066</v>
      </c>
      <c r="I79" s="40">
        <f t="shared" ref="I79:L81" si="39">(C36/C$35)*100</f>
        <v>15.848952318913542</v>
      </c>
      <c r="J79" s="40">
        <f t="shared" si="39"/>
        <v>16.17354904510324</v>
      </c>
      <c r="K79" s="40">
        <f t="shared" si="39"/>
        <v>14.8888171270291</v>
      </c>
      <c r="L79" s="40">
        <f t="shared" si="39"/>
        <v>14.016082104256961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-0.6148005251530142</v>
      </c>
      <c r="C80" s="44">
        <f t="shared" si="38"/>
        <v>2.2199732297347508</v>
      </c>
      <c r="D80" s="40">
        <f t="shared" si="40"/>
        <v>1.2478870470586934</v>
      </c>
      <c r="E80" s="40">
        <f t="shared" si="40"/>
        <v>0.81796783046834687</v>
      </c>
      <c r="F80" s="44">
        <f t="shared" si="18"/>
        <v>0.96107101616160762</v>
      </c>
      <c r="H80" s="40">
        <f>(B37/B$35)*100</f>
        <v>30.741663688392546</v>
      </c>
      <c r="I80" s="40">
        <f t="shared" si="39"/>
        <v>30.232236796652128</v>
      </c>
      <c r="J80" s="40">
        <f t="shared" si="39"/>
        <v>30.269575263073957</v>
      </c>
      <c r="K80" s="40">
        <f t="shared" si="39"/>
        <v>30.304325875658922</v>
      </c>
      <c r="L80" s="40">
        <f t="shared" si="39"/>
        <v>30.304033941792451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0.65775575889663873</v>
      </c>
      <c r="C81" s="44">
        <f t="shared" si="38"/>
        <v>1.4085667215814945</v>
      </c>
      <c r="D81" s="40">
        <f t="shared" si="40"/>
        <v>1.6928084085451989</v>
      </c>
      <c r="E81" s="40">
        <f t="shared" si="40"/>
        <v>0.97751993721661989</v>
      </c>
      <c r="F81" s="44">
        <f t="shared" si="18"/>
        <v>1.2153886498405431</v>
      </c>
      <c r="H81" s="40">
        <f>(B38/B$35)*100</f>
        <v>52.106904536931388</v>
      </c>
      <c r="I81" s="40">
        <f t="shared" si="39"/>
        <v>53.918810884434329</v>
      </c>
      <c r="J81" s="40">
        <f t="shared" si="39"/>
        <v>53.55687569182281</v>
      </c>
      <c r="K81" s="40">
        <f t="shared" si="39"/>
        <v>54.806856997311982</v>
      </c>
      <c r="L81" s="40">
        <f t="shared" si="39"/>
        <v>55.679883953950593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1.0885906143612845</v>
      </c>
      <c r="C83" s="206">
        <f t="shared" si="38"/>
        <v>-2.2061522499691844</v>
      </c>
      <c r="D83" s="43">
        <f>IF(AND(E$5-D$5 &lt;&gt; 0,D40&lt;&gt;0,E40&lt;&gt;0),(EXP(LN(E40/D40)/(E$5-D$5))-1)*100,0)</f>
        <v>0.52074514294224716</v>
      </c>
      <c r="E83" s="43">
        <f>IF(AND(F$5-E$5 &lt;&gt; 0,E40&lt;&gt;0,F40&lt;&gt;0),(EXP(LN(F40/E40)/(F$5-E$5))-1)*100,0)</f>
        <v>0.42032303962924455</v>
      </c>
      <c r="F83" s="206">
        <f t="shared" si="18"/>
        <v>0.45378592205260748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0.64106952717364329</v>
      </c>
      <c r="C89" s="44">
        <f>IF(AND(F$5-D$5 &lt;&gt; 0,D7&lt;&gt;0,F7&lt;&gt;0),(EXP(LN(F7/D7)/(F$5-D$5))-1)*100,0)</f>
        <v>0.1226990821833196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2.1869167030996506</v>
      </c>
      <c r="C90" s="44">
        <f t="shared" ref="C90:C122" si="43">IF(AND(F$5-D$5 &lt;&gt; 0,D8&lt;&gt;0,F8&lt;&gt;0),(EXP(LN(F8/D8)/(F$5-D$5))-1)*100,0)</f>
        <v>0.34497670019817406</v>
      </c>
    </row>
    <row r="91" spans="1:12" x14ac:dyDescent="0.2">
      <c r="A91" s="30" t="str">
        <f t="shared" si="41"/>
        <v>Mining and quarrying</v>
      </c>
      <c r="B91" s="44">
        <f t="shared" si="42"/>
        <v>-6.454649343763597</v>
      </c>
      <c r="C91" s="44">
        <f t="shared" si="43"/>
        <v>-3.2751275268871893</v>
      </c>
    </row>
    <row r="92" spans="1:12" x14ac:dyDescent="0.2">
      <c r="A92" s="30" t="str">
        <f t="shared" si="41"/>
        <v>Electricity and gas</v>
      </c>
      <c r="B92" s="44">
        <f t="shared" si="42"/>
        <v>-0.35041078620475785</v>
      </c>
      <c r="C92" s="44">
        <f t="shared" si="43"/>
        <v>-0.36039335667924499</v>
      </c>
    </row>
    <row r="93" spans="1:12" x14ac:dyDescent="0.2">
      <c r="A93" s="30" t="str">
        <f t="shared" si="41"/>
        <v>Water and sewerage</v>
      </c>
      <c r="B93" s="44">
        <f t="shared" si="42"/>
        <v>-0.40820988925304169</v>
      </c>
      <c r="C93" s="44">
        <f t="shared" si="43"/>
        <v>0.21098514065271967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6.1539647098918238E-2</v>
      </c>
      <c r="C95" s="44">
        <f t="shared" si="43"/>
        <v>-0.93595776626158589</v>
      </c>
    </row>
    <row r="96" spans="1:12" x14ac:dyDescent="0.2">
      <c r="A96" s="30" t="str">
        <f t="shared" si="41"/>
        <v>Food drink and tobacco</v>
      </c>
      <c r="B96" s="44">
        <f t="shared" si="42"/>
        <v>0.49300631413911056</v>
      </c>
      <c r="C96" s="44">
        <f t="shared" si="43"/>
        <v>-0.62284335577234007</v>
      </c>
    </row>
    <row r="97" spans="1:3" x14ac:dyDescent="0.2">
      <c r="A97" s="30" t="str">
        <f t="shared" si="41"/>
        <v>Engineering</v>
      </c>
      <c r="B97" s="44">
        <f t="shared" si="42"/>
        <v>-2.3681422305694699</v>
      </c>
      <c r="C97" s="44">
        <f t="shared" si="43"/>
        <v>0.21661373645580628</v>
      </c>
    </row>
    <row r="98" spans="1:3" x14ac:dyDescent="0.2">
      <c r="A98" s="30" t="str">
        <f t="shared" si="41"/>
        <v>Rest of manufacturing</v>
      </c>
      <c r="B98" s="44">
        <f t="shared" si="42"/>
        <v>0.2417722261351507</v>
      </c>
      <c r="C98" s="44">
        <f t="shared" si="43"/>
        <v>-1.1468432954051866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1.907968646886693</v>
      </c>
      <c r="C100" s="44">
        <f t="shared" si="43"/>
        <v>0.25890670715684738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1.280858347786662</v>
      </c>
      <c r="C102" s="44">
        <f t="shared" si="43"/>
        <v>0.4857338740417827</v>
      </c>
    </row>
    <row r="103" spans="1:3" x14ac:dyDescent="0.2">
      <c r="A103" s="30" t="str">
        <f t="shared" si="41"/>
        <v>Wholesale and retail trade</v>
      </c>
      <c r="B103" s="44">
        <f t="shared" si="42"/>
        <v>1.0900463360191015</v>
      </c>
      <c r="C103" s="44">
        <f t="shared" si="43"/>
        <v>0.17734062661967087</v>
      </c>
    </row>
    <row r="104" spans="1:3" x14ac:dyDescent="0.2">
      <c r="A104" s="30" t="str">
        <f t="shared" si="41"/>
        <v>Transport and storage</v>
      </c>
      <c r="B104" s="44">
        <f t="shared" si="42"/>
        <v>5.1725722071874758</v>
      </c>
      <c r="C104" s="44">
        <f t="shared" si="43"/>
        <v>0.54602844530173833</v>
      </c>
    </row>
    <row r="105" spans="1:3" x14ac:dyDescent="0.2">
      <c r="A105" s="30" t="str">
        <f t="shared" si="41"/>
        <v>Accommodation and food</v>
      </c>
      <c r="B105" s="44">
        <f t="shared" si="42"/>
        <v>-0.63781662224003943</v>
      </c>
      <c r="C105" s="44">
        <f t="shared" si="43"/>
        <v>1.1519952364899222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-0.64767134331427112</v>
      </c>
      <c r="C107" s="44">
        <f t="shared" si="43"/>
        <v>0.5211575971831639</v>
      </c>
    </row>
    <row r="108" spans="1:3" x14ac:dyDescent="0.2">
      <c r="A108" s="30" t="str">
        <f t="shared" si="41"/>
        <v>Media</v>
      </c>
      <c r="B108" s="44">
        <f t="shared" si="42"/>
        <v>3.2227571764305907</v>
      </c>
      <c r="C108" s="44">
        <f t="shared" si="43"/>
        <v>0.10566080604430539</v>
      </c>
    </row>
    <row r="109" spans="1:3" x14ac:dyDescent="0.2">
      <c r="A109" s="30" t="str">
        <f t="shared" si="41"/>
        <v>Information technology</v>
      </c>
      <c r="B109" s="44">
        <f t="shared" si="42"/>
        <v>-6.5204631938922457</v>
      </c>
      <c r="C109" s="44">
        <f t="shared" si="43"/>
        <v>1.2452674954218645</v>
      </c>
    </row>
    <row r="110" spans="1:3" x14ac:dyDescent="0.2">
      <c r="A110" s="30" t="str">
        <f t="shared" si="41"/>
        <v>Finance and insurance</v>
      </c>
      <c r="B110" s="44">
        <f t="shared" si="42"/>
        <v>1.0336530541841915</v>
      </c>
      <c r="C110" s="44">
        <f t="shared" si="43"/>
        <v>-0.12545085160668989</v>
      </c>
    </row>
    <row r="111" spans="1:3" x14ac:dyDescent="0.2">
      <c r="A111" s="30" t="str">
        <f t="shared" si="41"/>
        <v>Real estate</v>
      </c>
      <c r="B111" s="44">
        <f t="shared" si="42"/>
        <v>-3.4050021089621296</v>
      </c>
      <c r="C111" s="44">
        <f t="shared" si="43"/>
        <v>0.95376179610893175</v>
      </c>
    </row>
    <row r="112" spans="1:3" x14ac:dyDescent="0.2">
      <c r="A112" s="30" t="str">
        <f t="shared" si="41"/>
        <v>Professional services</v>
      </c>
      <c r="B112" s="44">
        <f t="shared" si="42"/>
        <v>0.87000117477682437</v>
      </c>
      <c r="C112" s="44">
        <f t="shared" si="43"/>
        <v>0.63247324986899223</v>
      </c>
    </row>
    <row r="113" spans="1:3" x14ac:dyDescent="0.2">
      <c r="A113" s="30" t="str">
        <f t="shared" si="41"/>
        <v>Support services</v>
      </c>
      <c r="B113" s="44">
        <f t="shared" si="42"/>
        <v>-0.77755677983085691</v>
      </c>
      <c r="C113" s="44">
        <f t="shared" si="43"/>
        <v>0.81507894360040023</v>
      </c>
    </row>
    <row r="114" spans="1:3" x14ac:dyDescent="0.2">
      <c r="A114" s="30" t="str">
        <f t="shared" si="41"/>
        <v>Arts and entertainment</v>
      </c>
      <c r="B114" s="44">
        <f t="shared" si="42"/>
        <v>1.9287234923353269</v>
      </c>
      <c r="C114" s="44">
        <f t="shared" si="43"/>
        <v>-0.15183494027160016</v>
      </c>
    </row>
    <row r="115" spans="1:3" x14ac:dyDescent="0.2">
      <c r="A115" s="30" t="str">
        <f t="shared" si="41"/>
        <v>Other services</v>
      </c>
      <c r="B115" s="44">
        <f t="shared" si="42"/>
        <v>-1.9358795069717827</v>
      </c>
      <c r="C115" s="44">
        <f t="shared" si="43"/>
        <v>-0.14727499281219636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0.25562103192879881</v>
      </c>
      <c r="C117" s="44">
        <f t="shared" si="43"/>
        <v>0.95341343812065382</v>
      </c>
    </row>
    <row r="118" spans="1:3" x14ac:dyDescent="0.2">
      <c r="A118" s="30" t="str">
        <f t="shared" si="41"/>
        <v>Public admin. and defence</v>
      </c>
      <c r="B118" s="44">
        <f t="shared" si="42"/>
        <v>-0.91458754828559474</v>
      </c>
      <c r="C118" s="44">
        <f t="shared" si="43"/>
        <v>-5.5809803445994177E-3</v>
      </c>
    </row>
    <row r="119" spans="1:3" x14ac:dyDescent="0.2">
      <c r="A119" s="30" t="str">
        <f t="shared" si="41"/>
        <v>Education</v>
      </c>
      <c r="B119" s="44">
        <f t="shared" si="42"/>
        <v>-5.4205758538372617E-2</v>
      </c>
      <c r="C119" s="44">
        <f t="shared" si="43"/>
        <v>0.96107101616160762</v>
      </c>
    </row>
    <row r="120" spans="1:3" x14ac:dyDescent="0.2">
      <c r="A120" s="30" t="str">
        <f t="shared" si="41"/>
        <v>Health and social work</v>
      </c>
      <c r="B120" s="44">
        <f t="shared" si="42"/>
        <v>0.80747191937540208</v>
      </c>
      <c r="C120" s="44">
        <f t="shared" si="43"/>
        <v>1.2153886498405431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0.42087936780843549</v>
      </c>
      <c r="C122" s="206">
        <f t="shared" si="43"/>
        <v>0.45378592205260748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Lancashire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263.17045025476403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59.609074831482076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52.347334779254808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375.12685986550082</v>
      </c>
      <c r="I9" s="299" t="str">
        <f>CONCATENATE("(",ROUND((H9/$H11)*100,1),")")</f>
        <v>(52)</v>
      </c>
      <c r="K9" s="249">
        <f>B14-B9</f>
        <v>2.2628762343730955</v>
      </c>
      <c r="L9" s="249">
        <f>D14-D9</f>
        <v>2.2119076454820359</v>
      </c>
      <c r="M9" s="249">
        <f>F14-F9</f>
        <v>0.98199282672865706</v>
      </c>
      <c r="N9" s="249">
        <f>SUM(K9:M9)</f>
        <v>5.4567767065837884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167.93628084851858</v>
      </c>
      <c r="C10" s="299" t="str">
        <f>CONCATENATE("(",ROUND((B10/$H11)*100,1),")")</f>
        <v>(23.3)</v>
      </c>
      <c r="D10" s="249">
        <f t="shared" ref="D10" si="1">SUM(D31,D52,D73,D94,D115,D136,D157,D178,D199,D220,D241,D262,D283,D304,D325,D346,D367,D388,D409,D430,D451,D472)</f>
        <v>150.30413705187516</v>
      </c>
      <c r="E10" s="299" t="str">
        <f>CONCATENATE("(",ROUND((D10/$H11)*100,1),")")</f>
        <v>(20.8)</v>
      </c>
      <c r="F10" s="249">
        <f t="shared" ref="F10" si="2">SUM(F31,F52,F73,F94,F115,F136,F157,F178,F199,F220,F241,F262,F283,F304,F325,F346,F367,F388,F409,F430,F451,F472)</f>
        <v>28.643722234105304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346.88414013449903</v>
      </c>
      <c r="I10" s="299" t="str">
        <f>CONCATENATE("(",ROUND((H10/$H11)*100,1),")")</f>
        <v>(48)</v>
      </c>
      <c r="K10" s="249">
        <f t="shared" ref="K10:K11" si="4">B15-B10</f>
        <v>9.0935717900268855</v>
      </c>
      <c r="L10" s="249">
        <f t="shared" ref="L10:L11" si="5">D15-D10</f>
        <v>3.1702794085028358</v>
      </c>
      <c r="M10" s="249">
        <f t="shared" ref="M10:M11" si="6">F15-F10</f>
        <v>1.2753720948867304</v>
      </c>
      <c r="N10" s="249">
        <f t="shared" ref="N10:N11" si="7">SUM(K10:M10)</f>
        <v>13.539223293416452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431.10673110328264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209.91321188335721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80.991057013360106</v>
      </c>
      <c r="G11" s="299" t="str">
        <f>CONCATENATE("(",ROUND((F11/$H11)*100,1),")")</f>
        <v>(11.2)</v>
      </c>
      <c r="H11" s="249">
        <f t="shared" ref="H11" si="10">SUM(H32,H53,H74,H95,H116,H137,H158,H179,H200,H221,H242,H263,H284,H305,H326,H347,H368,H389,H410,H431,H452,H473)</f>
        <v>722.01099999999997</v>
      </c>
      <c r="I11" s="299" t="str">
        <f>CONCATENATE("(",ROUND((H11/$H11)*100,1),")")</f>
        <v>(100)</v>
      </c>
      <c r="K11" s="249">
        <f t="shared" si="4"/>
        <v>11.356448024399867</v>
      </c>
      <c r="L11" s="249">
        <f t="shared" si="5"/>
        <v>5.3821870539848931</v>
      </c>
      <c r="M11" s="249">
        <f t="shared" si="6"/>
        <v>2.257364921615391</v>
      </c>
      <c r="N11" s="249">
        <f t="shared" si="7"/>
        <v>18.996000000000151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265.43332648913713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61.820982476964112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53.329327605983465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380.58363657208469</v>
      </c>
      <c r="I14" s="299" t="str">
        <f>CONCATENATE("(",ROUND((H14/$H16)*100,1),")")</f>
        <v>(51.4)</v>
      </c>
      <c r="K14" s="249">
        <f>B19-B14</f>
        <v>3.2643005474894835</v>
      </c>
      <c r="L14" s="249">
        <f>D19-D14</f>
        <v>4.4396534639537535</v>
      </c>
      <c r="M14" s="249">
        <f>F19-F14</f>
        <v>2.4658523275836899</v>
      </c>
      <c r="N14" s="249">
        <f>SUM(K14:M14)</f>
        <v>10.169806339026927</v>
      </c>
    </row>
    <row r="15" spans="1:17" x14ac:dyDescent="0.2">
      <c r="A15" s="282" t="s">
        <v>365</v>
      </c>
      <c r="B15" s="249">
        <f t="shared" si="0"/>
        <v>177.02985263854546</v>
      </c>
      <c r="C15" s="299" t="str">
        <f>CONCATENATE("(",ROUND((B15/$H16)*100,1),")")</f>
        <v>(23.9)</v>
      </c>
      <c r="D15" s="249">
        <f t="shared" ref="D15" si="14">SUM(D36,D57,D78,D99,D120,D141,D162,D183,D204,D225,D246,D267,D288,D309,D330,D351,D372,D393,D414,D435,D456,D477)</f>
        <v>153.474416460378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29.919094328992035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360.42336342791543</v>
      </c>
      <c r="I15" s="299" t="str">
        <f>CONCATENATE("(",ROUND((H15/$H16)*100,1),")")</f>
        <v>(48.6)</v>
      </c>
      <c r="K15" s="249">
        <f t="shared" ref="K15:K16" si="17">B20-B15</f>
        <v>15.712163717625344</v>
      </c>
      <c r="L15" s="249">
        <f t="shared" ref="L15:L16" si="18">D20-D15</f>
        <v>3.2853232471289289</v>
      </c>
      <c r="M15" s="249">
        <f t="shared" ref="M15:M16" si="19">F20-F15</f>
        <v>2.5747066962192342</v>
      </c>
      <c r="N15" s="249">
        <f t="shared" ref="N15:N16" si="20">SUM(K15:M15)</f>
        <v>21.572193660973507</v>
      </c>
    </row>
    <row r="16" spans="1:17" x14ac:dyDescent="0.2">
      <c r="A16" s="282" t="s">
        <v>363</v>
      </c>
      <c r="B16" s="249">
        <f t="shared" si="0"/>
        <v>442.46317912768251</v>
      </c>
      <c r="C16" s="299" t="str">
        <f>CONCATENATE("(",ROUND((B16/$H16)*100,1),")")</f>
        <v>(59.7)</v>
      </c>
      <c r="D16" s="249">
        <f t="shared" ref="D16" si="21">SUM(D37,D58,D79,D100,D121,D142,D163,D184,D205,D226,D247,D268,D289,D310,D331,D352,D373,D394,D415,D436,D457,D478)</f>
        <v>215.2953989373421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83.248421934975497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741.00700000000029</v>
      </c>
      <c r="I16" s="299" t="str">
        <f>CONCATENATE("(",ROUND((H16/$H16)*100,1),")")</f>
        <v>(100)</v>
      </c>
      <c r="K16" s="249">
        <f t="shared" si="17"/>
        <v>18.976464265114942</v>
      </c>
      <c r="L16" s="249">
        <f t="shared" si="18"/>
        <v>7.7249767110826895</v>
      </c>
      <c r="M16" s="249">
        <f t="shared" si="19"/>
        <v>5.0405590238029134</v>
      </c>
      <c r="N16" s="249">
        <f t="shared" si="20"/>
        <v>31.742000000000544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268.69762703662661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66.260635940917865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55.795179933567155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390.75344291111162</v>
      </c>
      <c r="I19" s="299" t="str">
        <f>CONCATENATE("(",ROUND((H19/$H21)*100,1),")")</f>
        <v>(50.6)</v>
      </c>
      <c r="K19" s="249">
        <f>B19-B9</f>
        <v>5.527176781862579</v>
      </c>
      <c r="L19" s="249">
        <f>D19-D9</f>
        <v>6.6515611094357894</v>
      </c>
      <c r="M19" s="249">
        <f>F19-F9</f>
        <v>3.4478451543123469</v>
      </c>
      <c r="N19" s="249">
        <f>SUM(K19:M19)</f>
        <v>15.626583045610715</v>
      </c>
    </row>
    <row r="20" spans="1:14" x14ac:dyDescent="0.2">
      <c r="A20" s="282" t="s">
        <v>365</v>
      </c>
      <c r="B20" s="249">
        <f t="shared" si="0"/>
        <v>192.74201635617081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156.75973970750692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32.493801025211269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381.99555708888897</v>
      </c>
      <c r="I20" s="299" t="str">
        <f>CONCATENATE("(",ROUND((H20/$H21)*100,1),")")</f>
        <v>(49.4)</v>
      </c>
      <c r="K20" s="249">
        <f t="shared" ref="K20:K21" si="30">B20-B10</f>
        <v>24.80573550765223</v>
      </c>
      <c r="L20" s="249">
        <f t="shared" ref="L20:L21" si="31">D20-D10</f>
        <v>6.4556026556317647</v>
      </c>
      <c r="M20" s="249">
        <f t="shared" ref="M20:M21" si="32">F20-F10</f>
        <v>3.8500787911059646</v>
      </c>
      <c r="N20" s="249">
        <f t="shared" ref="N20:N21" si="33">SUM(K20:M20)</f>
        <v>35.111416954389959</v>
      </c>
    </row>
    <row r="21" spans="1:14" x14ac:dyDescent="0.2">
      <c r="A21" s="282" t="s">
        <v>363</v>
      </c>
      <c r="B21" s="249">
        <f t="shared" si="0"/>
        <v>461.43964339279745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223.02037564842479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88.28898095877841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772.74900000000071</v>
      </c>
      <c r="I21" s="299" t="str">
        <f>CONCATENATE("(",ROUND((H21/$H21)*100,1),")")</f>
        <v>(100)</v>
      </c>
      <c r="K21" s="249">
        <f t="shared" si="30"/>
        <v>30.332912289514809</v>
      </c>
      <c r="L21" s="249">
        <f t="shared" si="31"/>
        <v>13.107163765067583</v>
      </c>
      <c r="M21" s="249">
        <f t="shared" si="32"/>
        <v>7.2979239454183045</v>
      </c>
      <c r="N21" s="249">
        <f t="shared" si="33"/>
        <v>50.738000000000696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2.7767181280610047</v>
      </c>
      <c r="C30" s="299" t="str">
        <f>CONCATENATE("(",ROUND((B30/$H32)*100,1),")")</f>
        <v>(37.5)</v>
      </c>
      <c r="D30" s="302">
        <f>'Ind T6'!M9</f>
        <v>1.6482194728617401E-2</v>
      </c>
      <c r="E30" s="299" t="str">
        <f>CONCATENATE("(",ROUND((D30/$H32)*100,1),")")</f>
        <v>(0.2)</v>
      </c>
      <c r="F30" s="302">
        <f>'Ind T6'!N9</f>
        <v>2.7857567509131775</v>
      </c>
      <c r="G30" s="299" t="str">
        <f>CONCATENATE("(",ROUND((F30/$H32)*100,1),")")</f>
        <v>(37.6)</v>
      </c>
      <c r="H30" s="302">
        <f>SUM(B30,D30,F30)</f>
        <v>5.5789570737027994</v>
      </c>
      <c r="I30" s="299" t="str">
        <f>CONCATENATE("(",ROUND((H30/$H32)*100,1),")")</f>
        <v>(75.3)</v>
      </c>
      <c r="K30" s="302">
        <f>B35-B30</f>
        <v>0.17040142026531857</v>
      </c>
      <c r="L30" s="302">
        <f>D35-D30</f>
        <v>4.3400716316652904E-4</v>
      </c>
      <c r="M30" s="302">
        <f>F35-F30</f>
        <v>-1.1235325170561694E-2</v>
      </c>
      <c r="N30" s="302">
        <f>SUM(K30:M30)</f>
        <v>0.1596001022579234</v>
      </c>
    </row>
    <row r="31" spans="1:14" x14ac:dyDescent="0.2">
      <c r="A31" s="282" t="s">
        <v>365</v>
      </c>
      <c r="B31" s="302">
        <f>'Ind T6'!L8</f>
        <v>0.6098412049525771</v>
      </c>
      <c r="C31" s="299" t="str">
        <f>CONCATENATE("(",ROUND((B31/$H32)*100,1),")")</f>
        <v>(8.2)</v>
      </c>
      <c r="D31" s="302">
        <f>'Ind T6'!M8</f>
        <v>0.21373684777151522</v>
      </c>
      <c r="E31" s="299" t="str">
        <f>CONCATENATE("(",ROUND((D31/$H32)*100,1),")")</f>
        <v>(2.9)</v>
      </c>
      <c r="F31" s="302">
        <f>'Ind T6'!N8</f>
        <v>1.0104648735731097</v>
      </c>
      <c r="G31" s="299" t="str">
        <f>CONCATENATE("(",ROUND((F31/$H32)*100,1),")")</f>
        <v>(13.6)</v>
      </c>
      <c r="H31" s="302">
        <f t="shared" ref="H31" si="36">SUM(B31,D31,F31)</f>
        <v>1.834042926297202</v>
      </c>
      <c r="I31" s="299" t="str">
        <f>CONCATENATE("(",ROUND((H31/$H32)*100,1),")")</f>
        <v>(24.7)</v>
      </c>
      <c r="K31" s="302">
        <f t="shared" ref="K31:K32" si="37">B36-B31</f>
        <v>1.6322580708863832E-2</v>
      </c>
      <c r="L31" s="302">
        <f t="shared" ref="L31:L32" si="38">D36-D31</f>
        <v>-9.6274584740185798E-4</v>
      </c>
      <c r="M31" s="302">
        <f t="shared" ref="M31:M32" si="39">F36-F31</f>
        <v>4.204006288061346E-2</v>
      </c>
      <c r="N31" s="302">
        <f t="shared" ref="N31:N32" si="40">SUM(K31:M31)</f>
        <v>5.7399897742075434E-2</v>
      </c>
    </row>
    <row r="32" spans="1:14" x14ac:dyDescent="0.2">
      <c r="A32" s="282" t="s">
        <v>363</v>
      </c>
      <c r="B32" s="302">
        <f>SUM(B30:B31)</f>
        <v>3.3865593330135817</v>
      </c>
      <c r="C32" s="299" t="str">
        <f>CONCATENATE("(",ROUND((B32/$H32)*100,1),")")</f>
        <v>(45.7)</v>
      </c>
      <c r="D32" s="302">
        <f>SUM(D30:D31)</f>
        <v>0.23021904250013261</v>
      </c>
      <c r="E32" s="299" t="str">
        <f>CONCATENATE("(",ROUND((D32/$H32)*100,1),")")</f>
        <v>(3.1)</v>
      </c>
      <c r="F32" s="302">
        <f>SUM(F30:F31)</f>
        <v>3.7962216244862872</v>
      </c>
      <c r="G32" s="299" t="str">
        <f>CONCATENATE("(",ROUND((F32/$H32)*100,1),")")</f>
        <v>(51.2)</v>
      </c>
      <c r="H32" s="302">
        <f>SUM(H30:H31)</f>
        <v>7.4130000000000011</v>
      </c>
      <c r="I32" s="299" t="str">
        <f>CONCATENATE("(",ROUND((H32/$H32)*100,1),")")</f>
        <v>(100)</v>
      </c>
      <c r="K32" s="302">
        <f t="shared" si="37"/>
        <v>0.1867240009741824</v>
      </c>
      <c r="L32" s="302">
        <f t="shared" si="38"/>
        <v>-5.2873868423533588E-4</v>
      </c>
      <c r="M32" s="302">
        <f t="shared" si="39"/>
        <v>3.0804737710051544E-2</v>
      </c>
      <c r="N32" s="302">
        <f t="shared" si="40"/>
        <v>0.21699999999999861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2.9471195483263233</v>
      </c>
      <c r="C35" s="299" t="str">
        <f>CONCATENATE("(",ROUND((B35/$H37)*100,1),")")</f>
        <v>(38.6)</v>
      </c>
      <c r="D35" s="302">
        <f>'Ind T6'!R9</f>
        <v>1.691620189178393E-2</v>
      </c>
      <c r="E35" s="299" t="str">
        <f>CONCATENATE("(",ROUND((D35/$H37)*100,1),")")</f>
        <v>(0.2)</v>
      </c>
      <c r="F35" s="302">
        <f>'Ind T6'!S9</f>
        <v>2.7745214257426158</v>
      </c>
      <c r="G35" s="299" t="str">
        <f>CONCATENATE("(",ROUND((F35/$H37)*100,1),")")</f>
        <v>(36.4)</v>
      </c>
      <c r="H35" s="302">
        <f>SUM(B35,D35,F35)</f>
        <v>5.7385571759607235</v>
      </c>
      <c r="I35" s="299" t="str">
        <f>CONCATENATE("(",ROUND((H35/$H37)*100,1),")")</f>
        <v>(75.2)</v>
      </c>
      <c r="K35" s="302">
        <f>B40-B35</f>
        <v>0.29715793175627603</v>
      </c>
      <c r="L35" s="302">
        <f>D40-D35</f>
        <v>4.4976028883706928E-4</v>
      </c>
      <c r="M35" s="302">
        <f>F40-F35</f>
        <v>-0.1667327717898428</v>
      </c>
      <c r="N35" s="302">
        <f>SUM(K35:M35)</f>
        <v>0.13087492025527031</v>
      </c>
    </row>
    <row r="36" spans="1:14" x14ac:dyDescent="0.2">
      <c r="A36" s="282" t="s">
        <v>365</v>
      </c>
      <c r="B36" s="302">
        <f>'Ind T6'!Q8</f>
        <v>0.62616378566144093</v>
      </c>
      <c r="C36" s="299" t="str">
        <f>CONCATENATE("(",ROUND((B36/$H37)*100,1),")")</f>
        <v>(8.2)</v>
      </c>
      <c r="D36" s="302">
        <f>'Ind T6'!R8</f>
        <v>0.21277410192411336</v>
      </c>
      <c r="E36" s="299" t="str">
        <f>CONCATENATE("(",ROUND((D36/$H37)*100,1),")")</f>
        <v>(2.8)</v>
      </c>
      <c r="F36" s="302">
        <f>'Ind T6'!S8</f>
        <v>1.0525049364537231</v>
      </c>
      <c r="G36" s="299" t="str">
        <f>CONCATENATE("(",ROUND((F36/$H37)*100,1),")")</f>
        <v>(13.8)</v>
      </c>
      <c r="H36" s="302">
        <f t="shared" ref="H36" si="41">SUM(B36,D36,F36)</f>
        <v>1.8914428240392773</v>
      </c>
      <c r="I36" s="299" t="str">
        <f>CONCATENATE("(",ROUND((H36/$H37)*100,1),")")</f>
        <v>(24.8)</v>
      </c>
      <c r="K36" s="302">
        <f t="shared" ref="K36:K37" si="42">B41-B36</f>
        <v>9.0094371400313289E-3</v>
      </c>
      <c r="L36" s="302">
        <f t="shared" ref="L36:L37" si="43">D41-D36</f>
        <v>-1.2013054287786207E-2</v>
      </c>
      <c r="M36" s="302">
        <f t="shared" ref="M36:M37" si="44">F41-F36</f>
        <v>4.8128696892487666E-2</v>
      </c>
      <c r="N36" s="302">
        <f t="shared" ref="N36:N37" si="45">SUM(K36:M36)</f>
        <v>4.5125079744732788E-2</v>
      </c>
    </row>
    <row r="37" spans="1:14" x14ac:dyDescent="0.2">
      <c r="A37" s="282" t="s">
        <v>363</v>
      </c>
      <c r="B37" s="302">
        <f>SUM(B35:B36)</f>
        <v>3.5732833339877641</v>
      </c>
      <c r="C37" s="299" t="str">
        <f>CONCATENATE("(",ROUND((B37/$H37)*100,1),")")</f>
        <v>(46.8)</v>
      </c>
      <c r="D37" s="302">
        <f>SUM(D35:D36)</f>
        <v>0.22969030381589728</v>
      </c>
      <c r="E37" s="299" t="str">
        <f>CONCATENATE("(",ROUND((D37/$H37)*100,1),")")</f>
        <v>(3)</v>
      </c>
      <c r="F37" s="302">
        <f>SUM(F35:F36)</f>
        <v>3.8270263621963387</v>
      </c>
      <c r="G37" s="299" t="str">
        <f>CONCATENATE("(",ROUND((F37/$H37)*100,1),")")</f>
        <v>(50.2)</v>
      </c>
      <c r="H37" s="302">
        <f>SUM(H35:H36)</f>
        <v>7.6300000000000008</v>
      </c>
      <c r="I37" s="299" t="str">
        <f>CONCATENATE("(",ROUND((H37/$H37)*100,1),")")</f>
        <v>(100)</v>
      </c>
      <c r="K37" s="302">
        <f t="shared" si="42"/>
        <v>0.30616736889630758</v>
      </c>
      <c r="L37" s="302">
        <f t="shared" si="43"/>
        <v>-1.156329399894912E-2</v>
      </c>
      <c r="M37" s="302">
        <f t="shared" si="44"/>
        <v>-0.11860407489735492</v>
      </c>
      <c r="N37" s="302">
        <f t="shared" si="45"/>
        <v>0.17600000000000354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3.2442774800825993</v>
      </c>
      <c r="C40" s="299" t="str">
        <f>CONCATENATE("(",ROUND((B40/$H42)*100,1),")")</f>
        <v>(41.6)</v>
      </c>
      <c r="D40" s="302">
        <f>'Ind T6'!W9</f>
        <v>1.7365962180620999E-2</v>
      </c>
      <c r="E40" s="299" t="str">
        <f>CONCATENATE("(",ROUND((D40/$H42)*100,1),")")</f>
        <v>(0.2)</v>
      </c>
      <c r="F40" s="302">
        <f>'Ind T6'!X9</f>
        <v>2.607788653952773</v>
      </c>
      <c r="G40" s="299" t="str">
        <f>CONCATENATE("(",ROUND((F40/$H42)*100,1),")")</f>
        <v>(33.4)</v>
      </c>
      <c r="H40" s="302">
        <f>SUM(B40,D40,F40)</f>
        <v>5.8694320962159932</v>
      </c>
      <c r="I40" s="299" t="str">
        <f>CONCATENATE("(",ROUND((H40/$H42)*100,1),")")</f>
        <v>(75.2)</v>
      </c>
      <c r="K40" s="302">
        <f>B40-B30</f>
        <v>0.4675593520215946</v>
      </c>
      <c r="L40" s="302">
        <f>D40-D30</f>
        <v>8.8376745200359832E-4</v>
      </c>
      <c r="M40" s="302">
        <f>F40-F30</f>
        <v>-0.1779680969604045</v>
      </c>
      <c r="N40" s="302">
        <f>SUM(K40:M40)</f>
        <v>0.29047502251319368</v>
      </c>
    </row>
    <row r="41" spans="1:14" x14ac:dyDescent="0.2">
      <c r="A41" s="282" t="s">
        <v>365</v>
      </c>
      <c r="B41" s="302">
        <f>'Ind T6'!V8</f>
        <v>0.63517322280147226</v>
      </c>
      <c r="C41" s="299" t="str">
        <f>CONCATENATE("(",ROUND((B41/$H42)*100,1),")")</f>
        <v>(8.1)</v>
      </c>
      <c r="D41" s="302">
        <f>'Ind T6'!W8</f>
        <v>0.20076104763632716</v>
      </c>
      <c r="E41" s="299" t="str">
        <f>CONCATENATE("(",ROUND((D41/$H42)*100,1),")")</f>
        <v>(2.6)</v>
      </c>
      <c r="F41" s="302">
        <f>'Ind T6'!X8</f>
        <v>1.1006336333462108</v>
      </c>
      <c r="G41" s="299" t="str">
        <f>CONCATENATE("(",ROUND((F41/$H42)*100,1),")")</f>
        <v>(14.1)</v>
      </c>
      <c r="H41" s="302">
        <f t="shared" ref="H41" si="46">SUM(B41,D41,F41)</f>
        <v>1.9365679037840102</v>
      </c>
      <c r="I41" s="299" t="str">
        <f>CONCATENATE("(",ROUND((H41/$H42)*100,1),")")</f>
        <v>(24.8)</v>
      </c>
      <c r="K41" s="302">
        <f t="shared" ref="K41:K42" si="47">B41-B31</f>
        <v>2.5332017848895161E-2</v>
      </c>
      <c r="L41" s="302">
        <f t="shared" ref="L41:L42" si="48">D41-D31</f>
        <v>-1.2975800135188065E-2</v>
      </c>
      <c r="M41" s="302">
        <f t="shared" ref="M41:M42" si="49">F41-F31</f>
        <v>9.0168759773101126E-2</v>
      </c>
      <c r="N41" s="302">
        <f t="shared" ref="N41:N42" si="50">SUM(K41:M41)</f>
        <v>0.10252497748680822</v>
      </c>
    </row>
    <row r="42" spans="1:14" x14ac:dyDescent="0.2">
      <c r="A42" s="282" t="s">
        <v>363</v>
      </c>
      <c r="B42" s="302">
        <f>SUM(B40:B41)</f>
        <v>3.8794507028840717</v>
      </c>
      <c r="C42" s="299" t="str">
        <f>CONCATENATE("(",ROUND((B42/$H42)*100,1),")")</f>
        <v>(49.7)</v>
      </c>
      <c r="D42" s="302">
        <f>SUM(D40:D41)</f>
        <v>0.21812700981694816</v>
      </c>
      <c r="E42" s="299" t="str">
        <f>CONCATENATE("(",ROUND((D42/$H42)*100,1),")")</f>
        <v>(2.8)</v>
      </c>
      <c r="F42" s="302">
        <f>SUM(F40:F41)</f>
        <v>3.7084222872989838</v>
      </c>
      <c r="G42" s="299" t="str">
        <f>CONCATENATE("(",ROUND((F42/$H42)*100,1),")")</f>
        <v>(47.5)</v>
      </c>
      <c r="H42" s="302">
        <f>SUM(H40:H41)</f>
        <v>7.8060000000000036</v>
      </c>
      <c r="I42" s="299" t="str">
        <f>CONCATENATE("(",ROUND((H42/$H42)*100,1),")")</f>
        <v>(100)</v>
      </c>
      <c r="K42" s="302">
        <f t="shared" si="47"/>
        <v>0.49289136987048998</v>
      </c>
      <c r="L42" s="302">
        <f t="shared" si="48"/>
        <v>-1.2092032683184456E-2</v>
      </c>
      <c r="M42" s="302">
        <f t="shared" si="49"/>
        <v>-8.7799337187303372E-2</v>
      </c>
      <c r="N42" s="302">
        <f t="shared" si="50"/>
        <v>0.39300000000000213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0.28514682981156225</v>
      </c>
      <c r="C51" s="299" t="str">
        <f>CONCATENATE("(",ROUND((B51/$H53)*100,1),")")</f>
        <v>(81.2)</v>
      </c>
      <c r="D51" s="302">
        <f>'Ind T6'!M18</f>
        <v>4.294771968852364E-3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0.28944160178041461</v>
      </c>
      <c r="I51" s="299" t="str">
        <f>CONCATENATE("(",ROUND((H51/$H53)*100,1),")")</f>
        <v>(82.5)</v>
      </c>
      <c r="K51" s="302">
        <f>B56-B51</f>
        <v>-5.2796853142789618E-2</v>
      </c>
      <c r="L51" s="302">
        <f>D56-D51</f>
        <v>-6.9141219284942889E-4</v>
      </c>
      <c r="M51" s="302">
        <f>F56-F51</f>
        <v>0</v>
      </c>
      <c r="N51" s="302">
        <f>SUM(K51:M51)</f>
        <v>-5.3488265335639044E-2</v>
      </c>
    </row>
    <row r="52" spans="1:14" x14ac:dyDescent="0.2">
      <c r="A52" s="282" t="s">
        <v>365</v>
      </c>
      <c r="B52" s="302">
        <f>'Ind T6'!L17</f>
        <v>5.1537263625706355E-2</v>
      </c>
      <c r="C52" s="299" t="str">
        <f>CONCATENATE("(",ROUND((B52/$H53)*100,1),")")</f>
        <v>(14.7)</v>
      </c>
      <c r="D52" s="302">
        <f>'Ind T6'!M17</f>
        <v>1.0021134593878702E-2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6.1558398219585059E-2</v>
      </c>
      <c r="I52" s="299" t="str">
        <f>CONCATENATE("(",ROUND((H52/$H53)*100,1),")")</f>
        <v>(17.5)</v>
      </c>
      <c r="K52" s="302">
        <f t="shared" ref="K52:K53" si="52">B57-B52</f>
        <v>-9.76498177818267E-3</v>
      </c>
      <c r="L52" s="302">
        <f t="shared" ref="L52:L53" si="53">D57-D52</f>
        <v>-1.7467528861775314E-3</v>
      </c>
      <c r="M52" s="302">
        <f t="shared" ref="M52:M53" si="54">F57-F52</f>
        <v>0</v>
      </c>
      <c r="N52" s="302">
        <f t="shared" ref="N52:N53" si="55">SUM(K52:M52)</f>
        <v>-1.1511734664360201E-2</v>
      </c>
    </row>
    <row r="53" spans="1:14" x14ac:dyDescent="0.2">
      <c r="A53" s="282" t="s">
        <v>363</v>
      </c>
      <c r="B53" s="302">
        <f>SUM(B51:B52)</f>
        <v>0.33668409343726863</v>
      </c>
      <c r="C53" s="299" t="str">
        <f>CONCATENATE("(",ROUND((B53/$H53)*100,1),")")</f>
        <v>(95.9)</v>
      </c>
      <c r="D53" s="302">
        <f>SUM(D51:D52)</f>
        <v>1.4315906562731066E-2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0.35099999999999965</v>
      </c>
      <c r="I53" s="299" t="str">
        <f>CONCATENATE("(",ROUND((H53/$H53)*100,1),")")</f>
        <v>(100)</v>
      </c>
      <c r="K53" s="302">
        <f t="shared" si="52"/>
        <v>-6.2561834920972281E-2</v>
      </c>
      <c r="L53" s="302">
        <f t="shared" si="53"/>
        <v>-2.4381650790269611E-3</v>
      </c>
      <c r="M53" s="302">
        <f t="shared" si="54"/>
        <v>0</v>
      </c>
      <c r="N53" s="302">
        <f t="shared" si="55"/>
        <v>-6.4999999999999239E-2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0.23234997666877263</v>
      </c>
      <c r="C56" s="299" t="str">
        <f>CONCATENATE("(",ROUND((B56/$H58)*100,1),")")</f>
        <v>(81.2)</v>
      </c>
      <c r="D56" s="302">
        <f>'Ind T6'!R18</f>
        <v>3.6033597760029351E-3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0.23595333644477556</v>
      </c>
      <c r="I56" s="299" t="str">
        <f>CONCATENATE("(",ROUND((H56/$H58)*100,1),")")</f>
        <v>(82.5)</v>
      </c>
      <c r="K56" s="302">
        <f>B61-B56</f>
        <v>-5.8768807837871029E-2</v>
      </c>
      <c r="L56" s="302">
        <f>D61-D56</f>
        <v>-6.9881432146479214E-4</v>
      </c>
      <c r="M56" s="302">
        <f>F61-F56</f>
        <v>0</v>
      </c>
      <c r="N56" s="302">
        <f>SUM(K56:M56)</f>
        <v>-5.946762215933582E-2</v>
      </c>
    </row>
    <row r="57" spans="1:14" x14ac:dyDescent="0.2">
      <c r="A57" s="282" t="s">
        <v>365</v>
      </c>
      <c r="B57" s="302">
        <f>'Ind T6'!Q17</f>
        <v>4.1772281847523685E-2</v>
      </c>
      <c r="C57" s="299" t="str">
        <f>CONCATENATE("(",ROUND((B57/$H58)*100,1),")")</f>
        <v>(14.6)</v>
      </c>
      <c r="D57" s="302">
        <f>'Ind T6'!R17</f>
        <v>8.274381707701171E-3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5.0046663555224857E-2</v>
      </c>
      <c r="I57" s="299" t="str">
        <f>CONCATENATE("(",ROUND((H57/$H58)*100,1),")")</f>
        <v>(17.5)</v>
      </c>
      <c r="K57" s="302">
        <f t="shared" ref="K57:K58" si="57">B62-B57</f>
        <v>-1.1620333795218412E-2</v>
      </c>
      <c r="L57" s="302">
        <f t="shared" ref="L57:L58" si="58">D62-D57</f>
        <v>-1.9120440454458432E-3</v>
      </c>
      <c r="M57" s="302">
        <f t="shared" ref="M57:M58" si="59">F62-F57</f>
        <v>0</v>
      </c>
      <c r="N57" s="302">
        <f t="shared" ref="N57:N58" si="60">SUM(K57:M57)</f>
        <v>-1.3532377840664255E-2</v>
      </c>
    </row>
    <row r="58" spans="1:14" x14ac:dyDescent="0.2">
      <c r="A58" s="282" t="s">
        <v>363</v>
      </c>
      <c r="B58" s="302">
        <f>SUM(B56:B57)</f>
        <v>0.27412225851629635</v>
      </c>
      <c r="C58" s="299" t="str">
        <f>CONCATENATE("(",ROUND((B58/$H58)*100,1),")")</f>
        <v>(95.8)</v>
      </c>
      <c r="D58" s="302">
        <f>SUM(D56:D57)</f>
        <v>1.1877741483704105E-2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0.28600000000000042</v>
      </c>
      <c r="I58" s="299" t="str">
        <f>CONCATENATE("(",ROUND((H58/$H58)*100,1),")")</f>
        <v>(100)</v>
      </c>
      <c r="K58" s="302">
        <f t="shared" si="57"/>
        <v>-7.0389141633089458E-2</v>
      </c>
      <c r="L58" s="302">
        <f t="shared" si="58"/>
        <v>-2.6108583669106344E-3</v>
      </c>
      <c r="M58" s="302">
        <f t="shared" si="59"/>
        <v>0</v>
      </c>
      <c r="N58" s="302">
        <f t="shared" si="60"/>
        <v>-7.3000000000000093E-2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0.17358116883090161</v>
      </c>
      <c r="C61" s="299" t="str">
        <f>CONCATENATE("(",ROUND((B61/$H63)*100,1),")")</f>
        <v>(81.5)</v>
      </c>
      <c r="D61" s="302">
        <f>'Ind T6'!W18</f>
        <v>2.9045454545381429E-3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0.17648571428543974</v>
      </c>
      <c r="I61" s="299" t="str">
        <f>CONCATENATE("(",ROUND((H61/$H63)*100,1),")")</f>
        <v>(82.9)</v>
      </c>
      <c r="K61" s="302">
        <f>B61-B51</f>
        <v>-0.11156566098066065</v>
      </c>
      <c r="L61" s="302">
        <f>D61-D51</f>
        <v>-1.390226514314221E-3</v>
      </c>
      <c r="M61" s="302">
        <f>F61-F51</f>
        <v>0</v>
      </c>
      <c r="N61" s="302">
        <f>SUM(K61:M61)</f>
        <v>-0.11295588749497487</v>
      </c>
    </row>
    <row r="62" spans="1:14" x14ac:dyDescent="0.2">
      <c r="A62" s="282" t="s">
        <v>365</v>
      </c>
      <c r="B62" s="302">
        <f>'Ind T6'!V17</f>
        <v>3.0151948052305273E-2</v>
      </c>
      <c r="C62" s="299" t="str">
        <f>CONCATENATE("(",ROUND((B62/$H63)*100,1),")")</f>
        <v>(14.2)</v>
      </c>
      <c r="D62" s="302">
        <f>'Ind T6'!W17</f>
        <v>6.3623376622553279E-3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3.6514285714560599E-2</v>
      </c>
      <c r="I62" s="299" t="str">
        <f>CONCATENATE("(",ROUND((H62/$H63)*100,1),")")</f>
        <v>(17.1)</v>
      </c>
      <c r="K62" s="302">
        <f t="shared" ref="K62:K63" si="62">B62-B52</f>
        <v>-2.1385315573401082E-2</v>
      </c>
      <c r="L62" s="302">
        <f t="shared" ref="L62:L63" si="63">D62-D52</f>
        <v>-3.6587969316233745E-3</v>
      </c>
      <c r="M62" s="302">
        <f t="shared" ref="M62:M63" si="64">F62-F52</f>
        <v>0</v>
      </c>
      <c r="N62" s="302">
        <f t="shared" ref="N62:N63" si="65">SUM(K62:M62)</f>
        <v>-2.5044112505024457E-2</v>
      </c>
    </row>
    <row r="63" spans="1:14" x14ac:dyDescent="0.2">
      <c r="A63" s="282" t="s">
        <v>363</v>
      </c>
      <c r="B63" s="302">
        <f>SUM(B61:B62)</f>
        <v>0.20373311688320689</v>
      </c>
      <c r="C63" s="299" t="str">
        <f>CONCATENATE("(",ROUND((B63/$H63)*100,1),")")</f>
        <v>(95.6)</v>
      </c>
      <c r="D63" s="302">
        <f>SUM(D61:D62)</f>
        <v>9.2668831167934708E-3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0.21300000000000036</v>
      </c>
      <c r="I63" s="299" t="str">
        <f>CONCATENATE("(",ROUND((H63/$H63)*100,1),")")</f>
        <v>(100)</v>
      </c>
      <c r="K63" s="302">
        <f t="shared" si="62"/>
        <v>-0.13295097655406174</v>
      </c>
      <c r="L63" s="302">
        <f t="shared" si="63"/>
        <v>-5.0490234459375956E-3</v>
      </c>
      <c r="M63" s="302">
        <f t="shared" si="64"/>
        <v>0</v>
      </c>
      <c r="N63" s="302">
        <f t="shared" si="65"/>
        <v>-0.13799999999999935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8.688363517557077</v>
      </c>
      <c r="C72" s="299" t="str">
        <f>CONCATENATE("(",ROUND((B72/$H74)*100,1),")")</f>
        <v>(57.7)</v>
      </c>
      <c r="D72" s="302">
        <f>'Ind T6'!M27</f>
        <v>0.59277387261883918</v>
      </c>
      <c r="E72" s="299" t="str">
        <f>CONCATENATE("(",ROUND((D72/$H74)*100,1),")")</f>
        <v>(3.9)</v>
      </c>
      <c r="F72" s="302">
        <f>'Ind T6'!N27</f>
        <v>5.8538813448118517E-2</v>
      </c>
      <c r="G72" s="299" t="str">
        <f>CONCATENATE("(",ROUND((F72/$H74)*100,1),")")</f>
        <v>(0.4)</v>
      </c>
      <c r="H72" s="302">
        <f>SUM(B72,D72,F72)</f>
        <v>9.3396762036240339</v>
      </c>
      <c r="I72" s="299" t="str">
        <f>CONCATENATE("(",ROUND((H72/$H74)*100,1),")")</f>
        <v>(62)</v>
      </c>
      <c r="K72" s="302">
        <f>B77-B72</f>
        <v>-0.27041020550952588</v>
      </c>
      <c r="L72" s="302">
        <f>D77-D72</f>
        <v>-1.2187594353244791E-2</v>
      </c>
      <c r="M72" s="302">
        <f>F77-F72</f>
        <v>-4.8018562057405845E-4</v>
      </c>
      <c r="N72" s="302">
        <f>SUM(K72:M72)</f>
        <v>-0.28307798548334473</v>
      </c>
    </row>
    <row r="73" spans="1:14" x14ac:dyDescent="0.2">
      <c r="A73" s="282" t="s">
        <v>365</v>
      </c>
      <c r="B73" s="302">
        <f>'Ind T6'!L26</f>
        <v>4.0454696826378083</v>
      </c>
      <c r="C73" s="299" t="str">
        <f>CONCATENATE("(",ROUND((B73/$H74)*100,1),")")</f>
        <v>(26.8)</v>
      </c>
      <c r="D73" s="302">
        <f>'Ind T6'!M26</f>
        <v>1.5225562414003662</v>
      </c>
      <c r="E73" s="299" t="str">
        <f>CONCATENATE("(",ROUND((D73/$H74)*100,1),")")</f>
        <v>(10.1)</v>
      </c>
      <c r="F73" s="302">
        <f>'Ind T6'!N26</f>
        <v>0.16029787233776654</v>
      </c>
      <c r="G73" s="299" t="str">
        <f>CONCATENATE("(",ROUND((F73/$H74)*100,1),")")</f>
        <v>(1.1)</v>
      </c>
      <c r="H73" s="302">
        <f t="shared" ref="H73" si="66">SUM(B73,D73,F73)</f>
        <v>5.7283237963759408</v>
      </c>
      <c r="I73" s="299" t="str">
        <f>CONCATENATE("(",ROUND((H73/$H74)*100,1),")")</f>
        <v>(38)</v>
      </c>
      <c r="K73" s="302">
        <f t="shared" ref="K73:K74" si="67">B78-B73</f>
        <v>6.5190712240055682E-2</v>
      </c>
      <c r="L73" s="302">
        <f t="shared" ref="L73:L74" si="68">D78-D73</f>
        <v>-3.411924965589308E-2</v>
      </c>
      <c r="M73" s="302">
        <f t="shared" ref="M73:M74" si="69">F78-F73</f>
        <v>1.0065228992136577E-3</v>
      </c>
      <c r="N73" s="302">
        <f t="shared" ref="N73:N74" si="70">SUM(K73:M73)</f>
        <v>3.2077985483376259E-2</v>
      </c>
    </row>
    <row r="74" spans="1:14" x14ac:dyDescent="0.2">
      <c r="A74" s="282" t="s">
        <v>363</v>
      </c>
      <c r="B74" s="302">
        <f>SUM(B72:B73)</f>
        <v>12.733833200194885</v>
      </c>
      <c r="C74" s="299" t="str">
        <f>CONCATENATE("(",ROUND((B74/$H74)*100,1),")")</f>
        <v>(84.5)</v>
      </c>
      <c r="D74" s="302">
        <f>SUM(D72:D73)</f>
        <v>2.1153301140192053</v>
      </c>
      <c r="E74" s="299" t="str">
        <f>CONCATENATE("(",ROUND((D74/$H74)*100,1),")")</f>
        <v>(14)</v>
      </c>
      <c r="F74" s="302">
        <f>SUM(F72:F73)</f>
        <v>0.21883668578588505</v>
      </c>
      <c r="G74" s="299" t="str">
        <f>CONCATENATE("(",ROUND((F74/$H74)*100,1),")")</f>
        <v>(1.5)</v>
      </c>
      <c r="H74" s="302">
        <f>SUM(H72:H73)</f>
        <v>15.067999999999975</v>
      </c>
      <c r="I74" s="299" t="str">
        <f>CONCATENATE("(",ROUND((H74/$H74)*100,1),")")</f>
        <v>(100)</v>
      </c>
      <c r="K74" s="302">
        <f t="shared" si="67"/>
        <v>-0.20521949326946931</v>
      </c>
      <c r="L74" s="302">
        <f t="shared" si="68"/>
        <v>-4.6306844009138093E-2</v>
      </c>
      <c r="M74" s="302">
        <f t="shared" si="69"/>
        <v>5.2633727863959923E-4</v>
      </c>
      <c r="N74" s="302">
        <f t="shared" si="70"/>
        <v>-0.2509999999999678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8.4179533120475512</v>
      </c>
      <c r="C77" s="299" t="str">
        <f>CONCATENATE("(",ROUND((B77/$H79)*100,1),")")</f>
        <v>(56.8)</v>
      </c>
      <c r="D77" s="302">
        <f>'Ind T6'!R27</f>
        <v>0.58058627826559439</v>
      </c>
      <c r="E77" s="299" t="str">
        <f>CONCATENATE("(",ROUND((D77/$H79)*100,1),")")</f>
        <v>(3.9)</v>
      </c>
      <c r="F77" s="302">
        <f>'Ind T6'!S27</f>
        <v>5.8058627827544458E-2</v>
      </c>
      <c r="G77" s="299" t="str">
        <f>CONCATENATE("(",ROUND((F77/$H79)*100,1),")")</f>
        <v>(0.4)</v>
      </c>
      <c r="H77" s="302">
        <f>SUM(B77,D77,F77)</f>
        <v>9.0565982181406888</v>
      </c>
      <c r="I77" s="299" t="str">
        <f>CONCATENATE("(",ROUND((H77/$H79)*100,1),")")</f>
        <v>(61.1)</v>
      </c>
      <c r="K77" s="302">
        <f>B82-B77</f>
        <v>-0.84141787906111443</v>
      </c>
      <c r="L77" s="302">
        <f>D82-D77</f>
        <v>-4.6491790086749751E-2</v>
      </c>
      <c r="M77" s="302">
        <f>F82-F77</f>
        <v>-2.6649270400698338E-3</v>
      </c>
      <c r="N77" s="302">
        <f>SUM(K77:M77)</f>
        <v>-0.890574596187934</v>
      </c>
    </row>
    <row r="78" spans="1:14" x14ac:dyDescent="0.2">
      <c r="A78" s="282" t="s">
        <v>365</v>
      </c>
      <c r="B78" s="302">
        <f>'Ind T6'!Q26</f>
        <v>4.1106603948778639</v>
      </c>
      <c r="C78" s="299" t="str">
        <f>CONCATENATE("(",ROUND((B78/$H79)*100,1),")")</f>
        <v>(27.7)</v>
      </c>
      <c r="D78" s="302">
        <f>'Ind T6'!R26</f>
        <v>1.4884369917444731</v>
      </c>
      <c r="E78" s="299" t="str">
        <f>CONCATENATE("(",ROUND((D78/$H79)*100,1),")")</f>
        <v>(10)</v>
      </c>
      <c r="F78" s="302">
        <f>'Ind T6'!S26</f>
        <v>0.1613043952369802</v>
      </c>
      <c r="G78" s="299" t="str">
        <f>CONCATENATE("(",ROUND((F78/$H79)*100,1),")")</f>
        <v>(1.1)</v>
      </c>
      <c r="H78" s="302">
        <f t="shared" ref="H78" si="71">SUM(B78,D78,F78)</f>
        <v>5.7604017818593176</v>
      </c>
      <c r="I78" s="299" t="str">
        <f>CONCATENATE("(",ROUND((H78/$H79)*100,1),")")</f>
        <v>(38.9)</v>
      </c>
      <c r="K78" s="302">
        <f t="shared" ref="K78:K79" si="72">B83-B78</f>
        <v>-7.0778505032618177E-2</v>
      </c>
      <c r="L78" s="302">
        <f t="shared" ref="L78:L79" si="73">D83-D78</f>
        <v>-0.12894880275292864</v>
      </c>
      <c r="M78" s="302">
        <f t="shared" ref="M78:M79" si="74">F83-F78</f>
        <v>-6.6980960265350387E-3</v>
      </c>
      <c r="N78" s="302">
        <f t="shared" ref="N78:N79" si="75">SUM(K78:M78)</f>
        <v>-0.20642540381208185</v>
      </c>
    </row>
    <row r="79" spans="1:14" x14ac:dyDescent="0.2">
      <c r="A79" s="282" t="s">
        <v>363</v>
      </c>
      <c r="B79" s="302">
        <f>SUM(B77:B78)</f>
        <v>12.528613706925416</v>
      </c>
      <c r="C79" s="299" t="str">
        <f>CONCATENATE("(",ROUND((B79/$H79)*100,1),")")</f>
        <v>(84.6)</v>
      </c>
      <c r="D79" s="302">
        <f>SUM(D77:D78)</f>
        <v>2.0690232700100673</v>
      </c>
      <c r="E79" s="299" t="str">
        <f>CONCATENATE("(",ROUND((D79/$H79)*100,1),")")</f>
        <v>(14)</v>
      </c>
      <c r="F79" s="302">
        <f>SUM(F77:F78)</f>
        <v>0.21936302306452465</v>
      </c>
      <c r="G79" s="299" t="str">
        <f>CONCATENATE("(",ROUND((F79/$H79)*100,1),")")</f>
        <v>(1.5)</v>
      </c>
      <c r="H79" s="302">
        <f>SUM(H77:H78)</f>
        <v>14.817000000000007</v>
      </c>
      <c r="I79" s="299" t="str">
        <f>CONCATENATE("(",ROUND((H79/$H79)*100,1),")")</f>
        <v>(100)</v>
      </c>
      <c r="K79" s="302">
        <f t="shared" si="72"/>
        <v>-0.9121963840937326</v>
      </c>
      <c r="L79" s="302">
        <f t="shared" si="73"/>
        <v>-0.17544059283967828</v>
      </c>
      <c r="M79" s="302">
        <f t="shared" si="74"/>
        <v>-9.3630230666048586E-3</v>
      </c>
      <c r="N79" s="302">
        <f t="shared" si="75"/>
        <v>-1.0970000000000157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7.5765354329864367</v>
      </c>
      <c r="C82" s="299" t="str">
        <f>CONCATENATE("(",ROUND((B82/$H84)*100,1),")")</f>
        <v>(55.2)</v>
      </c>
      <c r="D82" s="302">
        <f>'Ind T6'!W27</f>
        <v>0.53409448817884464</v>
      </c>
      <c r="E82" s="299" t="str">
        <f>CONCATENATE("(",ROUND((D82/$H84)*100,1),")")</f>
        <v>(3.9)</v>
      </c>
      <c r="F82" s="302">
        <f>'Ind T6'!X27</f>
        <v>5.5393700787474624E-2</v>
      </c>
      <c r="G82" s="299" t="str">
        <f>CONCATENATE("(",ROUND((F82/$H84)*100,1),")")</f>
        <v>(0.4)</v>
      </c>
      <c r="H82" s="302">
        <f>SUM(B82,D82,F82)</f>
        <v>8.1660236219527569</v>
      </c>
      <c r="I82" s="299" t="str">
        <f>CONCATENATE("(",ROUND((H82/$H84)*100,1),")")</f>
        <v>(59.5)</v>
      </c>
      <c r="K82" s="302">
        <f>B82-B72</f>
        <v>-1.1118280845706403</v>
      </c>
      <c r="L82" s="302">
        <f>D82-D72</f>
        <v>-5.8679384439994542E-2</v>
      </c>
      <c r="M82" s="302">
        <f>F82-F72</f>
        <v>-3.1451126606438923E-3</v>
      </c>
      <c r="N82" s="302">
        <f>SUM(K82:M82)</f>
        <v>-1.1736525816712788</v>
      </c>
    </row>
    <row r="83" spans="1:14" x14ac:dyDescent="0.2">
      <c r="A83" s="282" t="s">
        <v>365</v>
      </c>
      <c r="B83" s="302">
        <f>'Ind T6'!V26</f>
        <v>4.0398818898452458</v>
      </c>
      <c r="C83" s="299" t="str">
        <f>CONCATENATE("(",ROUND((B83/$H84)*100,1),")")</f>
        <v>(29.4)</v>
      </c>
      <c r="D83" s="302">
        <f>'Ind T6'!W26</f>
        <v>1.3594881889915444</v>
      </c>
      <c r="E83" s="299" t="str">
        <f>CONCATENATE("(",ROUND((D83/$H84)*100,1),")")</f>
        <v>(9.9)</v>
      </c>
      <c r="F83" s="302">
        <f>'Ind T6'!X26</f>
        <v>0.15460629921044516</v>
      </c>
      <c r="G83" s="299" t="str">
        <f>CONCATENATE("(",ROUND((F83/$H84)*100,1),")")</f>
        <v>(1.1)</v>
      </c>
      <c r="H83" s="302">
        <f t="shared" ref="H83" si="76">SUM(B83,D83,F83)</f>
        <v>5.5539763780472358</v>
      </c>
      <c r="I83" s="299" t="str">
        <f>CONCATENATE("(",ROUND((H83/$H84)*100,1),")")</f>
        <v>(40.5)</v>
      </c>
      <c r="K83" s="302">
        <f t="shared" ref="K83:K84" si="77">B83-B73</f>
        <v>-5.5877927925624959E-3</v>
      </c>
      <c r="L83" s="302">
        <f t="shared" ref="L83:L84" si="78">D83-D73</f>
        <v>-0.16306805240882172</v>
      </c>
      <c r="M83" s="302">
        <f t="shared" ref="M83:M84" si="79">F83-F73</f>
        <v>-5.691573127321381E-3</v>
      </c>
      <c r="N83" s="302">
        <f t="shared" ref="N83:N84" si="80">SUM(K83:M83)</f>
        <v>-0.17434741832870559</v>
      </c>
    </row>
    <row r="84" spans="1:14" x14ac:dyDescent="0.2">
      <c r="A84" s="282" t="s">
        <v>363</v>
      </c>
      <c r="B84" s="302">
        <f>SUM(B82:B83)</f>
        <v>11.616417322831683</v>
      </c>
      <c r="C84" s="299" t="str">
        <f>CONCATENATE("(",ROUND((B84/$H84)*100,1),")")</f>
        <v>(84.7)</v>
      </c>
      <c r="D84" s="302">
        <f>SUM(D82:D83)</f>
        <v>1.893582677170389</v>
      </c>
      <c r="E84" s="299" t="str">
        <f>CONCATENATE("(",ROUND((D84/$H84)*100,1),")")</f>
        <v>(13.8)</v>
      </c>
      <c r="F84" s="302">
        <f>SUM(F82:F83)</f>
        <v>0.2099999999979198</v>
      </c>
      <c r="G84" s="299" t="str">
        <f>CONCATENATE("(",ROUND((F84/$H84)*100,1),")")</f>
        <v>(1.5)</v>
      </c>
      <c r="H84" s="302">
        <f>SUM(H82:H83)</f>
        <v>13.719999999999992</v>
      </c>
      <c r="I84" s="299" t="str">
        <f>CONCATENATE("(",ROUND((H84/$H84)*100,1),")")</f>
        <v>(100)</v>
      </c>
      <c r="K84" s="302">
        <f t="shared" si="77"/>
        <v>-1.1174158773632019</v>
      </c>
      <c r="L84" s="302">
        <f t="shared" si="78"/>
        <v>-0.22174743684881637</v>
      </c>
      <c r="M84" s="302">
        <f t="shared" si="79"/>
        <v>-8.8366857879652594E-3</v>
      </c>
      <c r="N84" s="302">
        <f t="shared" si="80"/>
        <v>-1.3479999999999834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4.9525709547401222</v>
      </c>
      <c r="C93" s="299" t="str">
        <f>CONCATENATE("(",ROUND((B93/$H95)*100,1),")")</f>
        <v>(72)</v>
      </c>
      <c r="D93" s="302">
        <f>'Ind T6'!M36</f>
        <v>0.18834231246266042</v>
      </c>
      <c r="E93" s="299" t="str">
        <f>CONCATENATE("(",ROUND((D93/$H95)*100,1),")")</f>
        <v>(2.7)</v>
      </c>
      <c r="F93" s="302">
        <f>'Ind T6'!N36</f>
        <v>0.10707569745870396</v>
      </c>
      <c r="G93" s="299" t="str">
        <f>CONCATENATE("(",ROUND((F93/$H95)*100,1),")")</f>
        <v>(1.6)</v>
      </c>
      <c r="H93" s="302">
        <f>SUM(B93,D93,F93)</f>
        <v>5.247988964661487</v>
      </c>
      <c r="I93" s="299" t="str">
        <f>CONCATENATE("(",ROUND((H93/$H95)*100,1),")")</f>
        <v>(76.3)</v>
      </c>
      <c r="K93" s="302">
        <f>B98-B93</f>
        <v>0.38304877202693977</v>
      </c>
      <c r="L93" s="302">
        <f>D98-D93</f>
        <v>1.9929704033085915E-2</v>
      </c>
      <c r="M93" s="302">
        <f>F98-F93</f>
        <v>9.4549323202547386E-3</v>
      </c>
      <c r="N93" s="302">
        <f>SUM(K93:M93)</f>
        <v>0.41243340838028042</v>
      </c>
    </row>
    <row r="94" spans="1:14" x14ac:dyDescent="0.2">
      <c r="A94" s="282" t="s">
        <v>365</v>
      </c>
      <c r="B94" s="302">
        <f>'Ind T6'!L35</f>
        <v>1.2838418784837196</v>
      </c>
      <c r="C94" s="299" t="str">
        <f>CONCATENATE("(",ROUND((B94/$H95)*100,1),")")</f>
        <v>(18.7)</v>
      </c>
      <c r="D94" s="302">
        <f>'Ind T6'!M35</f>
        <v>0.25937061376774428</v>
      </c>
      <c r="E94" s="299" t="str">
        <f>CONCATENATE("(",ROUND((D94/$H95)*100,1),")")</f>
        <v>(3.8)</v>
      </c>
      <c r="F94" s="302">
        <f>'Ind T6'!N35</f>
        <v>8.9798543087061172E-2</v>
      </c>
      <c r="G94" s="299" t="str">
        <f>CONCATENATE("(",ROUND((F94/$H95)*100,1),")")</f>
        <v>(1.3)</v>
      </c>
      <c r="H94" s="302">
        <f t="shared" ref="H94" si="81">SUM(B94,D94,F94)</f>
        <v>1.633011035338525</v>
      </c>
      <c r="I94" s="299" t="str">
        <f>CONCATENATE("(",ROUND((H94/$H95)*100,1),")")</f>
        <v>(23.7)</v>
      </c>
      <c r="K94" s="302">
        <f t="shared" ref="K94:K95" si="82">B99-B94</f>
        <v>7.7235877344375981E-2</v>
      </c>
      <c r="L94" s="302">
        <f t="shared" ref="L94:L95" si="83">D99-D94</f>
        <v>1.7548537369039718E-2</v>
      </c>
      <c r="M94" s="302">
        <f t="shared" ref="M94:M95" si="84">F99-F94</f>
        <v>9.7821769062892694E-3</v>
      </c>
      <c r="N94" s="302">
        <f t="shared" ref="N94:N95" si="85">SUM(K94:M94)</f>
        <v>0.10456659161970497</v>
      </c>
    </row>
    <row r="95" spans="1:14" x14ac:dyDescent="0.2">
      <c r="A95" s="282" t="s">
        <v>363</v>
      </c>
      <c r="B95" s="302">
        <f>SUM(B93:B94)</f>
        <v>6.2364128332238415</v>
      </c>
      <c r="C95" s="299" t="str">
        <f>CONCATENATE("(",ROUND((B95/$H95)*100,1),")")</f>
        <v>(90.6)</v>
      </c>
      <c r="D95" s="302">
        <f>SUM(D93:D94)</f>
        <v>0.44771292623040471</v>
      </c>
      <c r="E95" s="299" t="str">
        <f>CONCATENATE("(",ROUND((D95/$H95)*100,1),")")</f>
        <v>(6.5)</v>
      </c>
      <c r="F95" s="302">
        <f>SUM(F93:F94)</f>
        <v>0.19687424054576513</v>
      </c>
      <c r="G95" s="299" t="str">
        <f>CONCATENATE("(",ROUND((F95/$H95)*100,1),")")</f>
        <v>(2.9)</v>
      </c>
      <c r="H95" s="302">
        <f>SUM(H93:H94)</f>
        <v>6.8810000000000118</v>
      </c>
      <c r="I95" s="299" t="str">
        <f>CONCATENATE("(",ROUND((H95/$H95)*100,1),")")</f>
        <v>(100)</v>
      </c>
      <c r="K95" s="302">
        <f t="shared" si="82"/>
        <v>0.46028464937131552</v>
      </c>
      <c r="L95" s="302">
        <f t="shared" si="83"/>
        <v>3.7478241402125634E-2</v>
      </c>
      <c r="M95" s="302">
        <f t="shared" si="84"/>
        <v>1.9237109226544008E-2</v>
      </c>
      <c r="N95" s="302">
        <f t="shared" si="85"/>
        <v>0.51699999999998514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5.335619726767062</v>
      </c>
      <c r="C98" s="299" t="str">
        <f>CONCATENATE("(",ROUND((B98/$H100)*100,1),")")</f>
        <v>(72.1)</v>
      </c>
      <c r="D98" s="302">
        <f>'Ind T6'!R36</f>
        <v>0.20827201649574634</v>
      </c>
      <c r="E98" s="299" t="str">
        <f>CONCATENATE("(",ROUND((D98/$H100)*100,1),")")</f>
        <v>(2.8)</v>
      </c>
      <c r="F98" s="302">
        <f>'Ind T6'!S36</f>
        <v>0.1165306297789587</v>
      </c>
      <c r="G98" s="299" t="str">
        <f>CONCATENATE("(",ROUND((F98/$H100)*100,1),")")</f>
        <v>(1.6)</v>
      </c>
      <c r="H98" s="302">
        <f>SUM(B98,D98,F98)</f>
        <v>5.6604223730417669</v>
      </c>
      <c r="I98" s="299" t="str">
        <f>CONCATENATE("(",ROUND((H98/$H100)*100,1),")")</f>
        <v>(76.5)</v>
      </c>
      <c r="K98" s="302">
        <f>B103-B98</f>
        <v>-0.18807190787006611</v>
      </c>
      <c r="L98" s="302">
        <f>D103-D98</f>
        <v>2.9727774707706267E-3</v>
      </c>
      <c r="M98" s="302">
        <f>F103-F98</f>
        <v>8.3196028180215764E-5</v>
      </c>
      <c r="N98" s="302">
        <f>SUM(K98:M98)</f>
        <v>-0.18501593437111527</v>
      </c>
    </row>
    <row r="99" spans="1:14" x14ac:dyDescent="0.2">
      <c r="A99" s="282" t="s">
        <v>365</v>
      </c>
      <c r="B99" s="302">
        <f>'Ind T6'!Q35</f>
        <v>1.3610777558280955</v>
      </c>
      <c r="C99" s="299" t="str">
        <f>CONCATENATE("(",ROUND((B99/$H100)*100,1),")")</f>
        <v>(18.4)</v>
      </c>
      <c r="D99" s="302">
        <f>'Ind T6'!R35</f>
        <v>0.276919151136784</v>
      </c>
      <c r="E99" s="299" t="str">
        <f>CONCATENATE("(",ROUND((D99/$H100)*100,1),")")</f>
        <v>(3.7)</v>
      </c>
      <c r="F99" s="302">
        <f>'Ind T6'!S35</f>
        <v>9.9580719993350442E-2</v>
      </c>
      <c r="G99" s="299" t="str">
        <f>CONCATENATE("(",ROUND((F99/$H100)*100,1),")")</f>
        <v>(1.3)</v>
      </c>
      <c r="H99" s="302">
        <f t="shared" ref="H99" si="86">SUM(B99,D99,F99)</f>
        <v>1.7375776269582299</v>
      </c>
      <c r="I99" s="299" t="str">
        <f>CONCATENATE("(",ROUND((H99/$H100)*100,1),")")</f>
        <v>(23.5)</v>
      </c>
      <c r="K99" s="302">
        <f t="shared" ref="K99:K100" si="87">B104-B99</f>
        <v>-9.6121318593896277E-2</v>
      </c>
      <c r="L99" s="302">
        <f t="shared" ref="L99:L100" si="88">D104-D99</f>
        <v>-1.1868696063940809E-2</v>
      </c>
      <c r="M99" s="302">
        <f t="shared" ref="M99:M100" si="89">F104-F99</f>
        <v>3.0059490289585378E-3</v>
      </c>
      <c r="N99" s="302">
        <f t="shared" ref="N99:N100" si="90">SUM(K99:M99)</f>
        <v>-0.10498406562887855</v>
      </c>
    </row>
    <row r="100" spans="1:14" x14ac:dyDescent="0.2">
      <c r="A100" s="282" t="s">
        <v>363</v>
      </c>
      <c r="B100" s="302">
        <f>SUM(B98:B99)</f>
        <v>6.6966974825951571</v>
      </c>
      <c r="C100" s="299" t="str">
        <f>CONCATENATE("(",ROUND((B100/$H100)*100,1),")")</f>
        <v>(90.5)</v>
      </c>
      <c r="D100" s="302">
        <f>SUM(D98:D99)</f>
        <v>0.48519116763253034</v>
      </c>
      <c r="E100" s="299" t="str">
        <f>CONCATENATE("(",ROUND((D100/$H100)*100,1),")")</f>
        <v>(6.6)</v>
      </c>
      <c r="F100" s="302">
        <f>SUM(F98:F99)</f>
        <v>0.21611134977230914</v>
      </c>
      <c r="G100" s="299" t="str">
        <f>CONCATENATE("(",ROUND((F100/$H100)*100,1),")")</f>
        <v>(2.9)</v>
      </c>
      <c r="H100" s="302">
        <f>SUM(H98:H99)</f>
        <v>7.397999999999997</v>
      </c>
      <c r="I100" s="299" t="str">
        <f>CONCATENATE("(",ROUND((H100/$H100)*100,1),")")</f>
        <v>(100)</v>
      </c>
      <c r="K100" s="302">
        <f t="shared" si="87"/>
        <v>-0.28419322646396239</v>
      </c>
      <c r="L100" s="302">
        <f t="shared" si="88"/>
        <v>-8.8959185931701823E-3</v>
      </c>
      <c r="M100" s="302">
        <f t="shared" si="89"/>
        <v>3.0891450571387535E-3</v>
      </c>
      <c r="N100" s="302">
        <f t="shared" si="90"/>
        <v>-0.28999999999999382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5.1475478188969959</v>
      </c>
      <c r="C103" s="299" t="str">
        <f>CONCATENATE("(",ROUND((B103/$H105)*100,1),")")</f>
        <v>(72.4)</v>
      </c>
      <c r="D103" s="302">
        <f>'Ind T6'!W36</f>
        <v>0.21124479396651696</v>
      </c>
      <c r="E103" s="299" t="str">
        <f>CONCATENATE("(",ROUND((D103/$H105)*100,1),")")</f>
        <v>(3)</v>
      </c>
      <c r="F103" s="302">
        <f>'Ind T6'!X36</f>
        <v>0.11661382580713892</v>
      </c>
      <c r="G103" s="299" t="str">
        <f>CONCATENATE("(",ROUND((F103/$H105)*100,1),")")</f>
        <v>(1.6)</v>
      </c>
      <c r="H103" s="302">
        <f>SUM(B103,D103,F103)</f>
        <v>5.4754064386706522</v>
      </c>
      <c r="I103" s="299" t="str">
        <f>CONCATENATE("(",ROUND((H103/$H105)*100,1),")")</f>
        <v>(77)</v>
      </c>
      <c r="K103" s="302">
        <f>B103-B93</f>
        <v>0.19497686415687365</v>
      </c>
      <c r="L103" s="302">
        <f>D103-D93</f>
        <v>2.2902481503856542E-2</v>
      </c>
      <c r="M103" s="302">
        <f>F103-F93</f>
        <v>9.5381283484349544E-3</v>
      </c>
      <c r="N103" s="302">
        <f>SUM(K103:M103)</f>
        <v>0.22741747400916515</v>
      </c>
    </row>
    <row r="104" spans="1:14" x14ac:dyDescent="0.2">
      <c r="A104" s="282" t="s">
        <v>365</v>
      </c>
      <c r="B104" s="302">
        <f>'Ind T6'!V35</f>
        <v>1.2649564372341993</v>
      </c>
      <c r="C104" s="299" t="str">
        <f>CONCATENATE("(",ROUND((B104/$H105)*100,1),")")</f>
        <v>(17.8)</v>
      </c>
      <c r="D104" s="302">
        <f>'Ind T6'!W35</f>
        <v>0.26505045507284319</v>
      </c>
      <c r="E104" s="299" t="str">
        <f>CONCATENATE("(",ROUND((D104/$H105)*100,1),")")</f>
        <v>(3.7)</v>
      </c>
      <c r="F104" s="302">
        <f>'Ind T6'!X35</f>
        <v>0.10258666902230898</v>
      </c>
      <c r="G104" s="299" t="str">
        <f>CONCATENATE("(",ROUND((F104/$H105)*100,1),")")</f>
        <v>(1.4)</v>
      </c>
      <c r="H104" s="302">
        <f t="shared" ref="H104" si="91">SUM(B104,D104,F104)</f>
        <v>1.6325935613293514</v>
      </c>
      <c r="I104" s="299" t="str">
        <f>CONCATENATE("(",ROUND((H104/$H105)*100,1),")")</f>
        <v>(23)</v>
      </c>
      <c r="K104" s="302">
        <f t="shared" ref="K104:K105" si="92">B104-B94</f>
        <v>-1.8885441249520296E-2</v>
      </c>
      <c r="L104" s="302">
        <f t="shared" ref="L104:L105" si="93">D104-D94</f>
        <v>5.6798413050989094E-3</v>
      </c>
      <c r="M104" s="302">
        <f t="shared" ref="M104:M105" si="94">F104-F94</f>
        <v>1.2788125935247807E-2</v>
      </c>
      <c r="N104" s="302">
        <f t="shared" ref="N104:N105" si="95">SUM(K104:M104)</f>
        <v>-4.1747400917357957E-4</v>
      </c>
    </row>
    <row r="105" spans="1:14" x14ac:dyDescent="0.2">
      <c r="A105" s="282" t="s">
        <v>363</v>
      </c>
      <c r="B105" s="302">
        <f>SUM(B103:B104)</f>
        <v>6.4125042561311947</v>
      </c>
      <c r="C105" s="299" t="str">
        <f>CONCATENATE("(",ROUND((B105/$H105)*100,1),")")</f>
        <v>(90.2)</v>
      </c>
      <c r="D105" s="302">
        <f>SUM(D103:D104)</f>
        <v>0.47629524903936016</v>
      </c>
      <c r="E105" s="299" t="str">
        <f>CONCATENATE("(",ROUND((D105/$H105)*100,1),")")</f>
        <v>(6.7)</v>
      </c>
      <c r="F105" s="302">
        <f>SUM(F103:F104)</f>
        <v>0.21920049482944789</v>
      </c>
      <c r="G105" s="299" t="str">
        <f>CONCATENATE("(",ROUND((F105/$H105)*100,1),")")</f>
        <v>(3.1)</v>
      </c>
      <c r="H105" s="302">
        <f>SUM(H103:H104)</f>
        <v>7.1080000000000041</v>
      </c>
      <c r="I105" s="299" t="str">
        <f>CONCATENATE("(",ROUND((H105/$H105)*100,1),")")</f>
        <v>(100)</v>
      </c>
      <c r="K105" s="302">
        <f t="shared" si="92"/>
        <v>0.17609142290735313</v>
      </c>
      <c r="L105" s="302">
        <f t="shared" si="93"/>
        <v>2.8582322808955452E-2</v>
      </c>
      <c r="M105" s="302">
        <f t="shared" si="94"/>
        <v>2.2326254283682762E-2</v>
      </c>
      <c r="N105" s="302">
        <f t="shared" si="95"/>
        <v>0.22699999999999135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45.047545897277907</v>
      </c>
      <c r="C114" s="299" t="str">
        <f>CONCATENATE("(",ROUND((B114/$H116)*100,1),")")</f>
        <v>(69.7)</v>
      </c>
      <c r="D114" s="302">
        <f>'Ind T6'!M45</f>
        <v>2.2021844054531519</v>
      </c>
      <c r="E114" s="299" t="str">
        <f>CONCATENATE("(",ROUND((D114/$H116)*100,1),")")</f>
        <v>(3.4)</v>
      </c>
      <c r="F114" s="302">
        <f>'Ind T6'!N45</f>
        <v>3.1858411383835654</v>
      </c>
      <c r="G114" s="299" t="str">
        <f>CONCATENATE("(",ROUND((F114/$H116)*100,1),")")</f>
        <v>(4.9)</v>
      </c>
      <c r="H114" s="302">
        <f>SUM(B114,D114,F114)</f>
        <v>50.435571441114625</v>
      </c>
      <c r="I114" s="299" t="str">
        <f>CONCATENATE("(",ROUND((H114/$H116)*100,1),")")</f>
        <v>(78)</v>
      </c>
      <c r="K114" s="302">
        <f>B119-B114</f>
        <v>-3.7250026987389333</v>
      </c>
      <c r="L114" s="302">
        <f>D119-D114</f>
        <v>-0.1409048354995206</v>
      </c>
      <c r="M114" s="302">
        <f>F119-F114</f>
        <v>-0.23039198000739525</v>
      </c>
      <c r="N114" s="302">
        <f>SUM(K114:M114)</f>
        <v>-4.0962995142458496</v>
      </c>
    </row>
    <row r="115" spans="1:14" x14ac:dyDescent="0.2">
      <c r="A115" s="282" t="s">
        <v>365</v>
      </c>
      <c r="B115" s="302">
        <f>'Ind T6'!L44</f>
        <v>10.328665043348979</v>
      </c>
      <c r="C115" s="299" t="str">
        <f>CONCATENATE("(",ROUND((B115/$H116)*100,1),")")</f>
        <v>(16)</v>
      </c>
      <c r="D115" s="302">
        <f>'Ind T6'!M44</f>
        <v>2.4828444043173374</v>
      </c>
      <c r="E115" s="299" t="str">
        <f>CONCATENATE("(",ROUND((D115/$H116)*100,1),")")</f>
        <v>(3.8)</v>
      </c>
      <c r="F115" s="302">
        <f>'Ind T6'!N44</f>
        <v>1.4119191112190046</v>
      </c>
      <c r="G115" s="299" t="str">
        <f>CONCATENATE("(",ROUND((F115/$H116)*100,1),")")</f>
        <v>(2.2)</v>
      </c>
      <c r="H115" s="302">
        <f t="shared" ref="H115" si="96">SUM(B115,D115,F115)</f>
        <v>14.22342855888532</v>
      </c>
      <c r="I115" s="299" t="str">
        <f>CONCATENATE("(",ROUND((H115/$H116)*100,1),")")</f>
        <v>(22)</v>
      </c>
      <c r="K115" s="302">
        <f t="shared" ref="K115:K116" si="97">B120-B115</f>
        <v>-0.70330089609418245</v>
      </c>
      <c r="L115" s="302">
        <f t="shared" ref="L115:L116" si="98">D120-D115</f>
        <v>-0.18287371846613398</v>
      </c>
      <c r="M115" s="302">
        <f t="shared" ref="M115:M116" si="99">F120-F115</f>
        <v>-0.18052587119383667</v>
      </c>
      <c r="N115" s="302">
        <f t="shared" ref="N115:N116" si="100">SUM(K115:M115)</f>
        <v>-1.0667004857541531</v>
      </c>
    </row>
    <row r="116" spans="1:14" x14ac:dyDescent="0.2">
      <c r="A116" s="282" t="s">
        <v>363</v>
      </c>
      <c r="B116" s="302">
        <f>SUM(B114:B115)</f>
        <v>55.376210940626883</v>
      </c>
      <c r="C116" s="299" t="str">
        <f>CONCATENATE("(",ROUND((B116/$H116)*100,1),")")</f>
        <v>(85.6)</v>
      </c>
      <c r="D116" s="302">
        <f>SUM(D114:D115)</f>
        <v>4.6850288097704897</v>
      </c>
      <c r="E116" s="299" t="str">
        <f>CONCATENATE("(",ROUND((D116/$H116)*100,1),")")</f>
        <v>(7.2)</v>
      </c>
      <c r="F116" s="302">
        <f>SUM(F114:F115)</f>
        <v>4.5977602496025698</v>
      </c>
      <c r="G116" s="299" t="str">
        <f>CONCATENATE("(",ROUND((F116/$H116)*100,1),")")</f>
        <v>(7.1)</v>
      </c>
      <c r="H116" s="302">
        <f>SUM(H114:H115)</f>
        <v>64.658999999999949</v>
      </c>
      <c r="I116" s="299" t="str">
        <f>CONCATENATE("(",ROUND((H116/$H116)*100,1),")")</f>
        <v>(100)</v>
      </c>
      <c r="K116" s="302">
        <f t="shared" si="97"/>
        <v>-4.4283035948331175</v>
      </c>
      <c r="L116" s="302">
        <f t="shared" si="98"/>
        <v>-0.32377855396565458</v>
      </c>
      <c r="M116" s="302">
        <f t="shared" si="99"/>
        <v>-0.4109178512012317</v>
      </c>
      <c r="N116" s="302">
        <f t="shared" si="100"/>
        <v>-5.1630000000000038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41.322543198538973</v>
      </c>
      <c r="C119" s="299" t="str">
        <f>CONCATENATE("(",ROUND((B119/$H121)*100,1),")")</f>
        <v>(69.5)</v>
      </c>
      <c r="D119" s="302">
        <f>'Ind T6'!R45</f>
        <v>2.0612795699536313</v>
      </c>
      <c r="E119" s="299" t="str">
        <f>CONCATENATE("(",ROUND((D119/$H121)*100,1),")")</f>
        <v>(3.5)</v>
      </c>
      <c r="F119" s="302">
        <f>'Ind T6'!S45</f>
        <v>2.9554491583761702</v>
      </c>
      <c r="G119" s="299" t="str">
        <f>CONCATENATE("(",ROUND((F119/$H121)*100,1),")")</f>
        <v>(5)</v>
      </c>
      <c r="H119" s="302">
        <f>SUM(B119,D119,F119)</f>
        <v>46.339271926868776</v>
      </c>
      <c r="I119" s="299" t="str">
        <f>CONCATENATE("(",ROUND((H119/$H121)*100,1),")")</f>
        <v>(77.9)</v>
      </c>
      <c r="K119" s="302">
        <f>B124-B119</f>
        <v>-3.9182346900868268</v>
      </c>
      <c r="L119" s="302">
        <f>D124-D119</f>
        <v>-0.14678944428916885</v>
      </c>
      <c r="M119" s="302">
        <f>F124-F119</f>
        <v>-9.4522205590199082E-2</v>
      </c>
      <c r="N119" s="302">
        <f>SUM(K119:M119)</f>
        <v>-4.1595463399661945</v>
      </c>
    </row>
    <row r="120" spans="1:14" x14ac:dyDescent="0.2">
      <c r="A120" s="282" t="s">
        <v>365</v>
      </c>
      <c r="B120" s="302">
        <f>'Ind T6'!Q44</f>
        <v>9.6253641472547962</v>
      </c>
      <c r="C120" s="299" t="str">
        <f>CONCATENATE("(",ROUND((B120/$H121)*100,1),")")</f>
        <v>(16.2)</v>
      </c>
      <c r="D120" s="302">
        <f>'Ind T6'!R44</f>
        <v>2.2999706858512035</v>
      </c>
      <c r="E120" s="299" t="str">
        <f>CONCATENATE("(",ROUND((D120/$H121)*100,1),")")</f>
        <v>(3.9)</v>
      </c>
      <c r="F120" s="302">
        <f>'Ind T6'!S44</f>
        <v>1.2313932400251679</v>
      </c>
      <c r="G120" s="299" t="str">
        <f>CONCATENATE("(",ROUND((F120/$H121)*100,1),")")</f>
        <v>(2.1)</v>
      </c>
      <c r="H120" s="302">
        <f t="shared" ref="H120" si="101">SUM(B120,D120,F120)</f>
        <v>13.156728073131168</v>
      </c>
      <c r="I120" s="299" t="str">
        <f>CONCATENATE("(",ROUND((H120/$H121)*100,1),")")</f>
        <v>(22.1)</v>
      </c>
      <c r="K120" s="302">
        <f t="shared" ref="K120:K121" si="102">B125-B120</f>
        <v>-0.64046483479294025</v>
      </c>
      <c r="L120" s="302">
        <f t="shared" ref="L120:L121" si="103">D125-D120</f>
        <v>-0.15108508835143475</v>
      </c>
      <c r="M120" s="302">
        <f t="shared" ref="M120:M121" si="104">F125-F120</f>
        <v>-0.15890373688932113</v>
      </c>
      <c r="N120" s="302">
        <f t="shared" ref="N120:N121" si="105">SUM(K120:M120)</f>
        <v>-0.95045366003369613</v>
      </c>
    </row>
    <row r="121" spans="1:14" x14ac:dyDescent="0.2">
      <c r="A121" s="282" t="s">
        <v>363</v>
      </c>
      <c r="B121" s="302">
        <f>SUM(B119:B120)</f>
        <v>50.947907345793766</v>
      </c>
      <c r="C121" s="299" t="str">
        <f>CONCATENATE("(",ROUND((B121/$H121)*100,1),")")</f>
        <v>(85.6)</v>
      </c>
      <c r="D121" s="302">
        <f>SUM(D119:D120)</f>
        <v>4.3612502558048352</v>
      </c>
      <c r="E121" s="299" t="str">
        <f>CONCATENATE("(",ROUND((D121/$H121)*100,1),")")</f>
        <v>(7.3)</v>
      </c>
      <c r="F121" s="302">
        <f>SUM(F119:F120)</f>
        <v>4.1868423984013381</v>
      </c>
      <c r="G121" s="299" t="str">
        <f>CONCATENATE("(",ROUND((F121/$H121)*100,1),")")</f>
        <v>(7)</v>
      </c>
      <c r="H121" s="302">
        <f>SUM(H119:H120)</f>
        <v>59.495999999999945</v>
      </c>
      <c r="I121" s="299" t="str">
        <f>CONCATENATE("(",ROUND((H121/$H121)*100,1),")")</f>
        <v>(100)</v>
      </c>
      <c r="K121" s="302">
        <f t="shared" si="102"/>
        <v>-4.5586995248797635</v>
      </c>
      <c r="L121" s="302">
        <f t="shared" si="103"/>
        <v>-0.29787453264060382</v>
      </c>
      <c r="M121" s="302">
        <f t="shared" si="104"/>
        <v>-0.25342594247952022</v>
      </c>
      <c r="N121" s="302">
        <f t="shared" si="105"/>
        <v>-5.1099999999998875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37.404308508452146</v>
      </c>
      <c r="C124" s="299" t="str">
        <f>CONCATENATE("(",ROUND((B124/$H126)*100,1),")")</f>
        <v>(68.8)</v>
      </c>
      <c r="D124" s="302">
        <f>'Ind T6'!W45</f>
        <v>1.9144901256644624</v>
      </c>
      <c r="E124" s="299" t="str">
        <f>CONCATENATE("(",ROUND((D124/$H126)*100,1),")")</f>
        <v>(3.5)</v>
      </c>
      <c r="F124" s="302">
        <f>'Ind T6'!X45</f>
        <v>2.8609269527859711</v>
      </c>
      <c r="G124" s="299" t="str">
        <f>CONCATENATE("(",ROUND((F124/$H126)*100,1),")")</f>
        <v>(5.3)</v>
      </c>
      <c r="H124" s="302">
        <f>SUM(B124,D124,F124)</f>
        <v>42.179725586902585</v>
      </c>
      <c r="I124" s="299" t="str">
        <f>CONCATENATE("(",ROUND((H124/$H126)*100,1),")")</f>
        <v>(77.6)</v>
      </c>
      <c r="K124" s="302">
        <f>B124-B114</f>
        <v>-7.6432373888257601</v>
      </c>
      <c r="L124" s="302">
        <f>D124-D114</f>
        <v>-0.28769427978868944</v>
      </c>
      <c r="M124" s="302">
        <f>F124-F114</f>
        <v>-0.32491418559759433</v>
      </c>
      <c r="N124" s="302">
        <f>SUM(K124:M124)</f>
        <v>-8.2558458542120441</v>
      </c>
    </row>
    <row r="125" spans="1:14" x14ac:dyDescent="0.2">
      <c r="A125" s="282" t="s">
        <v>365</v>
      </c>
      <c r="B125" s="302">
        <f>'Ind T6'!V44</f>
        <v>8.9848993124618559</v>
      </c>
      <c r="C125" s="299" t="str">
        <f>CONCATENATE("(",ROUND((B125/$H126)*100,1),")")</f>
        <v>(16.5)</v>
      </c>
      <c r="D125" s="302">
        <f>'Ind T6'!W44</f>
        <v>2.1488855974997687</v>
      </c>
      <c r="E125" s="299" t="str">
        <f>CONCATENATE("(",ROUND((D125/$H126)*100,1),")")</f>
        <v>(4)</v>
      </c>
      <c r="F125" s="302">
        <f>'Ind T6'!X44</f>
        <v>1.0724895031358468</v>
      </c>
      <c r="G125" s="299" t="str">
        <f>CONCATENATE("(",ROUND((F125/$H126)*100,1),")")</f>
        <v>(2)</v>
      </c>
      <c r="H125" s="302">
        <f t="shared" ref="H125" si="106">SUM(B125,D125,F125)</f>
        <v>12.206274413097471</v>
      </c>
      <c r="I125" s="299" t="str">
        <f>CONCATENATE("(",ROUND((H125/$H126)*100,1),")")</f>
        <v>(22.4)</v>
      </c>
      <c r="K125" s="302">
        <f t="shared" ref="K125:K126" si="107">B125-B115</f>
        <v>-1.3437657308871227</v>
      </c>
      <c r="L125" s="302">
        <f t="shared" ref="L125:L126" si="108">D125-D115</f>
        <v>-0.33395880681756873</v>
      </c>
      <c r="M125" s="302">
        <f t="shared" ref="M125:M126" si="109">F125-F115</f>
        <v>-0.33942960808315781</v>
      </c>
      <c r="N125" s="302">
        <f t="shared" ref="N125:N126" si="110">SUM(K125:M125)</f>
        <v>-2.017154145787849</v>
      </c>
    </row>
    <row r="126" spans="1:14" x14ac:dyDescent="0.2">
      <c r="A126" s="282" t="s">
        <v>363</v>
      </c>
      <c r="B126" s="302">
        <f>SUM(B124:B125)</f>
        <v>46.389207820914002</v>
      </c>
      <c r="C126" s="299" t="str">
        <f>CONCATENATE("(",ROUND((B126/$H126)*100,1),")")</f>
        <v>(85.3)</v>
      </c>
      <c r="D126" s="302">
        <f>SUM(D124:D125)</f>
        <v>4.0633757231642313</v>
      </c>
      <c r="E126" s="299" t="str">
        <f>CONCATENATE("(",ROUND((D126/$H126)*100,1),")")</f>
        <v>(7.5)</v>
      </c>
      <c r="F126" s="302">
        <f>SUM(F124:F125)</f>
        <v>3.9334164559218179</v>
      </c>
      <c r="G126" s="299" t="str">
        <f>CONCATENATE("(",ROUND((F126/$H126)*100,1),")")</f>
        <v>(7.2)</v>
      </c>
      <c r="H126" s="302">
        <f>SUM(H124:H125)</f>
        <v>54.386000000000053</v>
      </c>
      <c r="I126" s="299" t="str">
        <f>CONCATENATE("(",ROUND((H126/$H126)*100,1),")")</f>
        <v>(100)</v>
      </c>
      <c r="K126" s="302">
        <f t="shared" si="107"/>
        <v>-8.987003119712881</v>
      </c>
      <c r="L126" s="302">
        <f t="shared" si="108"/>
        <v>-0.6216530866062584</v>
      </c>
      <c r="M126" s="302">
        <f t="shared" si="109"/>
        <v>-0.66434379368075192</v>
      </c>
      <c r="N126" s="302">
        <f t="shared" si="110"/>
        <v>-10.272999999999891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1.8170294679476102</v>
      </c>
      <c r="C135" s="299" t="str">
        <f>CONCATENATE("(",ROUND((B135/$H137)*100,1),")")</f>
        <v>(73.1)</v>
      </c>
      <c r="D135" s="302">
        <f>'Ind T6'!M54</f>
        <v>3.5391072772823454E-2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1.8524205407204337</v>
      </c>
      <c r="I135" s="299" t="str">
        <f>CONCATENATE("(",ROUND((H135/$H137)*100,1),")")</f>
        <v>(74.5)</v>
      </c>
      <c r="K135" s="302">
        <f>B140-B135</f>
        <v>-7.0969106544578553E-2</v>
      </c>
      <c r="L135" s="302">
        <f>D140-D135</f>
        <v>-5.5917809448951389E-4</v>
      </c>
      <c r="M135" s="302">
        <f>F140-F135</f>
        <v>0</v>
      </c>
      <c r="N135" s="302">
        <f>SUM(K135:M135)</f>
        <v>-7.1528284639068074E-2</v>
      </c>
    </row>
    <row r="136" spans="1:14" x14ac:dyDescent="0.2">
      <c r="A136" s="282" t="s">
        <v>365</v>
      </c>
      <c r="B136" s="302">
        <f>'Ind T6'!L53</f>
        <v>0.47893041162847216</v>
      </c>
      <c r="C136" s="299" t="str">
        <f>CONCATENATE("(",ROUND((B136/$H137)*100,1),")")</f>
        <v>(19.3)</v>
      </c>
      <c r="D136" s="302">
        <f>'Ind T6'!M53</f>
        <v>0.15364904765109189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0.63257945927956405</v>
      </c>
      <c r="I136" s="299" t="str">
        <f>CONCATENATE("(",ROUND((H136/$H137)*100,1),")")</f>
        <v>(25.5)</v>
      </c>
      <c r="K136" s="302">
        <f t="shared" ref="K136:K137" si="112">B141-B136</f>
        <v>-1.1379209973662152E-2</v>
      </c>
      <c r="L136" s="302">
        <f t="shared" ref="L136:L137" si="113">D141-D136</f>
        <v>-5.0925053872696024E-3</v>
      </c>
      <c r="M136" s="302">
        <f t="shared" ref="M136:M137" si="114">F141-F136</f>
        <v>0</v>
      </c>
      <c r="N136" s="302">
        <f t="shared" ref="N136:N137" si="115">SUM(K136:M136)</f>
        <v>-1.6471715360931755E-2</v>
      </c>
    </row>
    <row r="137" spans="1:14" x14ac:dyDescent="0.2">
      <c r="A137" s="282" t="s">
        <v>363</v>
      </c>
      <c r="B137" s="302">
        <f>SUM(B135:B136)</f>
        <v>2.2959598795760825</v>
      </c>
      <c r="C137" s="299" t="str">
        <f>CONCATENATE("(",ROUND((B137/$H137)*100,1),")")</f>
        <v>(92.4)</v>
      </c>
      <c r="D137" s="302">
        <f>SUM(D135:D136)</f>
        <v>0.18904012042391533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2.4849999999999977</v>
      </c>
      <c r="I137" s="299" t="str">
        <f>CONCATENATE("(",ROUND((H137/$H137)*100,1),")")</f>
        <v>(100)</v>
      </c>
      <c r="K137" s="302">
        <f t="shared" si="112"/>
        <v>-8.2348316518241038E-2</v>
      </c>
      <c r="L137" s="302">
        <f t="shared" si="113"/>
        <v>-5.6516834817590955E-3</v>
      </c>
      <c r="M137" s="302">
        <f t="shared" si="114"/>
        <v>0</v>
      </c>
      <c r="N137" s="302">
        <f t="shared" si="115"/>
        <v>-8.8000000000000134E-2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1.7460603614030317</v>
      </c>
      <c r="C140" s="299" t="str">
        <f>CONCATENATE("(",ROUND((B140/$H142)*100,1),")")</f>
        <v>(72.8)</v>
      </c>
      <c r="D140" s="302">
        <f>'Ind T6'!R54</f>
        <v>3.483189467833394E-2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1.7808922560813656</v>
      </c>
      <c r="I140" s="299" t="str">
        <f>CONCATENATE("(",ROUND((H140/$H142)*100,1),")")</f>
        <v>(74.3)</v>
      </c>
      <c r="K140" s="302">
        <f>B145-B140</f>
        <v>-4.4369931605404034E-2</v>
      </c>
      <c r="L140" s="302">
        <f>D145-D140</f>
        <v>4.7352020319417487E-4</v>
      </c>
      <c r="M140" s="302">
        <f>F145-F140</f>
        <v>0</v>
      </c>
      <c r="N140" s="302">
        <f>SUM(K140:M140)</f>
        <v>-4.3896411402209859E-2</v>
      </c>
    </row>
    <row r="141" spans="1:14" x14ac:dyDescent="0.2">
      <c r="A141" s="282" t="s">
        <v>365</v>
      </c>
      <c r="B141" s="302">
        <f>'Ind T6'!Q53</f>
        <v>0.46755120165481001</v>
      </c>
      <c r="C141" s="299" t="str">
        <f>CONCATENATE("(",ROUND((B141/$H142)*100,1),")")</f>
        <v>(19.5)</v>
      </c>
      <c r="D141" s="302">
        <f>'Ind T6'!R53</f>
        <v>0.14855654226382228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0.61610774391863232</v>
      </c>
      <c r="I141" s="299" t="str">
        <f>CONCATENATE("(",ROUND((H141/$H142)*100,1),")")</f>
        <v>(25.7)</v>
      </c>
      <c r="K141" s="302">
        <f t="shared" ref="K141:K142" si="117">B146-B141</f>
        <v>2.881988853054851E-3</v>
      </c>
      <c r="L141" s="302">
        <f t="shared" ref="L141:L142" si="118">D146-D141</f>
        <v>-1.9855774508425461E-3</v>
      </c>
      <c r="M141" s="302">
        <f t="shared" ref="M141:M142" si="119">F146-F141</f>
        <v>0</v>
      </c>
      <c r="N141" s="302">
        <f t="shared" ref="N141:N142" si="120">SUM(K141:M141)</f>
        <v>8.9641140221230486E-4</v>
      </c>
    </row>
    <row r="142" spans="1:14" x14ac:dyDescent="0.2">
      <c r="A142" s="282" t="s">
        <v>363</v>
      </c>
      <c r="B142" s="302">
        <f>SUM(B140:B141)</f>
        <v>2.2136115630578415</v>
      </c>
      <c r="C142" s="299" t="str">
        <f>CONCATENATE("(",ROUND((B142/$H142)*100,1),")")</f>
        <v>(92.3)</v>
      </c>
      <c r="D142" s="302">
        <f>SUM(D140:D141)</f>
        <v>0.18338843694215623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2.396999999999998</v>
      </c>
      <c r="I142" s="299" t="str">
        <f>CONCATENATE("(",ROUND((H142/$H142)*100,1),")")</f>
        <v>(100)</v>
      </c>
      <c r="K142" s="302">
        <f t="shared" si="117"/>
        <v>-4.1487942752349127E-2</v>
      </c>
      <c r="L142" s="302">
        <f t="shared" si="118"/>
        <v>-1.5120572476483851E-3</v>
      </c>
      <c r="M142" s="302">
        <f t="shared" si="119"/>
        <v>0</v>
      </c>
      <c r="N142" s="302">
        <f t="shared" si="120"/>
        <v>-4.2999999999997512E-2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1.7016904297976276</v>
      </c>
      <c r="C145" s="299" t="str">
        <f>CONCATENATE("(",ROUND((B145/$H147)*100,1),")")</f>
        <v>(72.3)</v>
      </c>
      <c r="D145" s="302">
        <f>'Ind T6'!W54</f>
        <v>3.5305414881528115E-2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1.7369958446791558</v>
      </c>
      <c r="I145" s="299" t="str">
        <f>CONCATENATE("(",ROUND((H145/$H147)*100,1),")")</f>
        <v>(73.8)</v>
      </c>
      <c r="K145" s="302">
        <f>B145-B135</f>
        <v>-0.11533903814998259</v>
      </c>
      <c r="L145" s="302">
        <f>D145-D135</f>
        <v>-8.5657891295339017E-5</v>
      </c>
      <c r="M145" s="302">
        <f>F145-F135</f>
        <v>0</v>
      </c>
      <c r="N145" s="302">
        <f>SUM(K145:M145)</f>
        <v>-0.11542469604127792</v>
      </c>
    </row>
    <row r="146" spans="1:14" x14ac:dyDescent="0.2">
      <c r="A146" s="282" t="s">
        <v>365</v>
      </c>
      <c r="B146" s="302">
        <f>'Ind T6'!V53</f>
        <v>0.47043319050786486</v>
      </c>
      <c r="C146" s="299" t="str">
        <f>CONCATENATE("(",ROUND((B146/$H147)*100,1),")")</f>
        <v>(20)</v>
      </c>
      <c r="D146" s="302">
        <f>'Ind T6'!W53</f>
        <v>0.14657096481297974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0.61700415532084463</v>
      </c>
      <c r="I146" s="299" t="str">
        <f>CONCATENATE("(",ROUND((H146/$H147)*100,1),")")</f>
        <v>(26.2)</v>
      </c>
      <c r="K146" s="302">
        <f t="shared" ref="K146:K147" si="122">B146-B136</f>
        <v>-8.4972211206073012E-3</v>
      </c>
      <c r="L146" s="302">
        <f t="shared" ref="L146:L147" si="123">D146-D136</f>
        <v>-7.0780828381121486E-3</v>
      </c>
      <c r="M146" s="302">
        <f t="shared" ref="M146:M147" si="124">F146-F136</f>
        <v>0</v>
      </c>
      <c r="N146" s="302">
        <f t="shared" ref="N146:N147" si="125">SUM(K146:M146)</f>
        <v>-1.557530395871945E-2</v>
      </c>
    </row>
    <row r="147" spans="1:14" x14ac:dyDescent="0.2">
      <c r="A147" s="282" t="s">
        <v>363</v>
      </c>
      <c r="B147" s="302">
        <f>SUM(B145:B146)</f>
        <v>2.1721236203054923</v>
      </c>
      <c r="C147" s="299" t="str">
        <f>CONCATENATE("(",ROUND((B147/$H147)*100,1),")")</f>
        <v>(92.3)</v>
      </c>
      <c r="D147" s="302">
        <f>SUM(D145:D146)</f>
        <v>0.18187637969450784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2.3540000000000005</v>
      </c>
      <c r="I147" s="299" t="str">
        <f>CONCATENATE("(",ROUND((H147/$H147)*100,1),")")</f>
        <v>(100)</v>
      </c>
      <c r="K147" s="302">
        <f t="shared" si="122"/>
        <v>-0.12383625927059017</v>
      </c>
      <c r="L147" s="302">
        <f t="shared" si="123"/>
        <v>-7.1637407294074806E-3</v>
      </c>
      <c r="M147" s="302">
        <f t="shared" si="124"/>
        <v>0</v>
      </c>
      <c r="N147" s="302">
        <f t="shared" si="125"/>
        <v>-0.13099999999999765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3.5394792384535241</v>
      </c>
      <c r="C156" s="299" t="str">
        <f>CONCATENATE("(",ROUND((B156/$H158)*100,1),")")</f>
        <v>(72.4)</v>
      </c>
      <c r="D156" s="302">
        <f>'Ind T6'!M63</f>
        <v>7.8660018132552162E-2</v>
      </c>
      <c r="E156" s="299" t="str">
        <f>CONCATENATE("(",ROUND((D156/$H158)*100,1),")")</f>
        <v>(1.6)</v>
      </c>
      <c r="F156" s="302">
        <f>'Ind T6'!N63</f>
        <v>0.15864950135727518</v>
      </c>
      <c r="G156" s="299" t="str">
        <f>CONCATENATE("(",ROUND((F156/$H158)*100,1),")")</f>
        <v>(3.2)</v>
      </c>
      <c r="H156" s="302">
        <f>SUM(B156,D156,F156)</f>
        <v>3.7767887579433514</v>
      </c>
      <c r="I156" s="299" t="str">
        <f>CONCATENATE("(",ROUND((H156/$H158)*100,1),")")</f>
        <v>(77.3)</v>
      </c>
      <c r="K156" s="302">
        <f>B161-B156</f>
        <v>3.0642842938388704E-2</v>
      </c>
      <c r="L156" s="302">
        <f>D161-D156</f>
        <v>1.3390034383711363E-3</v>
      </c>
      <c r="M156" s="302">
        <f>F161-F156</f>
        <v>-3.9552607591875344E-3</v>
      </c>
      <c r="N156" s="302">
        <f>SUM(K156:M156)</f>
        <v>2.8026585617572305E-2</v>
      </c>
    </row>
    <row r="157" spans="1:14" x14ac:dyDescent="0.2">
      <c r="A157" s="282" t="s">
        <v>365</v>
      </c>
      <c r="B157" s="302">
        <f>'Ind T6'!L62</f>
        <v>0.81341106073247316</v>
      </c>
      <c r="C157" s="299" t="str">
        <f>CONCATENATE("(",ROUND((B157/$H158)*100,1),")")</f>
        <v>(16.6)</v>
      </c>
      <c r="D157" s="302">
        <f>'Ind T6'!M62</f>
        <v>0.28007398005522199</v>
      </c>
      <c r="E157" s="299" t="str">
        <f>CONCATENATE("(",ROUND((D157/$H158)*100,1),")")</f>
        <v>(5.7)</v>
      </c>
      <c r="F157" s="302">
        <f>'Ind T6'!N62</f>
        <v>1.7726201268951906E-2</v>
      </c>
      <c r="G157" s="299" t="str">
        <f>CONCATENATE("(",ROUND((F157/$H158)*100,1),")")</f>
        <v>(0.4)</v>
      </c>
      <c r="H157" s="302">
        <f t="shared" ref="H157" si="126">SUM(B157,D157,F157)</f>
        <v>1.1112112420566471</v>
      </c>
      <c r="I157" s="299" t="str">
        <f>CONCATENATE("(",ROUND((H157/$H158)*100,1),")")</f>
        <v>(22.7)</v>
      </c>
      <c r="K157" s="302">
        <f t="shared" ref="K157:K158" si="127">B162-B157</f>
        <v>4.4920982852151847E-2</v>
      </c>
      <c r="L157" s="302">
        <f t="shared" ref="L157:L158" si="128">D162-D157</f>
        <v>8.0992910159736753E-3</v>
      </c>
      <c r="M157" s="302">
        <f t="shared" ref="M157:M158" si="129">F162-F157</f>
        <v>-4.6859485709406512E-5</v>
      </c>
      <c r="N157" s="302">
        <f t="shared" ref="N157:N158" si="130">SUM(K157:M157)</f>
        <v>5.2973414382416116E-2</v>
      </c>
    </row>
    <row r="158" spans="1:14" x14ac:dyDescent="0.2">
      <c r="A158" s="282" t="s">
        <v>363</v>
      </c>
      <c r="B158" s="302">
        <f>SUM(B156:B157)</f>
        <v>4.3528902991859972</v>
      </c>
      <c r="C158" s="299" t="str">
        <f>CONCATENATE("(",ROUND((B158/$H158)*100,1),")")</f>
        <v>(89.1)</v>
      </c>
      <c r="D158" s="302">
        <f>SUM(D156:D157)</f>
        <v>0.35873399818777418</v>
      </c>
      <c r="E158" s="299" t="str">
        <f>CONCATENATE("(",ROUND((D158/$H158)*100,1),")")</f>
        <v>(7.3)</v>
      </c>
      <c r="F158" s="302">
        <f>SUM(F156:F157)</f>
        <v>0.17637570262622709</v>
      </c>
      <c r="G158" s="299" t="str">
        <f>CONCATENATE("(",ROUND((F158/$H158)*100,1),")")</f>
        <v>(3.6)</v>
      </c>
      <c r="H158" s="302">
        <f>SUM(H156:H157)</f>
        <v>4.8879999999999981</v>
      </c>
      <c r="I158" s="299" t="str">
        <f>CONCATENATE("(",ROUND((H158/$H158)*100,1),")")</f>
        <v>(100)</v>
      </c>
      <c r="K158" s="302">
        <f t="shared" si="127"/>
        <v>7.5563825790540662E-2</v>
      </c>
      <c r="L158" s="302">
        <f t="shared" si="128"/>
        <v>9.4382944543447977E-3</v>
      </c>
      <c r="M158" s="302">
        <f t="shared" si="129"/>
        <v>-4.002120244896934E-3</v>
      </c>
      <c r="N158" s="302">
        <f t="shared" si="130"/>
        <v>8.0999999999988526E-2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3.5701220813919128</v>
      </c>
      <c r="C161" s="299" t="str">
        <f>CONCATENATE("(",ROUND((B161/$H163)*100,1),")")</f>
        <v>(71.8)</v>
      </c>
      <c r="D161" s="302">
        <f>'Ind T6'!R63</f>
        <v>7.9999021570923298E-2</v>
      </c>
      <c r="E161" s="299" t="str">
        <f>CONCATENATE("(",ROUND((D161/$H163)*100,1),")")</f>
        <v>(1.6)</v>
      </c>
      <c r="F161" s="302">
        <f>'Ind T6'!S63</f>
        <v>0.15469424059808765</v>
      </c>
      <c r="G161" s="299" t="str">
        <f>CONCATENATE("(",ROUND((F161/$H163)*100,1),")")</f>
        <v>(3.1)</v>
      </c>
      <c r="H161" s="302">
        <f>SUM(B161,D161,F161)</f>
        <v>3.8048153435609238</v>
      </c>
      <c r="I161" s="299" t="str">
        <f>CONCATENATE("(",ROUND((H161/$H163)*100,1),")")</f>
        <v>(76.6)</v>
      </c>
      <c r="K161" s="302">
        <f>B166-B161</f>
        <v>-2.6994301914080587E-3</v>
      </c>
      <c r="L161" s="302">
        <f>D166-D161</f>
        <v>1.5634239588496329E-3</v>
      </c>
      <c r="M161" s="302">
        <f>F166-F161</f>
        <v>-1.0915697811675534E-2</v>
      </c>
      <c r="N161" s="302">
        <f>SUM(K161:M161)</f>
        <v>-1.205170404423396E-2</v>
      </c>
    </row>
    <row r="162" spans="1:14" x14ac:dyDescent="0.2">
      <c r="A162" s="282" t="s">
        <v>365</v>
      </c>
      <c r="B162" s="302">
        <f>'Ind T6'!Q62</f>
        <v>0.858332043584625</v>
      </c>
      <c r="C162" s="299" t="str">
        <f>CONCATENATE("(",ROUND((B162/$H163)*100,1),")")</f>
        <v>(17.3)</v>
      </c>
      <c r="D162" s="302">
        <f>'Ind T6'!R62</f>
        <v>0.28817327107119567</v>
      </c>
      <c r="E162" s="299" t="str">
        <f>CONCATENATE("(",ROUND((D162/$H163)*100,1),")")</f>
        <v>(5.8)</v>
      </c>
      <c r="F162" s="302">
        <f>'Ind T6'!S62</f>
        <v>1.76793417832425E-2</v>
      </c>
      <c r="G162" s="299" t="str">
        <f>CONCATENATE("(",ROUND((F162/$H163)*100,1),")")</f>
        <v>(0.4)</v>
      </c>
      <c r="H162" s="302">
        <f t="shared" ref="H162" si="131">SUM(B162,D162,F162)</f>
        <v>1.1641846564390632</v>
      </c>
      <c r="I162" s="299" t="str">
        <f>CONCATENATE("(",ROUND((H162/$H163)*100,1),")")</f>
        <v>(23.4)</v>
      </c>
      <c r="K162" s="302">
        <f t="shared" ref="K162:K163" si="132">B167-B162</f>
        <v>7.8207088376723077E-2</v>
      </c>
      <c r="L162" s="302">
        <f t="shared" ref="L162:L163" si="133">D167-D162</f>
        <v>9.9363681185017927E-3</v>
      </c>
      <c r="M162" s="302">
        <f t="shared" ref="M162:M163" si="134">F167-F162</f>
        <v>-9.1752450980288336E-5</v>
      </c>
      <c r="N162" s="302">
        <f t="shared" ref="N162:N163" si="135">SUM(K162:M162)</f>
        <v>8.8051704044244589E-2</v>
      </c>
    </row>
    <row r="163" spans="1:14" x14ac:dyDescent="0.2">
      <c r="A163" s="282" t="s">
        <v>363</v>
      </c>
      <c r="B163" s="302">
        <f>SUM(B161:B162)</f>
        <v>4.4284541249765379</v>
      </c>
      <c r="C163" s="299" t="str">
        <f>CONCATENATE("(",ROUND((B163/$H163)*100,1),")")</f>
        <v>(89.1)</v>
      </c>
      <c r="D163" s="302">
        <f>SUM(D161:D162)</f>
        <v>0.36817229264211898</v>
      </c>
      <c r="E163" s="299" t="str">
        <f>CONCATENATE("(",ROUND((D163/$H163)*100,1),")")</f>
        <v>(7.4)</v>
      </c>
      <c r="F163" s="302">
        <f>SUM(F161:F162)</f>
        <v>0.17237358238133016</v>
      </c>
      <c r="G163" s="299" t="str">
        <f>CONCATENATE("(",ROUND((F163/$H163)*100,1),")")</f>
        <v>(3.5)</v>
      </c>
      <c r="H163" s="302">
        <f>SUM(H161:H162)</f>
        <v>4.968999999999987</v>
      </c>
      <c r="I163" s="299" t="str">
        <f>CONCATENATE("(",ROUND((H163/$H163)*100,1),")")</f>
        <v>(100)</v>
      </c>
      <c r="K163" s="302">
        <f t="shared" si="132"/>
        <v>7.550765818531513E-2</v>
      </c>
      <c r="L163" s="302">
        <f t="shared" si="133"/>
        <v>1.1499792077351412E-2</v>
      </c>
      <c r="M163" s="302">
        <f t="shared" si="134"/>
        <v>-1.1007450262655843E-2</v>
      </c>
      <c r="N163" s="302">
        <f t="shared" si="135"/>
        <v>7.6000000000010698E-2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3.5674226512005047</v>
      </c>
      <c r="C166" s="299" t="str">
        <f>CONCATENATE("(",ROUND((B166/$H168)*100,1),")")</f>
        <v>(70.7)</v>
      </c>
      <c r="D166" s="302">
        <f>'Ind T6'!W63</f>
        <v>8.1562445529772931E-2</v>
      </c>
      <c r="E166" s="299" t="str">
        <f>CONCATENATE("(",ROUND((D166/$H168)*100,1),")")</f>
        <v>(1.6)</v>
      </c>
      <c r="F166" s="302">
        <f>'Ind T6'!X63</f>
        <v>0.14377854278641211</v>
      </c>
      <c r="G166" s="299" t="str">
        <f>CONCATENATE("(",ROUND((F166/$H168)*100,1),")")</f>
        <v>(2.8)</v>
      </c>
      <c r="H166" s="302">
        <f>SUM(B166,D166,F166)</f>
        <v>3.7927636395166897</v>
      </c>
      <c r="I166" s="299" t="str">
        <f>CONCATENATE("(",ROUND((H166/$H168)*100,1),")")</f>
        <v>(75.2)</v>
      </c>
      <c r="K166" s="302">
        <f>B166-B156</f>
        <v>2.7943412746980645E-2</v>
      </c>
      <c r="L166" s="302">
        <f>D166-D156</f>
        <v>2.9024273972207693E-3</v>
      </c>
      <c r="M166" s="302">
        <f>F166-F156</f>
        <v>-1.4870958570863069E-2</v>
      </c>
      <c r="N166" s="302">
        <f>SUM(K166:M166)</f>
        <v>1.5974881573338345E-2</v>
      </c>
    </row>
    <row r="167" spans="1:14" x14ac:dyDescent="0.2">
      <c r="A167" s="282" t="s">
        <v>365</v>
      </c>
      <c r="B167" s="302">
        <f>'Ind T6'!V62</f>
        <v>0.93653913196134808</v>
      </c>
      <c r="C167" s="299" t="str">
        <f>CONCATENATE("(",ROUND((B167/$H168)*100,1),")")</f>
        <v>(18.6)</v>
      </c>
      <c r="D167" s="302">
        <f>'Ind T6'!W62</f>
        <v>0.29810963918969746</v>
      </c>
      <c r="E167" s="299" t="str">
        <f>CONCATENATE("(",ROUND((D167/$H168)*100,1),")")</f>
        <v>(5.9)</v>
      </c>
      <c r="F167" s="302">
        <f>'Ind T6'!X62</f>
        <v>1.7587589332262211E-2</v>
      </c>
      <c r="G167" s="299" t="str">
        <f>CONCATENATE("(",ROUND((F167/$H168)*100,1),")")</f>
        <v>(0.3)</v>
      </c>
      <c r="H167" s="302">
        <f t="shared" ref="H167" si="136">SUM(B167,D167,F167)</f>
        <v>1.2522363604833078</v>
      </c>
      <c r="I167" s="299" t="str">
        <f>CONCATENATE("(",ROUND((H167/$H168)*100,1),")")</f>
        <v>(24.8)</v>
      </c>
      <c r="K167" s="302">
        <f t="shared" ref="K167:K168" si="137">B167-B157</f>
        <v>0.12312807122887492</v>
      </c>
      <c r="L167" s="302">
        <f t="shared" ref="L167:L168" si="138">D167-D157</f>
        <v>1.8035659134475468E-2</v>
      </c>
      <c r="M167" s="302">
        <f t="shared" ref="M167:M168" si="139">F167-F157</f>
        <v>-1.3861193668969485E-4</v>
      </c>
      <c r="N167" s="302">
        <f t="shared" ref="N167:N168" si="140">SUM(K167:M167)</f>
        <v>0.14102511842666071</v>
      </c>
    </row>
    <row r="168" spans="1:14" x14ac:dyDescent="0.2">
      <c r="A168" s="282" t="s">
        <v>363</v>
      </c>
      <c r="B168" s="302">
        <f>SUM(B166:B167)</f>
        <v>4.503961783161853</v>
      </c>
      <c r="C168" s="299" t="str">
        <f>CONCATENATE("(",ROUND((B168/$H168)*100,1),")")</f>
        <v>(89.3)</v>
      </c>
      <c r="D168" s="302">
        <f>SUM(D166:D167)</f>
        <v>0.37967208471947039</v>
      </c>
      <c r="E168" s="299" t="str">
        <f>CONCATENATE("(",ROUND((D168/$H168)*100,1),")")</f>
        <v>(7.5)</v>
      </c>
      <c r="F168" s="302">
        <f>SUM(F166:F167)</f>
        <v>0.16136613211867432</v>
      </c>
      <c r="G168" s="299" t="str">
        <f>CONCATENATE("(",ROUND((F168/$H168)*100,1),")")</f>
        <v>(3.2)</v>
      </c>
      <c r="H168" s="302">
        <f>SUM(H166:H167)</f>
        <v>5.0449999999999973</v>
      </c>
      <c r="I168" s="299" t="str">
        <f>CONCATENATE("(",ROUND((H168/$H168)*100,1),")")</f>
        <v>(100)</v>
      </c>
      <c r="K168" s="302">
        <f t="shared" si="137"/>
        <v>0.15107148397585579</v>
      </c>
      <c r="L168" s="302">
        <f t="shared" si="138"/>
        <v>2.0938086531696209E-2</v>
      </c>
      <c r="M168" s="302">
        <f t="shared" si="139"/>
        <v>-1.5009570507552777E-2</v>
      </c>
      <c r="N168" s="302">
        <f t="shared" si="140"/>
        <v>0.15699999999999922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26.121901659592712</v>
      </c>
      <c r="C177" s="299" t="str">
        <f>CONCATENATE("(",ROUND((B177/$H179)*100,1),")")</f>
        <v>(49.7)</v>
      </c>
      <c r="D177" s="302">
        <f>'Ind T6'!M72</f>
        <v>1.8614019154302455</v>
      </c>
      <c r="E177" s="299" t="str">
        <f>CONCATENATE("(",ROUND((D177/$H179)*100,1),")")</f>
        <v>(3.5)</v>
      </c>
      <c r="F177" s="302">
        <f>'Ind T6'!N72</f>
        <v>17.013578487306951</v>
      </c>
      <c r="G177" s="299" t="str">
        <f>CONCATENATE("(",ROUND((F177/$H179)*100,1),")")</f>
        <v>(32.4)</v>
      </c>
      <c r="H177" s="302">
        <f>SUM(B177,D177,F177)</f>
        <v>44.99688206232991</v>
      </c>
      <c r="I177" s="299" t="str">
        <f>CONCATENATE("(",ROUND((H177/$H179)*100,1),")")</f>
        <v>(85.6)</v>
      </c>
      <c r="K177" s="302">
        <f>B182-B177</f>
        <v>-0.12448253168173196</v>
      </c>
      <c r="L177" s="302">
        <f>D182-D177</f>
        <v>4.910374040769816E-2</v>
      </c>
      <c r="M177" s="302">
        <f>F182-F177</f>
        <v>0.30706624670266081</v>
      </c>
      <c r="N177" s="302">
        <f>SUM(K177:M177)</f>
        <v>0.23168745542862701</v>
      </c>
    </row>
    <row r="178" spans="1:14" x14ac:dyDescent="0.2">
      <c r="A178" s="282" t="s">
        <v>365</v>
      </c>
      <c r="B178" s="302">
        <f>'Ind T6'!L71</f>
        <v>4.390718635718212</v>
      </c>
      <c r="C178" s="299" t="str">
        <f>CONCATENATE("(",ROUND((B178/$H179)*100,1),")")</f>
        <v>(8.4)</v>
      </c>
      <c r="D178" s="302">
        <f>'Ind T6'!M71</f>
        <v>2.6899082581993681</v>
      </c>
      <c r="E178" s="299" t="str">
        <f>CONCATENATE("(",ROUND((D178/$H179)*100,1),")")</f>
        <v>(5.1)</v>
      </c>
      <c r="F178" s="302">
        <f>'Ind T6'!N71</f>
        <v>0.4664910437524899</v>
      </c>
      <c r="G178" s="299" t="str">
        <f>CONCATENATE("(",ROUND((F178/$H179)*100,1),")")</f>
        <v>(0.9)</v>
      </c>
      <c r="H178" s="302">
        <f t="shared" ref="H178" si="141">SUM(B178,D178,F178)</f>
        <v>7.5471179376700706</v>
      </c>
      <c r="I178" s="299" t="str">
        <f>CONCATENATE("(",ROUND((H178/$H179)*100,1),")")</f>
        <v>(14.4)</v>
      </c>
      <c r="K178" s="302">
        <f t="shared" ref="K178:K179" si="142">B183-B178</f>
        <v>5.4088994489661424E-2</v>
      </c>
      <c r="L178" s="302">
        <f t="shared" ref="L178:L179" si="143">D183-D178</f>
        <v>5.1252030626227629E-2</v>
      </c>
      <c r="M178" s="302">
        <f t="shared" ref="M178:M179" si="144">F183-F178</f>
        <v>7.9715194556149727E-3</v>
      </c>
      <c r="N178" s="302">
        <f t="shared" ref="N178:N179" si="145">SUM(K178:M178)</f>
        <v>0.11331254457150403</v>
      </c>
    </row>
    <row r="179" spans="1:14" x14ac:dyDescent="0.2">
      <c r="A179" s="282" t="s">
        <v>363</v>
      </c>
      <c r="B179" s="302">
        <f>SUM(B177:B178)</f>
        <v>30.512620295310924</v>
      </c>
      <c r="C179" s="299" t="str">
        <f>CONCATENATE("(",ROUND((B179/$H179)*100,1),")")</f>
        <v>(58.1)</v>
      </c>
      <c r="D179" s="302">
        <f>SUM(D177:D178)</f>
        <v>4.5513101736296138</v>
      </c>
      <c r="E179" s="299" t="str">
        <f>CONCATENATE("(",ROUND((D179/$H179)*100,1),")")</f>
        <v>(8.7)</v>
      </c>
      <c r="F179" s="302">
        <f>SUM(F177:F178)</f>
        <v>17.480069531059442</v>
      </c>
      <c r="G179" s="299" t="str">
        <f>CONCATENATE("(",ROUND((F179/$H179)*100,1),")")</f>
        <v>(33.3)</v>
      </c>
      <c r="H179" s="302">
        <f>SUM(H177:H178)</f>
        <v>52.543999999999983</v>
      </c>
      <c r="I179" s="299" t="str">
        <f>CONCATENATE("(",ROUND((H179/$H179)*100,1),")")</f>
        <v>(100)</v>
      </c>
      <c r="K179" s="302">
        <f t="shared" si="142"/>
        <v>-7.039353719207142E-2</v>
      </c>
      <c r="L179" s="302">
        <f t="shared" si="143"/>
        <v>0.10035577103392601</v>
      </c>
      <c r="M179" s="302">
        <f t="shared" si="144"/>
        <v>0.31503776615827306</v>
      </c>
      <c r="N179" s="302">
        <f t="shared" si="145"/>
        <v>0.34500000000012765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25.99741912791098</v>
      </c>
      <c r="C182" s="299" t="str">
        <f>CONCATENATE("(",ROUND((B182/$H184)*100,1),")")</f>
        <v>(49.2)</v>
      </c>
      <c r="D182" s="302">
        <f>'Ind T6'!R72</f>
        <v>1.9105056558379436</v>
      </c>
      <c r="E182" s="299" t="str">
        <f>CONCATENATE("(",ROUND((D182/$H184)*100,1),")")</f>
        <v>(3.6)</v>
      </c>
      <c r="F182" s="302">
        <f>'Ind T6'!S72</f>
        <v>17.320644734009612</v>
      </c>
      <c r="G182" s="299" t="str">
        <f>CONCATENATE("(",ROUND((F182/$H184)*100,1),")")</f>
        <v>(32.7)</v>
      </c>
      <c r="H182" s="302">
        <f>SUM(B182,D182,F182)</f>
        <v>45.228569517758537</v>
      </c>
      <c r="I182" s="299" t="str">
        <f>CONCATENATE("(",ROUND((H182/$H184)*100,1),")")</f>
        <v>(85.5)</v>
      </c>
      <c r="K182" s="302">
        <f>B187-B182</f>
        <v>0.11235888139850303</v>
      </c>
      <c r="L182" s="302">
        <f>D187-D182</f>
        <v>0.14286526994680271</v>
      </c>
      <c r="M182" s="302">
        <f>F187-F182</f>
        <v>1.0392913918321831</v>
      </c>
      <c r="N182" s="302">
        <f>SUM(K182:M182)</f>
        <v>1.2945155431774888</v>
      </c>
    </row>
    <row r="183" spans="1:14" x14ac:dyDescent="0.2">
      <c r="A183" s="282" t="s">
        <v>365</v>
      </c>
      <c r="B183" s="302">
        <f>'Ind T6'!Q71</f>
        <v>4.4448076302078734</v>
      </c>
      <c r="C183" s="299" t="str">
        <f>CONCATENATE("(",ROUND((B183/$H184)*100,1),")")</f>
        <v>(8.4)</v>
      </c>
      <c r="D183" s="302">
        <f>'Ind T6'!R71</f>
        <v>2.7411602888255957</v>
      </c>
      <c r="E183" s="299" t="str">
        <f>CONCATENATE("(",ROUND((D183/$H184)*100,1),")")</f>
        <v>(5.2)</v>
      </c>
      <c r="F183" s="302">
        <f>'Ind T6'!S71</f>
        <v>0.47446256320810487</v>
      </c>
      <c r="G183" s="299" t="str">
        <f>CONCATENATE("(",ROUND((F183/$H184)*100,1),")")</f>
        <v>(0.9)</v>
      </c>
      <c r="H183" s="302">
        <f t="shared" ref="H183" si="146">SUM(B183,D183,F183)</f>
        <v>7.6604304822415745</v>
      </c>
      <c r="I183" s="299" t="str">
        <f>CONCATENATE("(",ROUND((H183/$H184)*100,1),")")</f>
        <v>(14.5)</v>
      </c>
      <c r="K183" s="302">
        <f t="shared" ref="K183:K184" si="147">B188-B183</f>
        <v>0.2280112516482653</v>
      </c>
      <c r="L183" s="302">
        <f t="shared" ref="L183:L184" si="148">D188-D183</f>
        <v>0.17229304975973658</v>
      </c>
      <c r="M183" s="302">
        <f t="shared" ref="M183:M184" si="149">F188-F183</f>
        <v>3.8180155414414552E-2</v>
      </c>
      <c r="N183" s="302">
        <f t="shared" ref="N183:N184" si="150">SUM(K183:M183)</f>
        <v>0.43848445682241644</v>
      </c>
    </row>
    <row r="184" spans="1:14" x14ac:dyDescent="0.2">
      <c r="A184" s="282" t="s">
        <v>363</v>
      </c>
      <c r="B184" s="302">
        <f>SUM(B182:B183)</f>
        <v>30.442226758118853</v>
      </c>
      <c r="C184" s="299" t="str">
        <f>CONCATENATE("(",ROUND((B184/$H184)*100,1),")")</f>
        <v>(57.6)</v>
      </c>
      <c r="D184" s="302">
        <f>SUM(D182:D183)</f>
        <v>4.6516659446635398</v>
      </c>
      <c r="E184" s="299" t="str">
        <f>CONCATENATE("(",ROUND((D184/$H184)*100,1),")")</f>
        <v>(8.8)</v>
      </c>
      <c r="F184" s="302">
        <f>SUM(F182:F183)</f>
        <v>17.795107297217715</v>
      </c>
      <c r="G184" s="299" t="str">
        <f>CONCATENATE("(",ROUND((F184/$H184)*100,1),")")</f>
        <v>(33.6)</v>
      </c>
      <c r="H184" s="302">
        <f>SUM(H182:H183)</f>
        <v>52.889000000000109</v>
      </c>
      <c r="I184" s="299" t="str">
        <f>CONCATENATE("(",ROUND((H184/$H184)*100,1),")")</f>
        <v>(100)</v>
      </c>
      <c r="K184" s="302">
        <f t="shared" si="147"/>
        <v>0.34037013304676833</v>
      </c>
      <c r="L184" s="302">
        <f t="shared" si="148"/>
        <v>0.31515831970653885</v>
      </c>
      <c r="M184" s="302">
        <f t="shared" si="149"/>
        <v>1.0774715472465992</v>
      </c>
      <c r="N184" s="302">
        <f t="shared" si="150"/>
        <v>1.7329999999999064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26.109778009309483</v>
      </c>
      <c r="C187" s="299" t="str">
        <f>CONCATENATE("(",ROUND((B187/$H189)*100,1),")")</f>
        <v>(47.8)</v>
      </c>
      <c r="D187" s="302">
        <f>'Ind T6'!W72</f>
        <v>2.0533709257847463</v>
      </c>
      <c r="E187" s="299" t="str">
        <f>CONCATENATE("(",ROUND((D187/$H189)*100,1),")")</f>
        <v>(3.8)</v>
      </c>
      <c r="F187" s="302">
        <f>'Ind T6'!X72</f>
        <v>18.359936125841795</v>
      </c>
      <c r="G187" s="299" t="str">
        <f>CONCATENATE("(",ROUND((F187/$H189)*100,1),")")</f>
        <v>(33.6)</v>
      </c>
      <c r="H187" s="302">
        <f>SUM(B187,D187,F187)</f>
        <v>46.523085060936026</v>
      </c>
      <c r="I187" s="299" t="str">
        <f>CONCATENATE("(",ROUND((H187/$H189)*100,1),")")</f>
        <v>(85.2)</v>
      </c>
      <c r="K187" s="302">
        <f>B187-B177</f>
        <v>-1.2123650283228926E-2</v>
      </c>
      <c r="L187" s="302">
        <f>D187-D177</f>
        <v>0.19196901035450087</v>
      </c>
      <c r="M187" s="302">
        <f>F187-F177</f>
        <v>1.3463576385348439</v>
      </c>
      <c r="N187" s="302">
        <f>SUM(K187:M187)</f>
        <v>1.5262029986061159</v>
      </c>
    </row>
    <row r="188" spans="1:14" x14ac:dyDescent="0.2">
      <c r="A188" s="282" t="s">
        <v>365</v>
      </c>
      <c r="B188" s="302">
        <f>'Ind T6'!V71</f>
        <v>4.6728188818561387</v>
      </c>
      <c r="C188" s="299" t="str">
        <f>CONCATENATE("(",ROUND((B188/$H189)*100,1),")")</f>
        <v>(8.6)</v>
      </c>
      <c r="D188" s="302">
        <f>'Ind T6'!W71</f>
        <v>2.9134533385853323</v>
      </c>
      <c r="E188" s="299" t="str">
        <f>CONCATENATE("(",ROUND((D188/$H189)*100,1),")")</f>
        <v>(5.3)</v>
      </c>
      <c r="F188" s="302">
        <f>'Ind T6'!X71</f>
        <v>0.51264271862251942</v>
      </c>
      <c r="G188" s="299" t="str">
        <f>CONCATENATE("(",ROUND((F188/$H189)*100,1),")")</f>
        <v>(0.9)</v>
      </c>
      <c r="H188" s="302">
        <f t="shared" ref="H188" si="151">SUM(B188,D188,F188)</f>
        <v>8.0989149390639898</v>
      </c>
      <c r="I188" s="299" t="str">
        <f>CONCATENATE("(",ROUND((H188/$H189)*100,1),")")</f>
        <v>(14.8)</v>
      </c>
      <c r="K188" s="302">
        <f t="shared" ref="K188:K189" si="152">B188-B178</f>
        <v>0.28210024613792672</v>
      </c>
      <c r="L188" s="302">
        <f t="shared" ref="L188:L189" si="153">D188-D178</f>
        <v>0.22354508038596421</v>
      </c>
      <c r="M188" s="302">
        <f t="shared" ref="M188:M189" si="154">F188-F178</f>
        <v>4.6151674870029524E-2</v>
      </c>
      <c r="N188" s="302">
        <f t="shared" ref="N188:N189" si="155">SUM(K188:M188)</f>
        <v>0.55179700139392041</v>
      </c>
    </row>
    <row r="189" spans="1:14" x14ac:dyDescent="0.2">
      <c r="A189" s="282" t="s">
        <v>363</v>
      </c>
      <c r="B189" s="302">
        <f>SUM(B187:B188)</f>
        <v>30.782596891165621</v>
      </c>
      <c r="C189" s="299" t="str">
        <f>CONCATENATE("(",ROUND((B189/$H189)*100,1),")")</f>
        <v>(56.4)</v>
      </c>
      <c r="D189" s="302">
        <f>SUM(D187:D188)</f>
        <v>4.9668242643700786</v>
      </c>
      <c r="E189" s="299" t="str">
        <f>CONCATENATE("(",ROUND((D189/$H189)*100,1),")")</f>
        <v>(9.1)</v>
      </c>
      <c r="F189" s="302">
        <f>SUM(F187:F188)</f>
        <v>18.872578844464314</v>
      </c>
      <c r="G189" s="299" t="str">
        <f>CONCATENATE("(",ROUND((F189/$H189)*100,1),")")</f>
        <v>(34.6)</v>
      </c>
      <c r="H189" s="302">
        <f>SUM(H187:H188)</f>
        <v>54.622000000000014</v>
      </c>
      <c r="I189" s="299" t="str">
        <f>CONCATENATE("(",ROUND((H189/$H189)*100,1),")")</f>
        <v>(100)</v>
      </c>
      <c r="K189" s="302">
        <f t="shared" si="152"/>
        <v>0.26997659585469691</v>
      </c>
      <c r="L189" s="302">
        <f t="shared" si="153"/>
        <v>0.41551409074046486</v>
      </c>
      <c r="M189" s="302">
        <f t="shared" si="154"/>
        <v>1.3925093134048723</v>
      </c>
      <c r="N189" s="302">
        <f t="shared" si="155"/>
        <v>2.078000000000034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39.229094221236608</v>
      </c>
      <c r="C198" s="299" t="str">
        <f>CONCATENATE("(",ROUND((B198/$H200)*100,1),")")</f>
        <v>(33.6)</v>
      </c>
      <c r="D198" s="302">
        <f>'Ind T6'!M81</f>
        <v>14.17121770254206</v>
      </c>
      <c r="E198" s="299" t="str">
        <f>CONCATENATE("(",ROUND((D198/$H200)*100,1),")")</f>
        <v>(12.1)</v>
      </c>
      <c r="F198" s="302">
        <f>'Ind T6'!N81</f>
        <v>5.6506666871985427</v>
      </c>
      <c r="G198" s="299" t="str">
        <f>CONCATENATE("(",ROUND((F198/$H200)*100,1),")")</f>
        <v>(4.8)</v>
      </c>
      <c r="H198" s="302">
        <f>SUM(B198,D198,F198)</f>
        <v>59.050978610977211</v>
      </c>
      <c r="I198" s="299" t="str">
        <f>CONCATENATE("(",ROUND((H198/$H200)*100,1),")")</f>
        <v>(50.5)</v>
      </c>
      <c r="K198" s="302">
        <f>B203-B198</f>
        <v>0.69679567327341374</v>
      </c>
      <c r="L198" s="302">
        <f>D203-D198</f>
        <v>0.10451320120921892</v>
      </c>
      <c r="M198" s="302">
        <f>F203-F198</f>
        <v>8.2283658263701653E-2</v>
      </c>
      <c r="N198" s="302">
        <f>SUM(K198:M198)</f>
        <v>0.88359253274633431</v>
      </c>
    </row>
    <row r="199" spans="1:14" x14ac:dyDescent="0.2">
      <c r="A199" s="282" t="s">
        <v>365</v>
      </c>
      <c r="B199" s="302">
        <f>'Ind T6'!L80</f>
        <v>24.629185920042708</v>
      </c>
      <c r="C199" s="299" t="str">
        <f>CONCATENATE("(",ROUND((B199/$H200)*100,1),")")</f>
        <v>(21.1)</v>
      </c>
      <c r="D199" s="302">
        <f>'Ind T6'!M80</f>
        <v>29.84295261536224</v>
      </c>
      <c r="E199" s="299" t="str">
        <f>CONCATENATE("(",ROUND((D199/$H200)*100,1),")")</f>
        <v>(25.5)</v>
      </c>
      <c r="F199" s="302">
        <f>'Ind T6'!N80</f>
        <v>3.3928828536179161</v>
      </c>
      <c r="G199" s="299" t="str">
        <f>CONCATENATE("(",ROUND((F199/$H200)*100,1),")")</f>
        <v>(2.9)</v>
      </c>
      <c r="H199" s="302">
        <f t="shared" ref="H199" si="156">SUM(B199,D199,F199)</f>
        <v>57.865021389022871</v>
      </c>
      <c r="I199" s="299" t="str">
        <f>CONCATENATE("(",ROUND((H199/$H200)*100,1),")")</f>
        <v>(49.5)</v>
      </c>
      <c r="K199" s="302">
        <f t="shared" ref="K199:K200" si="157">B204-B199</f>
        <v>1.1330620386031427</v>
      </c>
      <c r="L199" s="302">
        <f t="shared" ref="L199:L200" si="158">D204-D199</f>
        <v>-0.88737004829706834</v>
      </c>
      <c r="M199" s="302">
        <f t="shared" ref="M199:M200" si="159">F204-F199</f>
        <v>0.13271547694770058</v>
      </c>
      <c r="N199" s="302">
        <f t="shared" ref="N199:N200" si="160">SUM(K199:M199)</f>
        <v>0.37840746725377494</v>
      </c>
    </row>
    <row r="200" spans="1:14" x14ac:dyDescent="0.2">
      <c r="A200" s="282" t="s">
        <v>363</v>
      </c>
      <c r="B200" s="302">
        <f>SUM(B198:B199)</f>
        <v>63.858280141279316</v>
      </c>
      <c r="C200" s="299" t="str">
        <f>CONCATENATE("(",ROUND((B200/$H200)*100,1),")")</f>
        <v>(54.6)</v>
      </c>
      <c r="D200" s="302">
        <f>SUM(D198:D199)</f>
        <v>44.014170317904302</v>
      </c>
      <c r="E200" s="299" t="str">
        <f>CONCATENATE("(",ROUND((D200/$H200)*100,1),")")</f>
        <v>(37.6)</v>
      </c>
      <c r="F200" s="302">
        <f>SUM(F198:F199)</f>
        <v>9.0435495408164588</v>
      </c>
      <c r="G200" s="299" t="str">
        <f>CONCATENATE("(",ROUND((F200/$H200)*100,1),")")</f>
        <v>(7.7)</v>
      </c>
      <c r="H200" s="302">
        <f>SUM(H198:H199)</f>
        <v>116.91600000000008</v>
      </c>
      <c r="I200" s="299" t="str">
        <f>CONCATENATE("(",ROUND((H200/$H200)*100,1),")")</f>
        <v>(100)</v>
      </c>
      <c r="K200" s="302">
        <f t="shared" si="157"/>
        <v>1.8298577118765493</v>
      </c>
      <c r="L200" s="302">
        <f t="shared" si="158"/>
        <v>-0.78285684708784942</v>
      </c>
      <c r="M200" s="302">
        <f t="shared" si="159"/>
        <v>0.21499913521140179</v>
      </c>
      <c r="N200" s="302">
        <f t="shared" si="160"/>
        <v>1.2620000000001017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39.925889894510021</v>
      </c>
      <c r="C203" s="299" t="str">
        <f>CONCATENATE("(",ROUND((B203/$H205)*100,1),")")</f>
        <v>(33.8)</v>
      </c>
      <c r="D203" s="302">
        <f>'Ind T6'!R81</f>
        <v>14.275730903751279</v>
      </c>
      <c r="E203" s="299" t="str">
        <f>CONCATENATE("(",ROUND((D203/$H205)*100,1),")")</f>
        <v>(12.1)</v>
      </c>
      <c r="F203" s="302">
        <f>'Ind T6'!S81</f>
        <v>5.7329503454622444</v>
      </c>
      <c r="G203" s="299" t="str">
        <f>CONCATENATE("(",ROUND((F203/$H205)*100,1),")")</f>
        <v>(4.9)</v>
      </c>
      <c r="H203" s="302">
        <f>SUM(B203,D203,F203)</f>
        <v>59.934571143723545</v>
      </c>
      <c r="I203" s="299" t="str">
        <f>CONCATENATE("(",ROUND((H203/$H205)*100,1),")")</f>
        <v>(50.7)</v>
      </c>
      <c r="K203" s="302">
        <f>B208-B203</f>
        <v>0.96383758640443062</v>
      </c>
      <c r="L203" s="302">
        <f>D208-D203</f>
        <v>0.21089710431158082</v>
      </c>
      <c r="M203" s="302">
        <f>F208-F203</f>
        <v>0.13891964083510899</v>
      </c>
      <c r="N203" s="302">
        <f>SUM(K203:M203)</f>
        <v>1.3136543315511204</v>
      </c>
    </row>
    <row r="204" spans="1:14" x14ac:dyDescent="0.2">
      <c r="A204" s="282" t="s">
        <v>365</v>
      </c>
      <c r="B204" s="302">
        <f>'Ind T6'!Q80</f>
        <v>25.762247958645851</v>
      </c>
      <c r="C204" s="299" t="str">
        <f>CONCATENATE("(",ROUND((B204/$H205)*100,1),")")</f>
        <v>(21.8)</v>
      </c>
      <c r="D204" s="302">
        <f>'Ind T6'!R80</f>
        <v>28.955582567065171</v>
      </c>
      <c r="E204" s="299" t="str">
        <f>CONCATENATE("(",ROUND((D204/$H205)*100,1),")")</f>
        <v>(24.5)</v>
      </c>
      <c r="F204" s="302">
        <f>'Ind T6'!S80</f>
        <v>3.5255983305656167</v>
      </c>
      <c r="G204" s="299" t="str">
        <f>CONCATENATE("(",ROUND((F204/$H205)*100,1),")")</f>
        <v>(3)</v>
      </c>
      <c r="H204" s="302">
        <f t="shared" ref="H204" si="161">SUM(B204,D204,F204)</f>
        <v>58.243428856276637</v>
      </c>
      <c r="I204" s="299" t="str">
        <f>CONCATENATE("(",ROUND((H204/$H205)*100,1),")")</f>
        <v>(49.3)</v>
      </c>
      <c r="K204" s="302">
        <f t="shared" ref="K204:K205" si="162">B209-B204</f>
        <v>2.0827491657113057</v>
      </c>
      <c r="L204" s="302">
        <f t="shared" ref="L204:L205" si="163">D209-D204</f>
        <v>-1.7826970895036531</v>
      </c>
      <c r="M204" s="302">
        <f t="shared" ref="M204:M205" si="164">F209-F204</f>
        <v>0.27329359224112881</v>
      </c>
      <c r="N204" s="302">
        <f t="shared" ref="N204:N205" si="165">SUM(K204:M204)</f>
        <v>0.57334566844878143</v>
      </c>
    </row>
    <row r="205" spans="1:14" x14ac:dyDescent="0.2">
      <c r="A205" s="282" t="s">
        <v>363</v>
      </c>
      <c r="B205" s="302">
        <f>SUM(B203:B204)</f>
        <v>65.688137853155865</v>
      </c>
      <c r="C205" s="299" t="str">
        <f>CONCATENATE("(",ROUND((B205/$H205)*100,1),")")</f>
        <v>(55.6)</v>
      </c>
      <c r="D205" s="302">
        <f>SUM(D203:D204)</f>
        <v>43.231313470816453</v>
      </c>
      <c r="E205" s="299" t="str">
        <f>CONCATENATE("(",ROUND((D205/$H205)*100,1),")")</f>
        <v>(36.6)</v>
      </c>
      <c r="F205" s="302">
        <f>SUM(F203:F204)</f>
        <v>9.2585486760278606</v>
      </c>
      <c r="G205" s="299" t="str">
        <f>CONCATENATE("(",ROUND((F205/$H205)*100,1),")")</f>
        <v>(7.8)</v>
      </c>
      <c r="H205" s="302">
        <f>SUM(H203:H204)</f>
        <v>118.17800000000018</v>
      </c>
      <c r="I205" s="299" t="str">
        <f>CONCATENATE("(",ROUND((H205/$H205)*100,1),")")</f>
        <v>(100)</v>
      </c>
      <c r="K205" s="302">
        <f t="shared" si="162"/>
        <v>3.0465867521157435</v>
      </c>
      <c r="L205" s="302">
        <f t="shared" si="163"/>
        <v>-1.5717999851920723</v>
      </c>
      <c r="M205" s="302">
        <f t="shared" si="164"/>
        <v>0.41221323307623869</v>
      </c>
      <c r="N205" s="302">
        <f t="shared" si="165"/>
        <v>1.8869999999999099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40.889727480914452</v>
      </c>
      <c r="C208" s="299" t="str">
        <f>CONCATENATE("(",ROUND((B208/$H210)*100,1),")")</f>
        <v>(34.1)</v>
      </c>
      <c r="D208" s="302">
        <f>'Ind T6'!W81</f>
        <v>14.48662800806286</v>
      </c>
      <c r="E208" s="299" t="str">
        <f>CONCATENATE("(",ROUND((D208/$H210)*100,1),")")</f>
        <v>(12.1)</v>
      </c>
      <c r="F208" s="302">
        <f>'Ind T6'!X81</f>
        <v>5.8718699862973533</v>
      </c>
      <c r="G208" s="299" t="str">
        <f>CONCATENATE("(",ROUND((F208/$H210)*100,1),")")</f>
        <v>(4.9)</v>
      </c>
      <c r="H208" s="302">
        <f>SUM(B208,D208,F208)</f>
        <v>61.248225475274666</v>
      </c>
      <c r="I208" s="299" t="str">
        <f>CONCATENATE("(",ROUND((H208/$H210)*100,1),")")</f>
        <v>(51)</v>
      </c>
      <c r="K208" s="302">
        <f>B208-B198</f>
        <v>1.6606332596778444</v>
      </c>
      <c r="L208" s="302">
        <f>D208-D198</f>
        <v>0.31541030552079974</v>
      </c>
      <c r="M208" s="302">
        <f>F208-F198</f>
        <v>0.22120329909881065</v>
      </c>
      <c r="N208" s="302">
        <f>SUM(K208:M208)</f>
        <v>2.1972468642974547</v>
      </c>
    </row>
    <row r="209" spans="1:14" x14ac:dyDescent="0.2">
      <c r="A209" s="282" t="s">
        <v>365</v>
      </c>
      <c r="B209" s="302">
        <f>'Ind T6'!V80</f>
        <v>27.844997124357157</v>
      </c>
      <c r="C209" s="299" t="str">
        <f>CONCATENATE("(",ROUND((B209/$H210)*100,1),")")</f>
        <v>(23.2)</v>
      </c>
      <c r="D209" s="302">
        <f>'Ind T6'!W80</f>
        <v>27.172885477561518</v>
      </c>
      <c r="E209" s="299" t="str">
        <f>CONCATENATE("(",ROUND((D209/$H210)*100,1),")")</f>
        <v>(22.6)</v>
      </c>
      <c r="F209" s="302">
        <f>'Ind T6'!X80</f>
        <v>3.7988919228067455</v>
      </c>
      <c r="G209" s="299" t="str">
        <f>CONCATENATE("(",ROUND((F209/$H210)*100,1),")")</f>
        <v>(3.2)</v>
      </c>
      <c r="H209" s="302">
        <f t="shared" ref="H209" si="166">SUM(B209,D209,F209)</f>
        <v>58.816774524725417</v>
      </c>
      <c r="I209" s="299" t="str">
        <f>CONCATENATE("(",ROUND((H209/$H210)*100,1),")")</f>
        <v>(49)</v>
      </c>
      <c r="K209" s="302">
        <f t="shared" ref="K209:K210" si="167">B209-B199</f>
        <v>3.2158112043144484</v>
      </c>
      <c r="L209" s="302">
        <f t="shared" ref="L209:L210" si="168">D209-D199</f>
        <v>-2.6700671378007215</v>
      </c>
      <c r="M209" s="302">
        <f t="shared" ref="M209:M210" si="169">F209-F199</f>
        <v>0.4060090691888294</v>
      </c>
      <c r="N209" s="302">
        <f t="shared" ref="N209:N210" si="170">SUM(K209:M209)</f>
        <v>0.95175313570255637</v>
      </c>
    </row>
    <row r="210" spans="1:14" x14ac:dyDescent="0.2">
      <c r="A210" s="282" t="s">
        <v>363</v>
      </c>
      <c r="B210" s="302">
        <f>SUM(B208:B209)</f>
        <v>68.734724605271609</v>
      </c>
      <c r="C210" s="299" t="str">
        <f>CONCATENATE("(",ROUND((B210/$H210)*100,1),")")</f>
        <v>(57.2)</v>
      </c>
      <c r="D210" s="302">
        <f>SUM(D208:D209)</f>
        <v>41.65951348562438</v>
      </c>
      <c r="E210" s="299" t="str">
        <f>CONCATENATE("(",ROUND((D210/$H210)*100,1),")")</f>
        <v>(34.7)</v>
      </c>
      <c r="F210" s="302">
        <f>SUM(F208:F209)</f>
        <v>9.6707619091040993</v>
      </c>
      <c r="G210" s="299" t="str">
        <f>CONCATENATE("(",ROUND((F210/$H210)*100,1),")")</f>
        <v>(8.1)</v>
      </c>
      <c r="H210" s="302">
        <f>SUM(H208:H209)</f>
        <v>120.06500000000008</v>
      </c>
      <c r="I210" s="299" t="str">
        <f>CONCATENATE("(",ROUND((H210/$H210)*100,1),")")</f>
        <v>(100)</v>
      </c>
      <c r="K210" s="302">
        <f t="shared" si="167"/>
        <v>4.8764444639922928</v>
      </c>
      <c r="L210" s="302">
        <f t="shared" si="168"/>
        <v>-2.3546568322799217</v>
      </c>
      <c r="M210" s="302">
        <f t="shared" si="169"/>
        <v>0.62721236828764049</v>
      </c>
      <c r="N210" s="302">
        <f t="shared" si="170"/>
        <v>3.1490000000000116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18.789472410748807</v>
      </c>
      <c r="C219" s="299" t="str">
        <f>CONCATENATE("(",ROUND((B219/$H221)*100,1),")")</f>
        <v>(54.9)</v>
      </c>
      <c r="D219" s="302">
        <f>'Ind T6'!M90</f>
        <v>2.7531904051111509</v>
      </c>
      <c r="E219" s="299" t="str">
        <f>CONCATENATE("(",ROUND((D219/$H221)*100,1),")")</f>
        <v>(8)</v>
      </c>
      <c r="F219" s="302">
        <f>'Ind T6'!N90</f>
        <v>4.76563621335601</v>
      </c>
      <c r="G219" s="299" t="str">
        <f>CONCATENATE("(",ROUND((F219/$H221)*100,1),")")</f>
        <v>(13.9)</v>
      </c>
      <c r="H219" s="302">
        <f>SUM(B219,D219,F219)</f>
        <v>26.30829902921597</v>
      </c>
      <c r="I219" s="299" t="str">
        <f>CONCATENATE("(",ROUND((H219/$H221)*100,1),")")</f>
        <v>(76.8)</v>
      </c>
      <c r="K219" s="302">
        <f>B224-B219</f>
        <v>0.88918340127714757</v>
      </c>
      <c r="L219" s="302">
        <f>D224-D219</f>
        <v>0.11493403870708052</v>
      </c>
      <c r="M219" s="302">
        <f>F224-F219</f>
        <v>0.37517551970926988</v>
      </c>
      <c r="N219" s="302">
        <f>SUM(K219:M219)</f>
        <v>1.379292959693498</v>
      </c>
    </row>
    <row r="220" spans="1:14" x14ac:dyDescent="0.2">
      <c r="A220" s="282" t="s">
        <v>365</v>
      </c>
      <c r="B220" s="302">
        <f>'Ind T6'!L89</f>
        <v>4.7827230171819499</v>
      </c>
      <c r="C220" s="299" t="str">
        <f>CONCATENATE("(",ROUND((B220/$H221)*100,1),")")</f>
        <v>(14)</v>
      </c>
      <c r="D220" s="302">
        <f>'Ind T6'!M89</f>
        <v>2.7743906990344547</v>
      </c>
      <c r="E220" s="299" t="str">
        <f>CONCATENATE("(",ROUND((D220/$H221)*100,1),")")</f>
        <v>(8.1)</v>
      </c>
      <c r="F220" s="302">
        <f>'Ind T6'!N89</f>
        <v>0.3725872545676302</v>
      </c>
      <c r="G220" s="299" t="str">
        <f>CONCATENATE("(",ROUND((F220/$H221)*100,1),")")</f>
        <v>(1.1)</v>
      </c>
      <c r="H220" s="302">
        <f t="shared" ref="H220" si="171">SUM(B220,D220,F220)</f>
        <v>7.9297009707840349</v>
      </c>
      <c r="I220" s="299" t="str">
        <f>CONCATENATE("(",ROUND((H220/$H221)*100,1),")")</f>
        <v>(23.2)</v>
      </c>
      <c r="K220" s="302">
        <f t="shared" ref="K220:K221" si="172">B225-B220</f>
        <v>0.50297999459869747</v>
      </c>
      <c r="L220" s="302">
        <f t="shared" ref="L220:L221" si="173">D225-D220</f>
        <v>0.3105992169895373</v>
      </c>
      <c r="M220" s="302">
        <f t="shared" ref="M220:M221" si="174">F225-F220</f>
        <v>2.0127828718254914E-2</v>
      </c>
      <c r="N220" s="302">
        <f t="shared" ref="N220:N221" si="175">SUM(K220:M220)</f>
        <v>0.83370704030648968</v>
      </c>
    </row>
    <row r="221" spans="1:14" x14ac:dyDescent="0.2">
      <c r="A221" s="282" t="s">
        <v>363</v>
      </c>
      <c r="B221" s="302">
        <f>SUM(B219:B220)</f>
        <v>23.572195427930758</v>
      </c>
      <c r="C221" s="299" t="str">
        <f>CONCATENATE("(",ROUND((B221/$H221)*100,1),")")</f>
        <v>(68.8)</v>
      </c>
      <c r="D221" s="302">
        <f>SUM(D219:D220)</f>
        <v>5.5275811041456056</v>
      </c>
      <c r="E221" s="299" t="str">
        <f>CONCATENATE("(",ROUND((D221/$H221)*100,1),")")</f>
        <v>(16.1)</v>
      </c>
      <c r="F221" s="302">
        <f>SUM(F219:F220)</f>
        <v>5.1382234679236403</v>
      </c>
      <c r="G221" s="299" t="str">
        <f>CONCATENATE("(",ROUND((F221/$H221)*100,1),")")</f>
        <v>(15)</v>
      </c>
      <c r="H221" s="302">
        <f>SUM(H219:H220)</f>
        <v>34.238000000000007</v>
      </c>
      <c r="I221" s="299" t="str">
        <f>CONCATENATE("(",ROUND((H221/$H221)*100,1),")")</f>
        <v>(100)</v>
      </c>
      <c r="K221" s="302">
        <f t="shared" si="172"/>
        <v>1.3921633958758441</v>
      </c>
      <c r="L221" s="302">
        <f t="shared" si="173"/>
        <v>0.42553325569661737</v>
      </c>
      <c r="M221" s="302">
        <f t="shared" si="174"/>
        <v>0.39530334842752435</v>
      </c>
      <c r="N221" s="302">
        <f t="shared" si="175"/>
        <v>2.2129999999999859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19.678655812025955</v>
      </c>
      <c r="C224" s="299" t="str">
        <f>CONCATENATE("(",ROUND((B224/$H226)*100,1),")")</f>
        <v>(54)</v>
      </c>
      <c r="D224" s="302">
        <f>'Ind T6'!R90</f>
        <v>2.8681244438182314</v>
      </c>
      <c r="E224" s="299" t="str">
        <f>CONCATENATE("(",ROUND((D224/$H226)*100,1),")")</f>
        <v>(7.9)</v>
      </c>
      <c r="F224" s="302">
        <f>'Ind T6'!S90</f>
        <v>5.1408117330652798</v>
      </c>
      <c r="G224" s="299" t="str">
        <f>CONCATENATE("(",ROUND((F224/$H226)*100,1),")")</f>
        <v>(14.1)</v>
      </c>
      <c r="H224" s="302">
        <f>SUM(B224,D224,F224)</f>
        <v>27.687591988909467</v>
      </c>
      <c r="I224" s="299" t="str">
        <f>CONCATENATE("(",ROUND((H224/$H226)*100,1),")")</f>
        <v>(76)</v>
      </c>
      <c r="K224" s="302">
        <f>B229-B224</f>
        <v>-0.31062850040078871</v>
      </c>
      <c r="L224" s="302">
        <f>D229-D224</f>
        <v>0.11348726997329583</v>
      </c>
      <c r="M224" s="302">
        <f>F229-F224</f>
        <v>0.31772525249569838</v>
      </c>
      <c r="N224" s="302">
        <f>SUM(K224:M224)</f>
        <v>0.12058402206820551</v>
      </c>
    </row>
    <row r="225" spans="1:14" x14ac:dyDescent="0.2">
      <c r="A225" s="282" t="s">
        <v>365</v>
      </c>
      <c r="B225" s="302">
        <f>'Ind T6'!Q89</f>
        <v>5.2857030117806474</v>
      </c>
      <c r="C225" s="299" t="str">
        <f>CONCATENATE("(",ROUND((B225/$H226)*100,1),")")</f>
        <v>(14.5)</v>
      </c>
      <c r="D225" s="302">
        <f>'Ind T6'!R89</f>
        <v>3.084989916023992</v>
      </c>
      <c r="E225" s="299" t="str">
        <f>CONCATENATE("(",ROUND((D225/$H226)*100,1),")")</f>
        <v>(8.5)</v>
      </c>
      <c r="F225" s="302">
        <f>'Ind T6'!S89</f>
        <v>0.39271508328588511</v>
      </c>
      <c r="G225" s="299" t="str">
        <f>CONCATENATE("(",ROUND((F225/$H226)*100,1),")")</f>
        <v>(1.1)</v>
      </c>
      <c r="H225" s="302">
        <f t="shared" ref="H225" si="176">SUM(B225,D225,F225)</f>
        <v>8.7634080110905259</v>
      </c>
      <c r="I225" s="299" t="str">
        <f>CONCATENATE("(",ROUND((H225/$H226)*100,1),")")</f>
        <v>(24)</v>
      </c>
      <c r="K225" s="302">
        <f t="shared" ref="K225:K226" si="177">B230-B225</f>
        <v>0.2877703210096989</v>
      </c>
      <c r="L225" s="302">
        <f t="shared" ref="L225:L226" si="178">D230-D225</f>
        <v>0.2891904951605615</v>
      </c>
      <c r="M225" s="302">
        <f t="shared" ref="M225:M226" si="179">F230-F225</f>
        <v>3.455161761556802E-3</v>
      </c>
      <c r="N225" s="302">
        <f t="shared" ref="N225:N226" si="180">SUM(K225:M225)</f>
        <v>0.58041597793181721</v>
      </c>
    </row>
    <row r="226" spans="1:14" x14ac:dyDescent="0.2">
      <c r="A226" s="282" t="s">
        <v>363</v>
      </c>
      <c r="B226" s="302">
        <f>SUM(B224:B225)</f>
        <v>24.964358823806602</v>
      </c>
      <c r="C226" s="299" t="str">
        <f>CONCATENATE("(",ROUND((B226/$H226)*100,1),")")</f>
        <v>(68.5)</v>
      </c>
      <c r="D226" s="302">
        <f>SUM(D224:D225)</f>
        <v>5.9531143598422229</v>
      </c>
      <c r="E226" s="299" t="str">
        <f>CONCATENATE("(",ROUND((D226/$H226)*100,1),")")</f>
        <v>(16.3)</v>
      </c>
      <c r="F226" s="302">
        <f>SUM(F224:F225)</f>
        <v>5.5335268163511646</v>
      </c>
      <c r="G226" s="299" t="str">
        <f>CONCATENATE("(",ROUND((F226/$H226)*100,1),")")</f>
        <v>(15.2)</v>
      </c>
      <c r="H226" s="302">
        <f>SUM(H224:H225)</f>
        <v>36.450999999999993</v>
      </c>
      <c r="I226" s="299" t="str">
        <f>CONCATENATE("(",ROUND((H226/$H226)*100,1),")")</f>
        <v>(100)</v>
      </c>
      <c r="K226" s="302">
        <f t="shared" si="177"/>
        <v>-2.2858179391089806E-2</v>
      </c>
      <c r="L226" s="302">
        <f t="shared" si="178"/>
        <v>0.40267776513385733</v>
      </c>
      <c r="M226" s="302">
        <f t="shared" si="179"/>
        <v>0.32118041425725519</v>
      </c>
      <c r="N226" s="302">
        <f t="shared" si="180"/>
        <v>0.70100000000002272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19.368027311625166</v>
      </c>
      <c r="C229" s="299" t="str">
        <f>CONCATENATE("(",ROUND((B229/$H231)*100,1),")")</f>
        <v>(52.1)</v>
      </c>
      <c r="D229" s="302">
        <f>'Ind T6'!W90</f>
        <v>2.9816117137915272</v>
      </c>
      <c r="E229" s="299" t="str">
        <f>CONCATENATE("(",ROUND((D229/$H231)*100,1),")")</f>
        <v>(8)</v>
      </c>
      <c r="F229" s="302">
        <f>'Ind T6'!X90</f>
        <v>5.4585369855609782</v>
      </c>
      <c r="G229" s="299" t="str">
        <f>CONCATENATE("(",ROUND((F229/$H231)*100,1),")")</f>
        <v>(14.7)</v>
      </c>
      <c r="H229" s="302">
        <f>SUM(B229,D229,F229)</f>
        <v>27.808176010977672</v>
      </c>
      <c r="I229" s="299" t="str">
        <f>CONCATENATE("(",ROUND((H229/$H231)*100,1),")")</f>
        <v>(74.8)</v>
      </c>
      <c r="K229" s="302">
        <f>B229-B219</f>
        <v>0.57855490087635886</v>
      </c>
      <c r="L229" s="302">
        <f>D229-D219</f>
        <v>0.22842130868037636</v>
      </c>
      <c r="M229" s="302">
        <f>F229-F219</f>
        <v>0.69290077220496826</v>
      </c>
      <c r="N229" s="302">
        <f>SUM(K229:M229)</f>
        <v>1.4998769817617035</v>
      </c>
    </row>
    <row r="230" spans="1:14" x14ac:dyDescent="0.2">
      <c r="A230" s="282" t="s">
        <v>365</v>
      </c>
      <c r="B230" s="302">
        <f>'Ind T6'!V89</f>
        <v>5.5734733327903463</v>
      </c>
      <c r="C230" s="299" t="str">
        <f>CONCATENATE("(",ROUND((B230/$H231)*100,1),")")</f>
        <v>(15)</v>
      </c>
      <c r="D230" s="302">
        <f>'Ind T6'!W89</f>
        <v>3.3741804111845535</v>
      </c>
      <c r="E230" s="299" t="str">
        <f>CONCATENATE("(",ROUND((D230/$H231)*100,1),")")</f>
        <v>(9.1)</v>
      </c>
      <c r="F230" s="302">
        <f>'Ind T6'!X89</f>
        <v>0.39617024504744192</v>
      </c>
      <c r="G230" s="299" t="str">
        <f>CONCATENATE("(",ROUND((F230/$H231)*100,1),")")</f>
        <v>(1.1)</v>
      </c>
      <c r="H230" s="302">
        <f t="shared" ref="H230" si="181">SUM(B230,D230,F230)</f>
        <v>9.3438239890223418</v>
      </c>
      <c r="I230" s="299" t="str">
        <f>CONCATENATE("(",ROUND((H230/$H231)*100,1),")")</f>
        <v>(25.2)</v>
      </c>
      <c r="K230" s="302">
        <f t="shared" ref="K230:K231" si="182">B230-B220</f>
        <v>0.79075031560839637</v>
      </c>
      <c r="L230" s="302">
        <f t="shared" ref="L230:L231" si="183">D230-D220</f>
        <v>0.5997897121500988</v>
      </c>
      <c r="M230" s="302">
        <f t="shared" ref="M230:M231" si="184">F230-F220</f>
        <v>2.3582990479811716E-2</v>
      </c>
      <c r="N230" s="302">
        <f t="shared" ref="N230:N231" si="185">SUM(K230:M230)</f>
        <v>1.4141230182383069</v>
      </c>
    </row>
    <row r="231" spans="1:14" x14ac:dyDescent="0.2">
      <c r="A231" s="282" t="s">
        <v>363</v>
      </c>
      <c r="B231" s="302">
        <f>SUM(B229:B230)</f>
        <v>24.941500644415513</v>
      </c>
      <c r="C231" s="299" t="str">
        <f>CONCATENATE("(",ROUND((B231/$H231)*100,1),")")</f>
        <v>(67.1)</v>
      </c>
      <c r="D231" s="302">
        <f>SUM(D229:D230)</f>
        <v>6.3557921249760803</v>
      </c>
      <c r="E231" s="299" t="str">
        <f>CONCATENATE("(",ROUND((D231/$H231)*100,1),")")</f>
        <v>(17.1)</v>
      </c>
      <c r="F231" s="302">
        <f>SUM(F229:F230)</f>
        <v>5.8547072306084198</v>
      </c>
      <c r="G231" s="299" t="str">
        <f>CONCATENATE("(",ROUND((F231/$H231)*100,1),")")</f>
        <v>(15.8)</v>
      </c>
      <c r="H231" s="302">
        <f>SUM(H229:H230)</f>
        <v>37.152000000000015</v>
      </c>
      <c r="I231" s="299" t="str">
        <f>CONCATENATE("(",ROUND((H231/$H231)*100,1),")")</f>
        <v>(100)</v>
      </c>
      <c r="K231" s="302">
        <f t="shared" si="182"/>
        <v>1.3693052164847543</v>
      </c>
      <c r="L231" s="302">
        <f t="shared" si="183"/>
        <v>0.82821102083047471</v>
      </c>
      <c r="M231" s="302">
        <f t="shared" si="184"/>
        <v>0.71648376268477953</v>
      </c>
      <c r="N231" s="302">
        <f t="shared" si="185"/>
        <v>2.9140000000000086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10.10244703275322</v>
      </c>
      <c r="C240" s="299" t="str">
        <f>CONCATENATE("(",ROUND((B240/$H242)*100,1),")")</f>
        <v>(21.2)</v>
      </c>
      <c r="D240" s="302">
        <f>'Ind T6'!M99</f>
        <v>9.8772161669732341</v>
      </c>
      <c r="E240" s="299" t="str">
        <f>CONCATENATE("(",ROUND((D240/$H242)*100,1),")")</f>
        <v>(20.8)</v>
      </c>
      <c r="F240" s="302">
        <f>'Ind T6'!N99</f>
        <v>1.4283773786952507</v>
      </c>
      <c r="G240" s="299" t="str">
        <f>CONCATENATE("(",ROUND((F240/$H242)*100,1),")")</f>
        <v>(3)</v>
      </c>
      <c r="H240" s="302">
        <f>SUM(B240,D240,F240)</f>
        <v>21.408040578421705</v>
      </c>
      <c r="I240" s="299" t="str">
        <f>CONCATENATE("(",ROUND((H240/$H242)*100,1),")")</f>
        <v>(45)</v>
      </c>
      <c r="K240" s="302">
        <f>B245-B240</f>
        <v>0.59956124054175319</v>
      </c>
      <c r="L240" s="302">
        <f>D245-D240</f>
        <v>0.48382194221155217</v>
      </c>
      <c r="M240" s="302">
        <f>F245-F240</f>
        <v>0.10779696859864196</v>
      </c>
      <c r="N240" s="302">
        <f>SUM(K240:M240)</f>
        <v>1.1911801513519473</v>
      </c>
    </row>
    <row r="241" spans="1:14" x14ac:dyDescent="0.2">
      <c r="A241" s="282" t="s">
        <v>365</v>
      </c>
      <c r="B241" s="302">
        <f>'Ind T6'!L98</f>
        <v>8.5252564034363676</v>
      </c>
      <c r="C241" s="299" t="str">
        <f>CONCATENATE("(",ROUND((B241/$H242)*100,1),")")</f>
        <v>(17.9)</v>
      </c>
      <c r="D241" s="302">
        <f>'Ind T6'!M98</f>
        <v>16.294763660706771</v>
      </c>
      <c r="E241" s="299" t="str">
        <f>CONCATENATE("(",ROUND((D241/$H242)*100,1),")")</f>
        <v>(34.2)</v>
      </c>
      <c r="F241" s="302">
        <f>'Ind T6'!N98</f>
        <v>1.3569393574351869</v>
      </c>
      <c r="G241" s="299" t="str">
        <f>CONCATENATE("(",ROUND((F241/$H242)*100,1),")")</f>
        <v>(2.9)</v>
      </c>
      <c r="H241" s="302">
        <f t="shared" ref="H241" si="186">SUM(B241,D241,F241)</f>
        <v>26.176959421578324</v>
      </c>
      <c r="I241" s="299" t="str">
        <f>CONCATENATE("(",ROUND((H241/$H242)*100,1),")")</f>
        <v>(55)</v>
      </c>
      <c r="K241" s="302">
        <f t="shared" ref="K241:K242" si="187">B246-B241</f>
        <v>0.48617953103838296</v>
      </c>
      <c r="L241" s="302">
        <f t="shared" ref="L241:L242" si="188">D246-D241</f>
        <v>0.93098812050241975</v>
      </c>
      <c r="M241" s="302">
        <f t="shared" ref="M241:M242" si="189">F246-F241</f>
        <v>0.10765219710720175</v>
      </c>
      <c r="N241" s="302">
        <f t="shared" ref="N241:N242" si="190">SUM(K241:M241)</f>
        <v>1.5248198486480045</v>
      </c>
    </row>
    <row r="242" spans="1:14" x14ac:dyDescent="0.2">
      <c r="A242" s="282" t="s">
        <v>363</v>
      </c>
      <c r="B242" s="302">
        <f>SUM(B240:B241)</f>
        <v>18.627703436189588</v>
      </c>
      <c r="C242" s="299" t="str">
        <f>CONCATENATE("(",ROUND((B242/$H242)*100,1),")")</f>
        <v>(39.1)</v>
      </c>
      <c r="D242" s="302">
        <f>SUM(D240:D241)</f>
        <v>26.171979827680005</v>
      </c>
      <c r="E242" s="299" t="str">
        <f>CONCATENATE("(",ROUND((D242/$H242)*100,1),")")</f>
        <v>(55)</v>
      </c>
      <c r="F242" s="302">
        <f>SUM(F240:F241)</f>
        <v>2.7853167361304374</v>
      </c>
      <c r="G242" s="299" t="str">
        <f>CONCATENATE("(",ROUND((F242/$H242)*100,1),")")</f>
        <v>(5.9)</v>
      </c>
      <c r="H242" s="302">
        <f>SUM(H240:H241)</f>
        <v>47.585000000000029</v>
      </c>
      <c r="I242" s="299" t="str">
        <f>CONCATENATE("(",ROUND((H242/$H242)*100,1),")")</f>
        <v>(100)</v>
      </c>
      <c r="K242" s="302">
        <f t="shared" si="187"/>
        <v>1.0857407715801379</v>
      </c>
      <c r="L242" s="302">
        <f t="shared" si="188"/>
        <v>1.4148100627139719</v>
      </c>
      <c r="M242" s="302">
        <f t="shared" si="189"/>
        <v>0.21544916570584416</v>
      </c>
      <c r="N242" s="302">
        <f t="shared" si="190"/>
        <v>2.715999999999954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10.702008273294974</v>
      </c>
      <c r="C245" s="299" t="str">
        <f>CONCATENATE("(",ROUND((B245/$H247)*100,1),")")</f>
        <v>(21.3)</v>
      </c>
      <c r="D245" s="302">
        <f>'Ind T6'!R99</f>
        <v>10.361038109184786</v>
      </c>
      <c r="E245" s="299" t="str">
        <f>CONCATENATE("(",ROUND((D245/$H247)*100,1),")")</f>
        <v>(20.6)</v>
      </c>
      <c r="F245" s="302">
        <f>'Ind T6'!S99</f>
        <v>1.5361743472938927</v>
      </c>
      <c r="G245" s="299" t="str">
        <f>CONCATENATE("(",ROUND((F245/$H247)*100,1),")")</f>
        <v>(3.1)</v>
      </c>
      <c r="H245" s="302">
        <f>SUM(B245,D245,F245)</f>
        <v>22.599220729773656</v>
      </c>
      <c r="I245" s="299" t="str">
        <f>CONCATENATE("(",ROUND((H245/$H247)*100,1),")")</f>
        <v>(44.9)</v>
      </c>
      <c r="K245" s="302">
        <f>B250-B245</f>
        <v>1.4642469936654745</v>
      </c>
      <c r="L245" s="302">
        <f>D250-D245</f>
        <v>1.2017440018072278</v>
      </c>
      <c r="M245" s="302">
        <f>F250-F245</f>
        <v>0.18945963644360875</v>
      </c>
      <c r="N245" s="302">
        <f>SUM(K245:M245)</f>
        <v>2.8554506319163111</v>
      </c>
    </row>
    <row r="246" spans="1:14" x14ac:dyDescent="0.2">
      <c r="A246" s="282" t="s">
        <v>365</v>
      </c>
      <c r="B246" s="302">
        <f>'Ind T6'!Q98</f>
        <v>9.0114359344747506</v>
      </c>
      <c r="C246" s="299" t="str">
        <f>CONCATENATE("(",ROUND((B246/$H247)*100,1),")")</f>
        <v>(17.9)</v>
      </c>
      <c r="D246" s="302">
        <f>'Ind T6'!R98</f>
        <v>17.22575178120919</v>
      </c>
      <c r="E246" s="299" t="str">
        <f>CONCATENATE("(",ROUND((D246/$H247)*100,1),")")</f>
        <v>(34.2)</v>
      </c>
      <c r="F246" s="302">
        <f>'Ind T6'!S98</f>
        <v>1.4645915545423887</v>
      </c>
      <c r="G246" s="299" t="str">
        <f>CONCATENATE("(",ROUND((F246/$H247)*100,1),")")</f>
        <v>(2.9)</v>
      </c>
      <c r="H246" s="302">
        <f t="shared" ref="H246" si="191">SUM(B246,D246,F246)</f>
        <v>27.701779270226329</v>
      </c>
      <c r="I246" s="299" t="str">
        <f>CONCATENATE("(",ROUND((H246/$H247)*100,1),")")</f>
        <v>(55.1)</v>
      </c>
      <c r="K246" s="302">
        <f t="shared" ref="K246:K247" si="192">B251-B246</f>
        <v>1.1358534322356864</v>
      </c>
      <c r="L246" s="302">
        <f t="shared" ref="L246:L247" si="193">D251-D246</f>
        <v>2.0331140704498871</v>
      </c>
      <c r="M246" s="302">
        <f t="shared" ref="M246:M247" si="194">F251-F246</f>
        <v>0.17958186539818333</v>
      </c>
      <c r="N246" s="302">
        <f t="shared" ref="N246:N247" si="195">SUM(K246:M246)</f>
        <v>3.3485493680837566</v>
      </c>
    </row>
    <row r="247" spans="1:14" x14ac:dyDescent="0.2">
      <c r="A247" s="282" t="s">
        <v>363</v>
      </c>
      <c r="B247" s="302">
        <f>SUM(B245:B246)</f>
        <v>19.713444207769726</v>
      </c>
      <c r="C247" s="299" t="str">
        <f>CONCATENATE("(",ROUND((B247/$H247)*100,1),")")</f>
        <v>(39.2)</v>
      </c>
      <c r="D247" s="302">
        <f>SUM(D245:D246)</f>
        <v>27.586789890393977</v>
      </c>
      <c r="E247" s="299" t="str">
        <f>CONCATENATE("(",ROUND((D247/$H247)*100,1),")")</f>
        <v>(54.8)</v>
      </c>
      <c r="F247" s="302">
        <f>SUM(F245:F246)</f>
        <v>3.0007659018362816</v>
      </c>
      <c r="G247" s="299" t="str">
        <f>CONCATENATE("(",ROUND((F247/$H247)*100,1),")")</f>
        <v>(6)</v>
      </c>
      <c r="H247" s="302">
        <f>SUM(H245:H246)</f>
        <v>50.300999999999988</v>
      </c>
      <c r="I247" s="299" t="str">
        <f>CONCATENATE("(",ROUND((H247/$H247)*100,1),")")</f>
        <v>(100)</v>
      </c>
      <c r="K247" s="302">
        <f t="shared" si="192"/>
        <v>2.6001004259011609</v>
      </c>
      <c r="L247" s="302">
        <f t="shared" si="193"/>
        <v>3.234858072257115</v>
      </c>
      <c r="M247" s="302">
        <f t="shared" si="194"/>
        <v>0.36904150184179185</v>
      </c>
      <c r="N247" s="302">
        <f t="shared" si="195"/>
        <v>6.2040000000000681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12.166255266960448</v>
      </c>
      <c r="C250" s="299" t="str">
        <f>CONCATENATE("(",ROUND((B250/$H252)*100,1),")")</f>
        <v>(21.5)</v>
      </c>
      <c r="D250" s="302">
        <f>'Ind T6'!W99</f>
        <v>11.562782110992014</v>
      </c>
      <c r="E250" s="299" t="str">
        <f>CONCATENATE("(",ROUND((D250/$H252)*100,1),")")</f>
        <v>(20.5)</v>
      </c>
      <c r="F250" s="302">
        <f>'Ind T6'!X99</f>
        <v>1.7256339837375014</v>
      </c>
      <c r="G250" s="299" t="str">
        <f>CONCATENATE("(",ROUND((F250/$H252)*100,1),")")</f>
        <v>(3.1)</v>
      </c>
      <c r="H250" s="302">
        <f>SUM(B250,D250,F250)</f>
        <v>25.454671361689964</v>
      </c>
      <c r="I250" s="299" t="str">
        <f>CONCATENATE("(",ROUND((H250/$H252)*100,1),")")</f>
        <v>(45)</v>
      </c>
      <c r="K250" s="302">
        <f>B250-B240</f>
        <v>2.0638082342072277</v>
      </c>
      <c r="L250" s="302">
        <f>D250-D240</f>
        <v>1.68556594401878</v>
      </c>
      <c r="M250" s="302">
        <f>F250-F240</f>
        <v>0.29725660504225071</v>
      </c>
      <c r="N250" s="302">
        <f>SUM(K250:M250)</f>
        <v>4.0466307832682586</v>
      </c>
    </row>
    <row r="251" spans="1:14" x14ac:dyDescent="0.2">
      <c r="A251" s="282" t="s">
        <v>365</v>
      </c>
      <c r="B251" s="302">
        <f>'Ind T6'!V98</f>
        <v>10.147289366710437</v>
      </c>
      <c r="C251" s="299" t="str">
        <f>CONCATENATE("(",ROUND((B251/$H252)*100,1),")")</f>
        <v>(18)</v>
      </c>
      <c r="D251" s="302">
        <f>'Ind T6'!W98</f>
        <v>19.258865851659078</v>
      </c>
      <c r="E251" s="299" t="str">
        <f>CONCATENATE("(",ROUND((D251/$H252)*100,1),")")</f>
        <v>(34.1)</v>
      </c>
      <c r="F251" s="302">
        <f>'Ind T6'!X98</f>
        <v>1.644173419940572</v>
      </c>
      <c r="G251" s="299" t="str">
        <f>CONCATENATE("(",ROUND((F251/$H252)*100,1),")")</f>
        <v>(2.9)</v>
      </c>
      <c r="H251" s="302">
        <f t="shared" ref="H251" si="196">SUM(B251,D251,F251)</f>
        <v>31.050328638310084</v>
      </c>
      <c r="I251" s="299" t="str">
        <f>CONCATENATE("(",ROUND((H251/$H252)*100,1),")")</f>
        <v>(55)</v>
      </c>
      <c r="K251" s="302">
        <f t="shared" ref="K251:K252" si="197">B251-B241</f>
        <v>1.6220329632740693</v>
      </c>
      <c r="L251" s="302">
        <f t="shared" ref="L251:L252" si="198">D251-D241</f>
        <v>2.9641021909523069</v>
      </c>
      <c r="M251" s="302">
        <f t="shared" ref="M251:M252" si="199">F251-F241</f>
        <v>0.28723406250538508</v>
      </c>
      <c r="N251" s="302">
        <f t="shared" ref="N251:N252" si="200">SUM(K251:M251)</f>
        <v>4.8733692167317617</v>
      </c>
    </row>
    <row r="252" spans="1:14" x14ac:dyDescent="0.2">
      <c r="A252" s="282" t="s">
        <v>363</v>
      </c>
      <c r="B252" s="302">
        <f>SUM(B250:B251)</f>
        <v>22.313544633670887</v>
      </c>
      <c r="C252" s="299" t="str">
        <f>CONCATENATE("(",ROUND((B252/$H252)*100,1),")")</f>
        <v>(39.5)</v>
      </c>
      <c r="D252" s="302">
        <f>SUM(D250:D251)</f>
        <v>30.821647962651092</v>
      </c>
      <c r="E252" s="299" t="str">
        <f>CONCATENATE("(",ROUND((D252/$H252)*100,1),")")</f>
        <v>(54.5)</v>
      </c>
      <c r="F252" s="302">
        <f>SUM(F250:F251)</f>
        <v>3.3698074036780734</v>
      </c>
      <c r="G252" s="299" t="str">
        <f>CONCATENATE("(",ROUND((F252/$H252)*100,1),")")</f>
        <v>(6)</v>
      </c>
      <c r="H252" s="302">
        <f>SUM(H250:H251)</f>
        <v>56.505000000000052</v>
      </c>
      <c r="I252" s="299" t="str">
        <f>CONCATENATE("(",ROUND((H252/$H252)*100,1),")")</f>
        <v>(100)</v>
      </c>
      <c r="K252" s="302">
        <f t="shared" si="197"/>
        <v>3.6858411974812988</v>
      </c>
      <c r="L252" s="302">
        <f t="shared" si="198"/>
        <v>4.6496681349710869</v>
      </c>
      <c r="M252" s="302">
        <f t="shared" si="199"/>
        <v>0.58449066754763601</v>
      </c>
      <c r="N252" s="302">
        <f t="shared" si="200"/>
        <v>8.9200000000000212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1.2555548505654857</v>
      </c>
      <c r="C261" s="299" t="str">
        <f>CONCATENATE("(",ROUND((B261/$H263)*100,1),")")</f>
        <v>(37.1)</v>
      </c>
      <c r="D261" s="302">
        <f>'Ind T6'!M108</f>
        <v>0.42026583511033988</v>
      </c>
      <c r="E261" s="299" t="str">
        <f>CONCATENATE("(",ROUND((D261/$H263)*100,1),")")</f>
        <v>(12.4)</v>
      </c>
      <c r="F261" s="302">
        <f>'Ind T6'!N108</f>
        <v>0.30334244205269817</v>
      </c>
      <c r="G261" s="299" t="str">
        <f>CONCATENATE("(",ROUND((F261/$H263)*100,1),")")</f>
        <v>(9)</v>
      </c>
      <c r="H261" s="302">
        <f>SUM(B261,D261,F261)</f>
        <v>1.9791631277285238</v>
      </c>
      <c r="I261" s="299" t="str">
        <f>CONCATENATE("(",ROUND((H261/$H263)*100,1),")")</f>
        <v>(58.5)</v>
      </c>
      <c r="K261" s="302">
        <f>B266-B261</f>
        <v>-2.2312459356062853E-2</v>
      </c>
      <c r="L261" s="302">
        <f>D266-D261</f>
        <v>1.4759442732081296E-2</v>
      </c>
      <c r="M261" s="302">
        <f>F266-F261</f>
        <v>-1.8615093780283698E-3</v>
      </c>
      <c r="N261" s="302">
        <f>SUM(K261:M261)</f>
        <v>-9.4145260020099264E-3</v>
      </c>
    </row>
    <row r="262" spans="1:14" x14ac:dyDescent="0.2">
      <c r="A262" s="282" t="s">
        <v>365</v>
      </c>
      <c r="B262" s="302">
        <f>'Ind T6'!L107</f>
        <v>0.67179134070914415</v>
      </c>
      <c r="C262" s="299" t="str">
        <f>CONCATENATE("(",ROUND((B262/$H263)*100,1),")")</f>
        <v>(19.9)</v>
      </c>
      <c r="D262" s="302">
        <f>'Ind T6'!M107</f>
        <v>0.46354821731805246</v>
      </c>
      <c r="E262" s="299" t="str">
        <f>CONCATENATE("(",ROUND((D262/$H263)*100,1),")")</f>
        <v>(13.7)</v>
      </c>
      <c r="F262" s="302">
        <f>'Ind T6'!N107</f>
        <v>0.26749731424427958</v>
      </c>
      <c r="G262" s="299" t="str">
        <f>CONCATENATE("(",ROUND((F262/$H263)*100,1),")")</f>
        <v>(7.9)</v>
      </c>
      <c r="H262" s="302">
        <f t="shared" ref="H262" si="201">SUM(B262,D262,F262)</f>
        <v>1.4028368722714761</v>
      </c>
      <c r="I262" s="299" t="str">
        <f>CONCATENATE("(",ROUND((H262/$H263)*100,1),")")</f>
        <v>(41.5)</v>
      </c>
      <c r="K262" s="302">
        <f t="shared" ref="K262:K263" si="202">B267-B262</f>
        <v>-8.9479470861553168E-3</v>
      </c>
      <c r="L262" s="302">
        <f t="shared" ref="L262:L263" si="203">D267-D262</f>
        <v>5.0313737595075736E-4</v>
      </c>
      <c r="M262" s="302">
        <f t="shared" ref="M262:M263" si="204">F267-F262</f>
        <v>-6.1406642877882556E-3</v>
      </c>
      <c r="N262" s="302">
        <f t="shared" ref="N262:N263" si="205">SUM(K262:M262)</f>
        <v>-1.4585473997992815E-2</v>
      </c>
    </row>
    <row r="263" spans="1:14" x14ac:dyDescent="0.2">
      <c r="A263" s="282" t="s">
        <v>363</v>
      </c>
      <c r="B263" s="302">
        <f>SUM(B261:B262)</f>
        <v>1.9273461912746299</v>
      </c>
      <c r="C263" s="299" t="str">
        <f>CONCATENATE("(",ROUND((B263/$H263)*100,1),")")</f>
        <v>(57)</v>
      </c>
      <c r="D263" s="302">
        <f>SUM(D261:D262)</f>
        <v>0.88381405242839239</v>
      </c>
      <c r="E263" s="299" t="str">
        <f>CONCATENATE("(",ROUND((D263/$H263)*100,1),")")</f>
        <v>(26.1)</v>
      </c>
      <c r="F263" s="302">
        <f>SUM(F261:F262)</f>
        <v>0.57083975629697781</v>
      </c>
      <c r="G263" s="299" t="str">
        <f>CONCATENATE("(",ROUND((F263/$H263)*100,1),")")</f>
        <v>(16.9)</v>
      </c>
      <c r="H263" s="302">
        <f>SUM(H261:H262)</f>
        <v>3.3819999999999997</v>
      </c>
      <c r="I263" s="299" t="str">
        <f>CONCATENATE("(",ROUND((H263/$H263)*100,1),")")</f>
        <v>(100)</v>
      </c>
      <c r="K263" s="302">
        <f t="shared" si="202"/>
        <v>-3.1260406442218169E-2</v>
      </c>
      <c r="L263" s="302">
        <f t="shared" si="203"/>
        <v>1.5262580108031942E-2</v>
      </c>
      <c r="M263" s="302">
        <f t="shared" si="204"/>
        <v>-8.0021736658166809E-3</v>
      </c>
      <c r="N263" s="302">
        <f t="shared" si="205"/>
        <v>-2.4000000000002908E-2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1.2332423912094228</v>
      </c>
      <c r="C266" s="299" t="str">
        <f>CONCATENATE("(",ROUND((B266/$H268)*100,1),")")</f>
        <v>(36.7)</v>
      </c>
      <c r="D266" s="302">
        <f>'Ind T6'!R108</f>
        <v>0.43502527784242118</v>
      </c>
      <c r="E266" s="299" t="str">
        <f>CONCATENATE("(",ROUND((D266/$H268)*100,1),")")</f>
        <v>(13)</v>
      </c>
      <c r="F266" s="302">
        <f>'Ind T6'!S108</f>
        <v>0.3014809326746698</v>
      </c>
      <c r="G266" s="299" t="str">
        <f>CONCATENATE("(",ROUND((F266/$H268)*100,1),")")</f>
        <v>(9)</v>
      </c>
      <c r="H266" s="302">
        <f>SUM(B266,D266,F266)</f>
        <v>1.9697486017265136</v>
      </c>
      <c r="I266" s="299" t="str">
        <f>CONCATENATE("(",ROUND((H266/$H268)*100,1),")")</f>
        <v>(58.7)</v>
      </c>
      <c r="K266" s="302">
        <f>B271-B266</f>
        <v>1.0343571197416246E-2</v>
      </c>
      <c r="L266" s="302">
        <f>D271-D266</f>
        <v>3.7439947257336792E-2</v>
      </c>
      <c r="M266" s="302">
        <f>F271-F266</f>
        <v>8.745653651231422E-3</v>
      </c>
      <c r="N266" s="302">
        <f>SUM(K266:M266)</f>
        <v>5.652917210598446E-2</v>
      </c>
    </row>
    <row r="267" spans="1:14" x14ac:dyDescent="0.2">
      <c r="A267" s="282" t="s">
        <v>365</v>
      </c>
      <c r="B267" s="302">
        <f>'Ind T6'!Q107</f>
        <v>0.66284339362298883</v>
      </c>
      <c r="C267" s="299" t="str">
        <f>CONCATENATE("(",ROUND((B267/$H268)*100,1),")")</f>
        <v>(19.7)</v>
      </c>
      <c r="D267" s="302">
        <f>'Ind T6'!R107</f>
        <v>0.46405135469400322</v>
      </c>
      <c r="E267" s="299" t="str">
        <f>CONCATENATE("(",ROUND((D267/$H268)*100,1),")")</f>
        <v>(13.8)</v>
      </c>
      <c r="F267" s="302">
        <f>'Ind T6'!S107</f>
        <v>0.26135664995649133</v>
      </c>
      <c r="G267" s="299" t="str">
        <f>CONCATENATE("(",ROUND((F267/$H268)*100,1),")")</f>
        <v>(7.8)</v>
      </c>
      <c r="H267" s="302">
        <f t="shared" ref="H267" si="206">SUM(B267,D267,F267)</f>
        <v>1.3882513982734834</v>
      </c>
      <c r="I267" s="299" t="str">
        <f>CONCATENATE("(",ROUND((H267/$H268)*100,1),")")</f>
        <v>(41.3)</v>
      </c>
      <c r="K267" s="302">
        <f t="shared" ref="K267:K268" si="207">B272-B267</f>
        <v>1.8144766607775531E-2</v>
      </c>
      <c r="L267" s="302">
        <f t="shared" ref="L267:L268" si="208">D272-D267</f>
        <v>9.997280545503584E-3</v>
      </c>
      <c r="M267" s="302">
        <f t="shared" ref="M267:M268" si="209">F272-F267</f>
        <v>-6.6712192592604524E-3</v>
      </c>
      <c r="N267" s="302">
        <f t="shared" ref="N267:N268" si="210">SUM(K267:M267)</f>
        <v>2.1470827894018663E-2</v>
      </c>
    </row>
    <row r="268" spans="1:14" x14ac:dyDescent="0.2">
      <c r="A268" s="282" t="s">
        <v>363</v>
      </c>
      <c r="B268" s="302">
        <f>SUM(B266:B267)</f>
        <v>1.8960857848324117</v>
      </c>
      <c r="C268" s="299" t="str">
        <f>CONCATENATE("(",ROUND((B268/$H268)*100,1),")")</f>
        <v>(56.5)</v>
      </c>
      <c r="D268" s="302">
        <f>SUM(D266:D267)</f>
        <v>0.89907663253642434</v>
      </c>
      <c r="E268" s="299" t="str">
        <f>CONCATENATE("(",ROUND((D268/$H268)*100,1),")")</f>
        <v>(26.8)</v>
      </c>
      <c r="F268" s="302">
        <f>SUM(F266:F267)</f>
        <v>0.56283758263116113</v>
      </c>
      <c r="G268" s="299" t="str">
        <f>CONCATENATE("(",ROUND((F268/$H268)*100,1),")")</f>
        <v>(16.8)</v>
      </c>
      <c r="H268" s="302">
        <f>SUM(H266:H267)</f>
        <v>3.357999999999997</v>
      </c>
      <c r="I268" s="299" t="str">
        <f>CONCATENATE("(",ROUND((H268/$H268)*100,1),")")</f>
        <v>(100)</v>
      </c>
      <c r="K268" s="302">
        <f t="shared" si="207"/>
        <v>2.8488337805191666E-2</v>
      </c>
      <c r="L268" s="302">
        <f t="shared" si="208"/>
        <v>4.7437227802840432E-2</v>
      </c>
      <c r="M268" s="302">
        <f t="shared" si="209"/>
        <v>2.0744343919709696E-3</v>
      </c>
      <c r="N268" s="302">
        <f t="shared" si="210"/>
        <v>7.8000000000003067E-2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1.2435859624068391</v>
      </c>
      <c r="C271" s="299" t="str">
        <f>CONCATENATE("(",ROUND((B271/$H273)*100,1),")")</f>
        <v>(36.2)</v>
      </c>
      <c r="D271" s="302">
        <f>'Ind T6'!W108</f>
        <v>0.47246522509975797</v>
      </c>
      <c r="E271" s="299" t="str">
        <f>CONCATENATE("(",ROUND((D271/$H273)*100,1),")")</f>
        <v>(13.8)</v>
      </c>
      <c r="F271" s="302">
        <f>'Ind T6'!X108</f>
        <v>0.31022658632590122</v>
      </c>
      <c r="G271" s="299" t="str">
        <f>CONCATENATE("(",ROUND((F271/$H273)*100,1),")")</f>
        <v>(9)</v>
      </c>
      <c r="H271" s="302">
        <f>SUM(B271,D271,F271)</f>
        <v>2.0262777738324984</v>
      </c>
      <c r="I271" s="299" t="str">
        <f>CONCATENATE("(",ROUND((H271/$H273)*100,1),")")</f>
        <v>(59)</v>
      </c>
      <c r="K271" s="302">
        <f>B271-B261</f>
        <v>-1.1968888158646607E-2</v>
      </c>
      <c r="L271" s="302">
        <f>D271-D261</f>
        <v>5.2199389989418088E-2</v>
      </c>
      <c r="M271" s="302">
        <f>F271-F261</f>
        <v>6.8841442732030522E-3</v>
      </c>
      <c r="N271" s="302">
        <f>SUM(K271:M271)</f>
        <v>4.7114646103974533E-2</v>
      </c>
    </row>
    <row r="272" spans="1:14" x14ac:dyDescent="0.2">
      <c r="A272" s="282" t="s">
        <v>365</v>
      </c>
      <c r="B272" s="302">
        <f>'Ind T6'!V107</f>
        <v>0.68098816023076436</v>
      </c>
      <c r="C272" s="299" t="str">
        <f>CONCATENATE("(",ROUND((B272/$H273)*100,1),")")</f>
        <v>(19.8)</v>
      </c>
      <c r="D272" s="302">
        <f>'Ind T6'!W107</f>
        <v>0.4740486352395068</v>
      </c>
      <c r="E272" s="299" t="str">
        <f>CONCATENATE("(",ROUND((D272/$H273)*100,1),")")</f>
        <v>(13.8)</v>
      </c>
      <c r="F272" s="302">
        <f>'Ind T6'!X107</f>
        <v>0.25468543069723087</v>
      </c>
      <c r="G272" s="299" t="str">
        <f>CONCATENATE("(",ROUND((F272/$H273)*100,1),")")</f>
        <v>(7.4)</v>
      </c>
      <c r="H272" s="302">
        <f t="shared" ref="H272" si="211">SUM(B272,D272,F272)</f>
        <v>1.409722226167502</v>
      </c>
      <c r="I272" s="299" t="str">
        <f>CONCATENATE("(",ROUND((H272/$H273)*100,1),")")</f>
        <v>(41)</v>
      </c>
      <c r="K272" s="302">
        <f t="shared" ref="K272:K273" si="212">B272-B262</f>
        <v>9.1968195216202142E-3</v>
      </c>
      <c r="L272" s="302">
        <f t="shared" ref="L272:L273" si="213">D272-D262</f>
        <v>1.0500417921454341E-2</v>
      </c>
      <c r="M272" s="302">
        <f t="shared" ref="M272:M273" si="214">F272-F262</f>
        <v>-1.2811883547048708E-2</v>
      </c>
      <c r="N272" s="302">
        <f t="shared" ref="N272:N273" si="215">SUM(K272:M272)</f>
        <v>6.8853538960258476E-3</v>
      </c>
    </row>
    <row r="273" spans="1:14" x14ac:dyDescent="0.2">
      <c r="A273" s="282" t="s">
        <v>363</v>
      </c>
      <c r="B273" s="302">
        <f>SUM(B271:B272)</f>
        <v>1.9245741226376034</v>
      </c>
      <c r="C273" s="299" t="str">
        <f>CONCATENATE("(",ROUND((B273/$H273)*100,1),")")</f>
        <v>(56)</v>
      </c>
      <c r="D273" s="302">
        <f>SUM(D271:D272)</f>
        <v>0.94651386033926477</v>
      </c>
      <c r="E273" s="299" t="str">
        <f>CONCATENATE("(",ROUND((D273/$H273)*100,1),")")</f>
        <v>(27.5)</v>
      </c>
      <c r="F273" s="302">
        <f>SUM(F271:F272)</f>
        <v>0.5649120170231321</v>
      </c>
      <c r="G273" s="299" t="str">
        <f>CONCATENATE("(",ROUND((F273/$H273)*100,1),")")</f>
        <v>(16.4)</v>
      </c>
      <c r="H273" s="302">
        <f>SUM(H271:H272)</f>
        <v>3.4360000000000004</v>
      </c>
      <c r="I273" s="299" t="str">
        <f>CONCATENATE("(",ROUND((H273/$H273)*100,1),")")</f>
        <v>(100)</v>
      </c>
      <c r="K273" s="302">
        <f t="shared" si="212"/>
        <v>-2.7720686370265035E-3</v>
      </c>
      <c r="L273" s="302">
        <f t="shared" si="213"/>
        <v>6.2699807910872374E-2</v>
      </c>
      <c r="M273" s="302">
        <f t="shared" si="214"/>
        <v>-5.9277392738457113E-3</v>
      </c>
      <c r="N273" s="302">
        <f t="shared" si="215"/>
        <v>5.4000000000000159E-2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7.9145894737869575</v>
      </c>
      <c r="C282" s="299" t="str">
        <f>CONCATENATE("(",ROUND((B282/$H284)*100,1),")")</f>
        <v>(67.1)</v>
      </c>
      <c r="D282" s="302">
        <f>'Ind T6'!M117</f>
        <v>0.48918903974038785</v>
      </c>
      <c r="E282" s="299" t="str">
        <f>CONCATENATE("(",ROUND((D282/$H284)*100,1),")")</f>
        <v>(4.1)</v>
      </c>
      <c r="F282" s="302">
        <f>'Ind T6'!N117</f>
        <v>0.27573955539922557</v>
      </c>
      <c r="G282" s="299" t="str">
        <f>CONCATENATE("(",ROUND((F282/$H284)*100,1),")")</f>
        <v>(2.3)</v>
      </c>
      <c r="H282" s="302">
        <f>SUM(B282,D282,F282)</f>
        <v>8.679518068926571</v>
      </c>
      <c r="I282" s="299" t="str">
        <f>CONCATENATE("(",ROUND((H282/$H284)*100,1),")")</f>
        <v>(73.6)</v>
      </c>
      <c r="K282" s="302">
        <f>B287-B282</f>
        <v>0.6696977792597778</v>
      </c>
      <c r="L282" s="302">
        <f>D287-D282</f>
        <v>4.9436146209432263E-2</v>
      </c>
      <c r="M282" s="302">
        <f>F287-F282</f>
        <v>3.2329590542473863E-2</v>
      </c>
      <c r="N282" s="302">
        <f>SUM(K282:M282)</f>
        <v>0.75146351601168393</v>
      </c>
    </row>
    <row r="283" spans="1:14" x14ac:dyDescent="0.2">
      <c r="A283" s="282" t="s">
        <v>365</v>
      </c>
      <c r="B283" s="302">
        <f>'Ind T6'!L116</f>
        <v>2.3820244974902014</v>
      </c>
      <c r="C283" s="299" t="str">
        <f>CONCATENATE("(",ROUND((B283/$H284)*100,1),")")</f>
        <v>(20.2)</v>
      </c>
      <c r="D283" s="302">
        <f>'Ind T6'!M116</f>
        <v>0.63513043659614588</v>
      </c>
      <c r="E283" s="299" t="str">
        <f>CONCATENATE("(",ROUND((D283/$H284)*100,1),")")</f>
        <v>(5.4)</v>
      </c>
      <c r="F283" s="302">
        <f>'Ind T6'!N116</f>
        <v>9.832699698709331E-2</v>
      </c>
      <c r="G283" s="299" t="str">
        <f>CONCATENATE("(",ROUND((F283/$H284)*100,1),")")</f>
        <v>(0.8)</v>
      </c>
      <c r="H283" s="302">
        <f t="shared" ref="H283" si="216">SUM(B283,D283,F283)</f>
        <v>3.115481931073441</v>
      </c>
      <c r="I283" s="299" t="str">
        <f>CONCATENATE("(",ROUND((H283/$H284)*100,1),")")</f>
        <v>(26.4)</v>
      </c>
      <c r="K283" s="302">
        <f t="shared" ref="K283:K284" si="217">B288-B283</f>
        <v>0.28151753900336729</v>
      </c>
      <c r="L283" s="302">
        <f t="shared" ref="L283:L284" si="218">D288-D283</f>
        <v>4.9430938121778567E-2</v>
      </c>
      <c r="M283" s="302">
        <f t="shared" ref="M283:M284" si="219">F288-F283</f>
        <v>1.0588006863161081E-2</v>
      </c>
      <c r="N283" s="302">
        <f t="shared" ref="N283:N284" si="220">SUM(K283:M283)</f>
        <v>0.34153648398830694</v>
      </c>
    </row>
    <row r="284" spans="1:14" x14ac:dyDescent="0.2">
      <c r="A284" s="282" t="s">
        <v>363</v>
      </c>
      <c r="B284" s="302">
        <f>SUM(B282:B283)</f>
        <v>10.296613971277159</v>
      </c>
      <c r="C284" s="299" t="str">
        <f>CONCATENATE("(",ROUND((B284/$H284)*100,1),")")</f>
        <v>(87.3)</v>
      </c>
      <c r="D284" s="302">
        <f>SUM(D282:D283)</f>
        <v>1.1243194763365336</v>
      </c>
      <c r="E284" s="299" t="str">
        <f>CONCATENATE("(",ROUND((D284/$H284)*100,1),")")</f>
        <v>(9.5)</v>
      </c>
      <c r="F284" s="302">
        <f>SUM(F282:F283)</f>
        <v>0.37406655238631886</v>
      </c>
      <c r="G284" s="299" t="str">
        <f>CONCATENATE("(",ROUND((F284/$H284)*100,1),")")</f>
        <v>(3.2)</v>
      </c>
      <c r="H284" s="302">
        <f>SUM(H282:H283)</f>
        <v>11.795000000000012</v>
      </c>
      <c r="I284" s="299" t="str">
        <f>CONCATENATE("(",ROUND((H284/$H284)*100,1),")")</f>
        <v>(100)</v>
      </c>
      <c r="K284" s="302">
        <f t="shared" si="217"/>
        <v>0.95121531826314509</v>
      </c>
      <c r="L284" s="302">
        <f t="shared" si="218"/>
        <v>9.8867084331210942E-2</v>
      </c>
      <c r="M284" s="302">
        <f t="shared" si="219"/>
        <v>4.2917597405634944E-2</v>
      </c>
      <c r="N284" s="302">
        <f t="shared" si="220"/>
        <v>1.0929999999999911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8.5842872530467353</v>
      </c>
      <c r="C287" s="299" t="str">
        <f>CONCATENATE("(",ROUND((B287/$H289)*100,1),")")</f>
        <v>(66.6)</v>
      </c>
      <c r="D287" s="302">
        <f>'Ind T6'!R117</f>
        <v>0.53862518594982012</v>
      </c>
      <c r="E287" s="299" t="str">
        <f>CONCATENATE("(",ROUND((D287/$H289)*100,1),")")</f>
        <v>(4.2)</v>
      </c>
      <c r="F287" s="302">
        <f>'Ind T6'!S117</f>
        <v>0.30806914594169943</v>
      </c>
      <c r="G287" s="299" t="str">
        <f>CONCATENATE("(",ROUND((F287/$H289)*100,1),")")</f>
        <v>(2.4)</v>
      </c>
      <c r="H287" s="302">
        <f>SUM(B287,D287,F287)</f>
        <v>9.4309815849382552</v>
      </c>
      <c r="I287" s="299" t="str">
        <f>CONCATENATE("(",ROUND((H287/$H289)*100,1),")")</f>
        <v>(73.2)</v>
      </c>
      <c r="K287" s="302">
        <f>B292-B287</f>
        <v>0.76516018675841124</v>
      </c>
      <c r="L287" s="302">
        <f>D292-D287</f>
        <v>5.9136822887741247E-2</v>
      </c>
      <c r="M287" s="302">
        <f>F292-F287</f>
        <v>3.8709993064209192E-2</v>
      </c>
      <c r="N287" s="302">
        <f>SUM(K287:M287)</f>
        <v>0.86300700271036168</v>
      </c>
    </row>
    <row r="288" spans="1:14" x14ac:dyDescent="0.2">
      <c r="A288" s="282" t="s">
        <v>365</v>
      </c>
      <c r="B288" s="302">
        <f>'Ind T6'!Q116</f>
        <v>2.6635420364935687</v>
      </c>
      <c r="C288" s="299" t="str">
        <f>CONCATENATE("(",ROUND((B288/$H289)*100,1),")")</f>
        <v>(20.7)</v>
      </c>
      <c r="D288" s="302">
        <f>'Ind T6'!R116</f>
        <v>0.68456137471792444</v>
      </c>
      <c r="E288" s="299" t="str">
        <f>CONCATENATE("(",ROUND((D288/$H289)*100,1),")")</f>
        <v>(5.3)</v>
      </c>
      <c r="F288" s="302">
        <f>'Ind T6'!S116</f>
        <v>0.10891500385025439</v>
      </c>
      <c r="G288" s="299" t="str">
        <f>CONCATENATE("(",ROUND((F288/$H289)*100,1),")")</f>
        <v>(0.8)</v>
      </c>
      <c r="H288" s="302">
        <f t="shared" ref="H288" si="221">SUM(B288,D288,F288)</f>
        <v>3.4570184150617478</v>
      </c>
      <c r="I288" s="299" t="str">
        <f>CONCATENATE("(",ROUND((H288/$H289)*100,1),")")</f>
        <v>(26.8)</v>
      </c>
      <c r="K288" s="302">
        <f t="shared" ref="K288:K289" si="222">B293-B288</f>
        <v>0.39506003576978932</v>
      </c>
      <c r="L288" s="302">
        <f t="shared" ref="L288:L289" si="223">D293-D288</f>
        <v>4.3389609392840645E-2</v>
      </c>
      <c r="M288" s="302">
        <f t="shared" ref="M288:M289" si="224">F293-F288</f>
        <v>1.1543352126974438E-2</v>
      </c>
      <c r="N288" s="302">
        <f t="shared" ref="N288:N289" si="225">SUM(K288:M288)</f>
        <v>0.4499929972896044</v>
      </c>
    </row>
    <row r="289" spans="1:14" x14ac:dyDescent="0.2">
      <c r="A289" s="282" t="s">
        <v>363</v>
      </c>
      <c r="B289" s="302">
        <f>SUM(B287:B288)</f>
        <v>11.247829289540304</v>
      </c>
      <c r="C289" s="299" t="str">
        <f>CONCATENATE("(",ROUND((B289/$H289)*100,1),")")</f>
        <v>(87.3)</v>
      </c>
      <c r="D289" s="302">
        <f>SUM(D287:D288)</f>
        <v>1.2231865606677446</v>
      </c>
      <c r="E289" s="299" t="str">
        <f>CONCATENATE("(",ROUND((D289/$H289)*100,1),")")</f>
        <v>(9.5)</v>
      </c>
      <c r="F289" s="302">
        <f>SUM(F287:F288)</f>
        <v>0.41698414979195381</v>
      </c>
      <c r="G289" s="299" t="str">
        <f>CONCATENATE("(",ROUND((F289/$H289)*100,1),")")</f>
        <v>(3.2)</v>
      </c>
      <c r="H289" s="302">
        <f>SUM(H287:H288)</f>
        <v>12.888000000000003</v>
      </c>
      <c r="I289" s="299" t="str">
        <f>CONCATENATE("(",ROUND((H289/$H289)*100,1),")")</f>
        <v>(100)</v>
      </c>
      <c r="K289" s="302">
        <f t="shared" si="222"/>
        <v>1.160220222528201</v>
      </c>
      <c r="L289" s="302">
        <f t="shared" si="223"/>
        <v>0.10252643228058189</v>
      </c>
      <c r="M289" s="302">
        <f t="shared" si="224"/>
        <v>5.0253345191183629E-2</v>
      </c>
      <c r="N289" s="302">
        <f t="shared" si="225"/>
        <v>1.3129999999999664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9.3494474398051466</v>
      </c>
      <c r="C292" s="299" t="str">
        <f>CONCATENATE("(",ROUND((B292/$H294)*100,1),")")</f>
        <v>(65.8)</v>
      </c>
      <c r="D292" s="302">
        <f>'Ind T6'!W117</f>
        <v>0.59776200883756136</v>
      </c>
      <c r="E292" s="299" t="str">
        <f>CONCATENATE("(",ROUND((D292/$H294)*100,1),")")</f>
        <v>(4.2)</v>
      </c>
      <c r="F292" s="302">
        <f>'Ind T6'!X117</f>
        <v>0.34677913900590862</v>
      </c>
      <c r="G292" s="299" t="str">
        <f>CONCATENATE("(",ROUND((F292/$H294)*100,1),")")</f>
        <v>(2.4)</v>
      </c>
      <c r="H292" s="302">
        <f>SUM(B292,D292,F292)</f>
        <v>10.293988587648617</v>
      </c>
      <c r="I292" s="299" t="str">
        <f>CONCATENATE("(",ROUND((H292/$H294)*100,1),")")</f>
        <v>(72.5)</v>
      </c>
      <c r="K292" s="302">
        <f>B292-B282</f>
        <v>1.434857966018189</v>
      </c>
      <c r="L292" s="302">
        <f>D292-D282</f>
        <v>0.10857296909717351</v>
      </c>
      <c r="M292" s="302">
        <f>F292-F282</f>
        <v>7.1039583606683054E-2</v>
      </c>
      <c r="N292" s="302">
        <f>SUM(K292:M292)</f>
        <v>1.6144705187220456</v>
      </c>
    </row>
    <row r="293" spans="1:14" x14ac:dyDescent="0.2">
      <c r="A293" s="282" t="s">
        <v>365</v>
      </c>
      <c r="B293" s="302">
        <f>'Ind T6'!V116</f>
        <v>3.058602072263358</v>
      </c>
      <c r="C293" s="299" t="str">
        <f>CONCATENATE("(",ROUND((B293/$H294)*100,1),")")</f>
        <v>(21.5)</v>
      </c>
      <c r="D293" s="302">
        <f>'Ind T6'!W116</f>
        <v>0.72795098411076509</v>
      </c>
      <c r="E293" s="299" t="str">
        <f>CONCATENATE("(",ROUND((D293/$H294)*100,1),")")</f>
        <v>(5.1)</v>
      </c>
      <c r="F293" s="302">
        <f>'Ind T6'!X116</f>
        <v>0.12045835597722883</v>
      </c>
      <c r="G293" s="299" t="str">
        <f>CONCATENATE("(",ROUND((F293/$H294)*100,1),")")</f>
        <v>(0.8)</v>
      </c>
      <c r="H293" s="302">
        <f t="shared" ref="H293" si="226">SUM(B293,D293,F293)</f>
        <v>3.907011412351352</v>
      </c>
      <c r="I293" s="299" t="str">
        <f>CONCATENATE("(",ROUND((H293/$H294)*100,1),")")</f>
        <v>(27.5)</v>
      </c>
      <c r="K293" s="302">
        <f t="shared" ref="K293:K294" si="227">B293-B283</f>
        <v>0.67657757477315661</v>
      </c>
      <c r="L293" s="302">
        <f t="shared" ref="L293:L294" si="228">D293-D283</f>
        <v>9.2820547514619212E-2</v>
      </c>
      <c r="M293" s="302">
        <f t="shared" ref="M293:M294" si="229">F293-F283</f>
        <v>2.2131358990135519E-2</v>
      </c>
      <c r="N293" s="302">
        <f t="shared" ref="N293:N294" si="230">SUM(K293:M293)</f>
        <v>0.79152948127791134</v>
      </c>
    </row>
    <row r="294" spans="1:14" x14ac:dyDescent="0.2">
      <c r="A294" s="282" t="s">
        <v>363</v>
      </c>
      <c r="B294" s="302">
        <f>SUM(B292:B293)</f>
        <v>12.408049512068505</v>
      </c>
      <c r="C294" s="299" t="str">
        <f>CONCATENATE("(",ROUND((B294/$H294)*100,1),")")</f>
        <v>(87.4)</v>
      </c>
      <c r="D294" s="302">
        <f>SUM(D292:D293)</f>
        <v>1.3257129929483265</v>
      </c>
      <c r="E294" s="299" t="str">
        <f>CONCATENATE("(",ROUND((D294/$H294)*100,1),")")</f>
        <v>(9.3)</v>
      </c>
      <c r="F294" s="302">
        <f>SUM(F292:F293)</f>
        <v>0.46723749498313744</v>
      </c>
      <c r="G294" s="299" t="str">
        <f>CONCATENATE("(",ROUND((F294/$H294)*100,1),")")</f>
        <v>(3.3)</v>
      </c>
      <c r="H294" s="302">
        <f>SUM(H292:H293)</f>
        <v>14.200999999999969</v>
      </c>
      <c r="I294" s="299" t="str">
        <f>CONCATENATE("(",ROUND((H294/$H294)*100,1),")")</f>
        <v>(100)</v>
      </c>
      <c r="K294" s="302">
        <f t="shared" si="227"/>
        <v>2.1114355407913461</v>
      </c>
      <c r="L294" s="302">
        <f t="shared" si="228"/>
        <v>0.20139351661179283</v>
      </c>
      <c r="M294" s="302">
        <f t="shared" si="229"/>
        <v>9.3170942596818573E-2</v>
      </c>
      <c r="N294" s="302">
        <f t="shared" si="230"/>
        <v>2.4059999999999575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4.3817450694263851</v>
      </c>
      <c r="C303" s="299" t="str">
        <f>CONCATENATE("(",ROUND((B303/$H305)*100,1),")")</f>
        <v>(44.9)</v>
      </c>
      <c r="D303" s="302">
        <f>'Ind T6'!M126</f>
        <v>0.16387149167377624</v>
      </c>
      <c r="E303" s="299" t="str">
        <f>CONCATENATE("(",ROUND((D303/$H305)*100,1),")")</f>
        <v>(1.7)</v>
      </c>
      <c r="F303" s="302">
        <f>'Ind T6'!N126</f>
        <v>0.20717593529145778</v>
      </c>
      <c r="G303" s="299" t="str">
        <f>CONCATENATE("(",ROUND((F303/$H305)*100,1),")")</f>
        <v>(2.1)</v>
      </c>
      <c r="H303" s="302">
        <f>SUM(B303,D303,F303)</f>
        <v>4.7527924963916188</v>
      </c>
      <c r="I303" s="299" t="str">
        <f>CONCATENATE("(",ROUND((H303/$H305)*100,1),")")</f>
        <v>(48.7)</v>
      </c>
      <c r="K303" s="302">
        <f>B308-B303</f>
        <v>2.0098142948450359E-2</v>
      </c>
      <c r="L303" s="302">
        <f>D308-D303</f>
        <v>7.5089845585190329E-3</v>
      </c>
      <c r="M303" s="302">
        <f>F308-F303</f>
        <v>1.1406790757159696E-2</v>
      </c>
      <c r="N303" s="302">
        <f>SUM(K303:M303)</f>
        <v>3.9013918264129088E-2</v>
      </c>
    </row>
    <row r="304" spans="1:14" x14ac:dyDescent="0.2">
      <c r="A304" s="282" t="s">
        <v>365</v>
      </c>
      <c r="B304" s="302">
        <f>'Ind T6'!L125</f>
        <v>3.5686184662818601</v>
      </c>
      <c r="C304" s="299" t="str">
        <f>CONCATENATE("(",ROUND((B304/$H305)*100,1),")")</f>
        <v>(36.6)</v>
      </c>
      <c r="D304" s="302">
        <f>'Ind T6'!M125</f>
        <v>1.225297674439833</v>
      </c>
      <c r="E304" s="299" t="str">
        <f>CONCATENATE("(",ROUND((D304/$H305)*100,1),")")</f>
        <v>(12.6)</v>
      </c>
      <c r="F304" s="302">
        <f>'Ind T6'!N125</f>
        <v>0.21029136288668698</v>
      </c>
      <c r="G304" s="299" t="str">
        <f>CONCATENATE("(",ROUND((F304/$H305)*100,1),")")</f>
        <v>(2.2)</v>
      </c>
      <c r="H304" s="302">
        <f t="shared" ref="H304" si="231">SUM(B304,D304,F304)</f>
        <v>5.00420750360838</v>
      </c>
      <c r="I304" s="299" t="str">
        <f>CONCATENATE("(",ROUND((H304/$H305)*100,1),")")</f>
        <v>(51.3)</v>
      </c>
      <c r="K304" s="302">
        <f t="shared" ref="K304:K305" si="232">B309-B304</f>
        <v>1.1165138533786312E-3</v>
      </c>
      <c r="L304" s="302">
        <f t="shared" ref="L304:L305" si="233">D309-D304</f>
        <v>-1.2770430979573755E-2</v>
      </c>
      <c r="M304" s="302">
        <f t="shared" ref="M304:M305" si="234">F309-F304</f>
        <v>9.6399988620704258E-3</v>
      </c>
      <c r="N304" s="302">
        <f t="shared" ref="N304:N305" si="235">SUM(K304:M304)</f>
        <v>-2.0139182641246978E-3</v>
      </c>
    </row>
    <row r="305" spans="1:14" x14ac:dyDescent="0.2">
      <c r="A305" s="282" t="s">
        <v>363</v>
      </c>
      <c r="B305" s="302">
        <f>SUM(B303:B304)</f>
        <v>7.9503635357082452</v>
      </c>
      <c r="C305" s="299" t="str">
        <f>CONCATENATE("(",ROUND((B305/$H305)*100,1),")")</f>
        <v>(81.5)</v>
      </c>
      <c r="D305" s="302">
        <f>SUM(D303:D304)</f>
        <v>1.3891691661136092</v>
      </c>
      <c r="E305" s="299" t="str">
        <f>CONCATENATE("(",ROUND((D305/$H305)*100,1),")")</f>
        <v>(14.2)</v>
      </c>
      <c r="F305" s="302">
        <f>SUM(F303:F304)</f>
        <v>0.41746729817814476</v>
      </c>
      <c r="G305" s="299" t="str">
        <f>CONCATENATE("(",ROUND((F305/$H305)*100,1),")")</f>
        <v>(4.3)</v>
      </c>
      <c r="H305" s="302">
        <f>SUM(H303:H304)</f>
        <v>9.7569999999999979</v>
      </c>
      <c r="I305" s="299" t="str">
        <f>CONCATENATE("(",ROUND((H305/$H305)*100,1),")")</f>
        <v>(100)</v>
      </c>
      <c r="K305" s="302">
        <f t="shared" si="232"/>
        <v>2.1214656801829435E-2</v>
      </c>
      <c r="L305" s="302">
        <f t="shared" si="233"/>
        <v>-5.2614464210547496E-3</v>
      </c>
      <c r="M305" s="302">
        <f t="shared" si="234"/>
        <v>2.1046789619230122E-2</v>
      </c>
      <c r="N305" s="302">
        <f t="shared" si="235"/>
        <v>3.7000000000004807E-2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4.4018432123748354</v>
      </c>
      <c r="C308" s="299" t="str">
        <f>CONCATENATE("(",ROUND((B308/$H310)*100,1),")")</f>
        <v>(44.9)</v>
      </c>
      <c r="D308" s="302">
        <f>'Ind T6'!R126</f>
        <v>0.17138047623229527</v>
      </c>
      <c r="E308" s="299" t="str">
        <f>CONCATENATE("(",ROUND((D308/$H310)*100,1),")")</f>
        <v>(1.7)</v>
      </c>
      <c r="F308" s="302">
        <f>'Ind T6'!S126</f>
        <v>0.21858272604861748</v>
      </c>
      <c r="G308" s="299" t="str">
        <f>CONCATENATE("(",ROUND((F308/$H310)*100,1),")")</f>
        <v>(2.2)</v>
      </c>
      <c r="H308" s="302">
        <f>SUM(B308,D308,F308)</f>
        <v>4.7918064146557482</v>
      </c>
      <c r="I308" s="299" t="str">
        <f>CONCATENATE("(",ROUND((H308/$H310)*100,1),")")</f>
        <v>(48.9)</v>
      </c>
      <c r="K308" s="302">
        <f>B313-B308</f>
        <v>-9.7352294043194121E-2</v>
      </c>
      <c r="L308" s="302">
        <f>D313-D308</f>
        <v>7.6470956142891122E-3</v>
      </c>
      <c r="M308" s="302">
        <f>F313-F308</f>
        <v>3.8707757678424493E-3</v>
      </c>
      <c r="N308" s="302">
        <f>SUM(K308:M308)</f>
        <v>-8.5834422661062559E-2</v>
      </c>
    </row>
    <row r="309" spans="1:14" x14ac:dyDescent="0.2">
      <c r="A309" s="282" t="s">
        <v>365</v>
      </c>
      <c r="B309" s="302">
        <f>'Ind T6'!Q125</f>
        <v>3.5697349801352387</v>
      </c>
      <c r="C309" s="299" t="str">
        <f>CONCATENATE("(",ROUND((B309/$H310)*100,1),")")</f>
        <v>(36.4)</v>
      </c>
      <c r="D309" s="302">
        <f>'Ind T6'!R125</f>
        <v>1.2125272434602592</v>
      </c>
      <c r="E309" s="299" t="str">
        <f>CONCATENATE("(",ROUND((D309/$H310)*100,1),")")</f>
        <v>(12.4)</v>
      </c>
      <c r="F309" s="302">
        <f>'Ind T6'!S125</f>
        <v>0.21993136174875741</v>
      </c>
      <c r="G309" s="299" t="str">
        <f>CONCATENATE("(",ROUND((F309/$H310)*100,1),")")</f>
        <v>(2.2)</v>
      </c>
      <c r="H309" s="302">
        <f t="shared" ref="H309" si="236">SUM(B309,D309,F309)</f>
        <v>5.002193585344255</v>
      </c>
      <c r="I309" s="299" t="str">
        <f>CONCATENATE("(",ROUND((H309/$H310)*100,1),")")</f>
        <v>(51.1)</v>
      </c>
      <c r="K309" s="302">
        <f t="shared" ref="K309:K310" si="237">B314-B309</f>
        <v>-9.0127952463052718E-2</v>
      </c>
      <c r="L309" s="302">
        <f t="shared" ref="L309:L310" si="238">D314-D309</f>
        <v>-4.1384194745618386E-2</v>
      </c>
      <c r="M309" s="302">
        <f t="shared" ref="M309:M310" si="239">F314-F309</f>
        <v>-1.6534301302736365E-3</v>
      </c>
      <c r="N309" s="302">
        <f t="shared" ref="N309:N310" si="240">SUM(K309:M309)</f>
        <v>-0.13316557733894474</v>
      </c>
    </row>
    <row r="310" spans="1:14" x14ac:dyDescent="0.2">
      <c r="A310" s="282" t="s">
        <v>363</v>
      </c>
      <c r="B310" s="302">
        <f>SUM(B308:B309)</f>
        <v>7.9715781925100746</v>
      </c>
      <c r="C310" s="299" t="str">
        <f>CONCATENATE("(",ROUND((B310/$H310)*100,1),")")</f>
        <v>(81.4)</v>
      </c>
      <c r="D310" s="302">
        <f>SUM(D308:D309)</f>
        <v>1.3839077196925544</v>
      </c>
      <c r="E310" s="299" t="str">
        <f>CONCATENATE("(",ROUND((D310/$H310)*100,1),")")</f>
        <v>(14.1)</v>
      </c>
      <c r="F310" s="302">
        <f>SUM(F308:F309)</f>
        <v>0.43851408779737489</v>
      </c>
      <c r="G310" s="299" t="str">
        <f>CONCATENATE("(",ROUND((F310/$H310)*100,1),")")</f>
        <v>(4.5)</v>
      </c>
      <c r="H310" s="302">
        <f>SUM(H308:H309)</f>
        <v>9.794000000000004</v>
      </c>
      <c r="I310" s="299" t="str">
        <f>CONCATENATE("(",ROUND((H310/$H310)*100,1),")")</f>
        <v>(100)</v>
      </c>
      <c r="K310" s="302">
        <f t="shared" si="237"/>
        <v>-0.18748024650624728</v>
      </c>
      <c r="L310" s="302">
        <f t="shared" si="238"/>
        <v>-3.3737099131329273E-2</v>
      </c>
      <c r="M310" s="302">
        <f t="shared" si="239"/>
        <v>2.2173456375688128E-3</v>
      </c>
      <c r="N310" s="302">
        <f t="shared" si="240"/>
        <v>-0.21900000000000774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4.3044909183316413</v>
      </c>
      <c r="C313" s="299" t="str">
        <f>CONCATENATE("(",ROUND((B313/$H315)*100,1),")")</f>
        <v>(45)</v>
      </c>
      <c r="D313" s="302">
        <f>'Ind T6'!W126</f>
        <v>0.17902757184658438</v>
      </c>
      <c r="E313" s="299" t="str">
        <f>CONCATENATE("(",ROUND((D313/$H315)*100,1),")")</f>
        <v>(1.9)</v>
      </c>
      <c r="F313" s="302">
        <f>'Ind T6'!X126</f>
        <v>0.22245350181645993</v>
      </c>
      <c r="G313" s="299" t="str">
        <f>CONCATENATE("(",ROUND((F313/$H315)*100,1),")")</f>
        <v>(2.3)</v>
      </c>
      <c r="H313" s="302">
        <f>SUM(B313,D313,F313)</f>
        <v>4.7059719919946863</v>
      </c>
      <c r="I313" s="299" t="str">
        <f>CONCATENATE("(",ROUND((H313/$H315)*100,1),")")</f>
        <v>(49.1)</v>
      </c>
      <c r="K313" s="302">
        <f>B313-B303</f>
        <v>-7.7254151094743762E-2</v>
      </c>
      <c r="L313" s="302">
        <f>D313-D303</f>
        <v>1.5156080172808145E-2</v>
      </c>
      <c r="M313" s="302">
        <f>F313-F303</f>
        <v>1.5277566525002145E-2</v>
      </c>
      <c r="N313" s="302">
        <f>SUM(K313:M313)</f>
        <v>-4.6820504396933471E-2</v>
      </c>
    </row>
    <row r="314" spans="1:14" x14ac:dyDescent="0.2">
      <c r="A314" s="282" t="s">
        <v>365</v>
      </c>
      <c r="B314" s="302">
        <f>'Ind T6'!V125</f>
        <v>3.479607027672186</v>
      </c>
      <c r="C314" s="299" t="str">
        <f>CONCATENATE("(",ROUND((B314/$H315)*100,1),")")</f>
        <v>(36.3)</v>
      </c>
      <c r="D314" s="302">
        <f>'Ind T6'!W125</f>
        <v>1.1711430487146408</v>
      </c>
      <c r="E314" s="299" t="str">
        <f>CONCATENATE("(",ROUND((D314/$H315)*100,1),")")</f>
        <v>(12.2)</v>
      </c>
      <c r="F314" s="302">
        <f>'Ind T6'!X125</f>
        <v>0.21827793161848377</v>
      </c>
      <c r="G314" s="299" t="str">
        <f>CONCATENATE("(",ROUND((F314/$H315)*100,1),")")</f>
        <v>(2.3)</v>
      </c>
      <c r="H314" s="302">
        <f t="shared" ref="H314" si="241">SUM(B314,D314,F314)</f>
        <v>4.8690280080053112</v>
      </c>
      <c r="I314" s="299" t="str">
        <f>CONCATENATE("(",ROUND((H314/$H315)*100,1),")")</f>
        <v>(50.9)</v>
      </c>
      <c r="K314" s="302">
        <f t="shared" ref="K314:K315" si="242">B314-B304</f>
        <v>-8.9011438609674087E-2</v>
      </c>
      <c r="L314" s="302">
        <f t="shared" ref="L314:L315" si="243">D314-D304</f>
        <v>-5.415462572519214E-2</v>
      </c>
      <c r="M314" s="302">
        <f t="shared" ref="M314:M315" si="244">F314-F304</f>
        <v>7.9865687317967893E-3</v>
      </c>
      <c r="N314" s="302">
        <f t="shared" ref="N314:N315" si="245">SUM(K314:M314)</f>
        <v>-0.13517949560306944</v>
      </c>
    </row>
    <row r="315" spans="1:14" x14ac:dyDescent="0.2">
      <c r="A315" s="282" t="s">
        <v>363</v>
      </c>
      <c r="B315" s="302">
        <f>SUM(B313:B314)</f>
        <v>7.7840979460038273</v>
      </c>
      <c r="C315" s="299" t="str">
        <f>CONCATENATE("(",ROUND((B315/$H315)*100,1),")")</f>
        <v>(81.3)</v>
      </c>
      <c r="D315" s="302">
        <f>SUM(D313:D314)</f>
        <v>1.3501706205612252</v>
      </c>
      <c r="E315" s="299" t="str">
        <f>CONCATENATE("(",ROUND((D315/$H315)*100,1),")")</f>
        <v>(14.1)</v>
      </c>
      <c r="F315" s="302">
        <f>SUM(F313:F314)</f>
        <v>0.4407314334349437</v>
      </c>
      <c r="G315" s="299" t="str">
        <f>CONCATENATE("(",ROUND((F315/$H315)*100,1),")")</f>
        <v>(4.6)</v>
      </c>
      <c r="H315" s="302">
        <f>SUM(H313:H314)</f>
        <v>9.5749999999999975</v>
      </c>
      <c r="I315" s="299" t="str">
        <f>CONCATENATE("(",ROUND((H315/$H315)*100,1),")")</f>
        <v>(100)</v>
      </c>
      <c r="K315" s="302">
        <f t="shared" si="242"/>
        <v>-0.16626558970441785</v>
      </c>
      <c r="L315" s="302">
        <f t="shared" si="243"/>
        <v>-3.8998545552384023E-2</v>
      </c>
      <c r="M315" s="302">
        <f t="shared" si="244"/>
        <v>2.3264135256798935E-2</v>
      </c>
      <c r="N315" s="302">
        <f t="shared" si="245"/>
        <v>-0.18200000000000294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3.3017647665106402</v>
      </c>
      <c r="C324" s="299" t="str">
        <f>CONCATENATE("(",ROUND((B324/$H326)*100,1),")")</f>
        <v>(38.5)</v>
      </c>
      <c r="D324" s="302">
        <f>'Ind T6'!M135</f>
        <v>0.30206141239556328</v>
      </c>
      <c r="E324" s="299" t="str">
        <f>CONCATENATE("(",ROUND((D324/$H326)*100,1),")")</f>
        <v>(3.5)</v>
      </c>
      <c r="F324" s="302">
        <f>'Ind T6'!N135</f>
        <v>0.72622950995158753</v>
      </c>
      <c r="G324" s="299" t="str">
        <f>CONCATENATE("(",ROUND((F324/$H326)*100,1),")")</f>
        <v>(8.5)</v>
      </c>
      <c r="H324" s="302">
        <f>SUM(B324,D324,F324)</f>
        <v>4.330055688857791</v>
      </c>
      <c r="I324" s="299" t="str">
        <f>CONCATENATE("(",ROUND((H324/$H326)*100,1),")")</f>
        <v>(50.4)</v>
      </c>
      <c r="K324" s="302">
        <f>B329-B324</f>
        <v>3.8663307872654151E-2</v>
      </c>
      <c r="L324" s="302">
        <f>D329-D324</f>
        <v>4.3775663981265311E-3</v>
      </c>
      <c r="M324" s="302">
        <f>F329-F324</f>
        <v>4.7012099737695046E-2</v>
      </c>
      <c r="N324" s="302">
        <f>SUM(K324:M324)</f>
        <v>9.0052974008475728E-2</v>
      </c>
    </row>
    <row r="325" spans="1:14" x14ac:dyDescent="0.2">
      <c r="A325" s="282" t="s">
        <v>365</v>
      </c>
      <c r="B325" s="302">
        <f>'Ind T6'!L134</f>
        <v>2.7785376206376795</v>
      </c>
      <c r="C325" s="299" t="str">
        <f>CONCATENATE("(",ROUND((B325/$H326)*100,1),")")</f>
        <v>(32.4)</v>
      </c>
      <c r="D325" s="302">
        <f>'Ind T6'!M134</f>
        <v>1.187334879773928</v>
      </c>
      <c r="E325" s="299" t="str">
        <f>CONCATENATE("(",ROUND((D325/$H326)*100,1),")")</f>
        <v>(13.8)</v>
      </c>
      <c r="F325" s="302">
        <f>'Ind T6'!N134</f>
        <v>0.29107181073060479</v>
      </c>
      <c r="G325" s="299" t="str">
        <f>CONCATENATE("(",ROUND((F325/$H326)*100,1),")")</f>
        <v>(3.4)</v>
      </c>
      <c r="H325" s="302">
        <f t="shared" ref="H325" si="246">SUM(B325,D325,F325)</f>
        <v>4.2569443111422123</v>
      </c>
      <c r="I325" s="299" t="str">
        <f>CONCATENATE("(",ROUND((H325/$H326)*100,1),")")</f>
        <v>(49.6)</v>
      </c>
      <c r="K325" s="302">
        <f t="shared" ref="K325:K326" si="247">B330-B325</f>
        <v>0.1347607264303412</v>
      </c>
      <c r="L325" s="302">
        <f t="shared" ref="L325:L326" si="248">D330-D325</f>
        <v>-3.7580695417955834E-2</v>
      </c>
      <c r="M325" s="302">
        <f t="shared" ref="M325:M326" si="249">F330-F325</f>
        <v>7.7669949791245307E-3</v>
      </c>
      <c r="N325" s="302">
        <f t="shared" ref="N325:N326" si="250">SUM(K325:M325)</f>
        <v>0.1049470259915099</v>
      </c>
    </row>
    <row r="326" spans="1:14" x14ac:dyDescent="0.2">
      <c r="A326" s="282" t="s">
        <v>363</v>
      </c>
      <c r="B326" s="302">
        <f>SUM(B324:B325)</f>
        <v>6.0803023871483202</v>
      </c>
      <c r="C326" s="299" t="str">
        <f>CONCATENATE("(",ROUND((B326/$H326)*100,1),")")</f>
        <v>(70.8)</v>
      </c>
      <c r="D326" s="302">
        <f>SUM(D324:D325)</f>
        <v>1.4893962921694914</v>
      </c>
      <c r="E326" s="299" t="str">
        <f>CONCATENATE("(",ROUND((D326/$H326)*100,1),")")</f>
        <v>(17.3)</v>
      </c>
      <c r="F326" s="302">
        <f>SUM(F324:F325)</f>
        <v>1.0173013206821924</v>
      </c>
      <c r="G326" s="299" t="str">
        <f>CONCATENATE("(",ROUND((F326/$H326)*100,1),")")</f>
        <v>(11.8)</v>
      </c>
      <c r="H326" s="302">
        <f>SUM(H324:H325)</f>
        <v>8.5870000000000033</v>
      </c>
      <c r="I326" s="299" t="str">
        <f>CONCATENATE("(",ROUND((H326/$H326)*100,1),")")</f>
        <v>(100)</v>
      </c>
      <c r="K326" s="302">
        <f t="shared" si="247"/>
        <v>0.17342403430299491</v>
      </c>
      <c r="L326" s="302">
        <f t="shared" si="248"/>
        <v>-3.3203129019829358E-2</v>
      </c>
      <c r="M326" s="302">
        <f t="shared" si="249"/>
        <v>5.477909471681941E-2</v>
      </c>
      <c r="N326" s="302">
        <f t="shared" si="250"/>
        <v>0.19499999999998496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3.3404280743832944</v>
      </c>
      <c r="C329" s="299" t="str">
        <f>CONCATENATE("(",ROUND((B329/$H331)*100,1),")")</f>
        <v>(38)</v>
      </c>
      <c r="D329" s="302">
        <f>'Ind T6'!R135</f>
        <v>0.30643897879368981</v>
      </c>
      <c r="E329" s="299" t="str">
        <f>CONCATENATE("(",ROUND((D329/$H331)*100,1),")")</f>
        <v>(3.5)</v>
      </c>
      <c r="F329" s="302">
        <f>'Ind T6'!S135</f>
        <v>0.77324160968928257</v>
      </c>
      <c r="G329" s="299" t="str">
        <f>CONCATENATE("(",ROUND((F329/$H331)*100,1),")")</f>
        <v>(8.8)</v>
      </c>
      <c r="H329" s="302">
        <f>SUM(B329,D329,F329)</f>
        <v>4.4201086628662667</v>
      </c>
      <c r="I329" s="299" t="str">
        <f>CONCATENATE("(",ROUND((H329/$H331)*100,1),")")</f>
        <v>(50.3)</v>
      </c>
      <c r="K329" s="302">
        <f>B334-B329</f>
        <v>0.34776812695289605</v>
      </c>
      <c r="L329" s="302">
        <f>D334-D329</f>
        <v>3.8096405724067861E-2</v>
      </c>
      <c r="M329" s="302">
        <f>F334-F329</f>
        <v>0.15450254802112373</v>
      </c>
      <c r="N329" s="302">
        <f>SUM(K329:M329)</f>
        <v>0.54036708069808759</v>
      </c>
    </row>
    <row r="330" spans="1:14" x14ac:dyDescent="0.2">
      <c r="A330" s="282" t="s">
        <v>365</v>
      </c>
      <c r="B330" s="302">
        <f>'Ind T6'!Q134</f>
        <v>2.9132983470680207</v>
      </c>
      <c r="C330" s="299" t="str">
        <f>CONCATENATE("(",ROUND((B330/$H331)*100,1),")")</f>
        <v>(33.2)</v>
      </c>
      <c r="D330" s="302">
        <f>'Ind T6'!R134</f>
        <v>1.1497541843559722</v>
      </c>
      <c r="E330" s="299" t="str">
        <f>CONCATENATE("(",ROUND((D330/$H331)*100,1),")")</f>
        <v>(13.1)</v>
      </c>
      <c r="F330" s="302">
        <f>'Ind T6'!S134</f>
        <v>0.29883880570972932</v>
      </c>
      <c r="G330" s="299" t="str">
        <f>CONCATENATE("(",ROUND((F330/$H331)*100,1),")")</f>
        <v>(3.4)</v>
      </c>
      <c r="H330" s="302">
        <f t="shared" ref="H330" si="251">SUM(B330,D330,F330)</f>
        <v>4.3618913371337218</v>
      </c>
      <c r="I330" s="299" t="str">
        <f>CONCATENATE("(",ROUND((H330/$H331)*100,1),")")</f>
        <v>(49.7)</v>
      </c>
      <c r="K330" s="302">
        <f t="shared" ref="K330:K331" si="252">B335-B330</f>
        <v>0.53220438989657648</v>
      </c>
      <c r="L330" s="302">
        <f t="shared" ref="L330:L331" si="253">D335-D330</f>
        <v>1.2792177971458818E-2</v>
      </c>
      <c r="M330" s="302">
        <f t="shared" ref="M330:M331" si="254">F335-F330</f>
        <v>3.3636351433912637E-2</v>
      </c>
      <c r="N330" s="302">
        <f t="shared" ref="N330:N331" si="255">SUM(K330:M330)</f>
        <v>0.57863291930194793</v>
      </c>
    </row>
    <row r="331" spans="1:14" x14ac:dyDescent="0.2">
      <c r="A331" s="282" t="s">
        <v>363</v>
      </c>
      <c r="B331" s="302">
        <f>SUM(B329:B330)</f>
        <v>6.2537264214513151</v>
      </c>
      <c r="C331" s="299" t="str">
        <f>CONCATENATE("(",ROUND((B331/$H331)*100,1),")")</f>
        <v>(71.2)</v>
      </c>
      <c r="D331" s="302">
        <f>SUM(D329:D330)</f>
        <v>1.4561931631496621</v>
      </c>
      <c r="E331" s="299" t="str">
        <f>CONCATENATE("(",ROUND((D331/$H331)*100,1),")")</f>
        <v>(16.6)</v>
      </c>
      <c r="F331" s="302">
        <f>SUM(F329:F330)</f>
        <v>1.0720804153990118</v>
      </c>
      <c r="G331" s="299" t="str">
        <f>CONCATENATE("(",ROUND((F331/$H331)*100,1),")")</f>
        <v>(12.2)</v>
      </c>
      <c r="H331" s="302">
        <f>SUM(H329:H330)</f>
        <v>8.7819999999999894</v>
      </c>
      <c r="I331" s="299" t="str">
        <f>CONCATENATE("(",ROUND((H331/$H331)*100,1),")")</f>
        <v>(100)</v>
      </c>
      <c r="K331" s="302">
        <f t="shared" si="252"/>
        <v>0.87997251684947209</v>
      </c>
      <c r="L331" s="302">
        <f t="shared" si="253"/>
        <v>5.0888583695526624E-2</v>
      </c>
      <c r="M331" s="302">
        <f t="shared" si="254"/>
        <v>0.18813889945503659</v>
      </c>
      <c r="N331" s="302">
        <f t="shared" si="255"/>
        <v>1.1190000000000353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3.6881962013361904</v>
      </c>
      <c r="C334" s="299" t="str">
        <f>CONCATENATE("(",ROUND((B334/$H336)*100,1),")")</f>
        <v>(37.3)</v>
      </c>
      <c r="D334" s="302">
        <f>'Ind T6'!W135</f>
        <v>0.34453538451775767</v>
      </c>
      <c r="E334" s="299" t="str">
        <f>CONCATENATE("(",ROUND((D334/$H336)*100,1),")")</f>
        <v>(3.5)</v>
      </c>
      <c r="F334" s="302">
        <f>'Ind T6'!X135</f>
        <v>0.9277441577104063</v>
      </c>
      <c r="G334" s="299" t="str">
        <f>CONCATENATE("(",ROUND((F334/$H336)*100,1),")")</f>
        <v>(9.4)</v>
      </c>
      <c r="H334" s="302">
        <f>SUM(B334,D334,F334)</f>
        <v>4.9604757435643547</v>
      </c>
      <c r="I334" s="299" t="str">
        <f>CONCATENATE("(",ROUND((H334/$H336)*100,1),")")</f>
        <v>(50.1)</v>
      </c>
      <c r="K334" s="302">
        <f>B334-B324</f>
        <v>0.3864314348255502</v>
      </c>
      <c r="L334" s="302">
        <f>D334-D324</f>
        <v>4.2473972122194392E-2</v>
      </c>
      <c r="M334" s="302">
        <f>F334-F324</f>
        <v>0.20151464775881878</v>
      </c>
      <c r="N334" s="302">
        <f>SUM(K334:M334)</f>
        <v>0.63042005470656337</v>
      </c>
    </row>
    <row r="335" spans="1:14" x14ac:dyDescent="0.2">
      <c r="A335" s="282" t="s">
        <v>365</v>
      </c>
      <c r="B335" s="302">
        <f>'Ind T6'!V134</f>
        <v>3.4455027369645972</v>
      </c>
      <c r="C335" s="299" t="str">
        <f>CONCATENATE("(",ROUND((B335/$H336)*100,1),")")</f>
        <v>(34.8)</v>
      </c>
      <c r="D335" s="302">
        <f>'Ind T6'!W134</f>
        <v>1.162546362327431</v>
      </c>
      <c r="E335" s="299" t="str">
        <f>CONCATENATE("(",ROUND((D335/$H336)*100,1),")")</f>
        <v>(11.7)</v>
      </c>
      <c r="F335" s="302">
        <f>'Ind T6'!X134</f>
        <v>0.33247515714364195</v>
      </c>
      <c r="G335" s="299" t="str">
        <f>CONCATENATE("(",ROUND((F335/$H336)*100,1),")")</f>
        <v>(3.4)</v>
      </c>
      <c r="H335" s="302">
        <f>SUM(B335,D335,F335)</f>
        <v>4.9405242564356699</v>
      </c>
      <c r="I335" s="299" t="str">
        <f>CONCATENATE("(",ROUND((H335/$H336)*100,1),")")</f>
        <v>(49.9)</v>
      </c>
      <c r="K335" s="302">
        <f t="shared" ref="K335:K336" si="256">B335-B325</f>
        <v>0.66696511632691768</v>
      </c>
      <c r="L335" s="302">
        <f t="shared" ref="L335:L336" si="257">D335-D325</f>
        <v>-2.4788517446497016E-2</v>
      </c>
      <c r="M335" s="302">
        <f t="shared" ref="M335:M336" si="258">F335-F325</f>
        <v>4.1403346413037168E-2</v>
      </c>
      <c r="N335" s="302">
        <f t="shared" ref="N335:N336" si="259">SUM(K335:M335)</f>
        <v>0.68357994529345789</v>
      </c>
    </row>
    <row r="336" spans="1:14" x14ac:dyDescent="0.2">
      <c r="A336" s="282" t="s">
        <v>363</v>
      </c>
      <c r="B336" s="302">
        <f>SUM(B334:B335)</f>
        <v>7.1336989383007872</v>
      </c>
      <c r="C336" s="299" t="str">
        <f>CONCATENATE("(",ROUND((B336/$H336)*100,1),")")</f>
        <v>(72.1)</v>
      </c>
      <c r="D336" s="302">
        <f>SUM(D334:D335)</f>
        <v>1.5070817468451887</v>
      </c>
      <c r="E336" s="299" t="str">
        <f>CONCATENATE("(",ROUND((D336/$H336)*100,1),")")</f>
        <v>(15.2)</v>
      </c>
      <c r="F336" s="302">
        <f>SUM(F334:F335)</f>
        <v>1.2602193148540484</v>
      </c>
      <c r="G336" s="299" t="str">
        <f>CONCATENATE("(",ROUND((F336/$H336)*100,1),")")</f>
        <v>(12.7)</v>
      </c>
      <c r="H336" s="302">
        <f>SUM(H334:H335)</f>
        <v>9.9010000000000247</v>
      </c>
      <c r="I336" s="299" t="str">
        <f>CONCATENATE("(",ROUND((H336/$H336)*100,1),")")</f>
        <v>(100)</v>
      </c>
      <c r="K336" s="302">
        <f t="shared" si="256"/>
        <v>1.053396551152467</v>
      </c>
      <c r="L336" s="302">
        <f t="shared" si="257"/>
        <v>1.7685454675697265E-2</v>
      </c>
      <c r="M336" s="302">
        <f t="shared" si="258"/>
        <v>0.242917994171856</v>
      </c>
      <c r="N336" s="302">
        <f t="shared" si="259"/>
        <v>1.3140000000000203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18.940210173579906</v>
      </c>
      <c r="C345" s="299" t="str">
        <f>CONCATENATE("(",ROUND((B345/$H347)*100,1),")")</f>
        <v>(40.4)</v>
      </c>
      <c r="D345" s="302">
        <f>'Ind T6'!M144</f>
        <v>4.5676158329958829</v>
      </c>
      <c r="E345" s="299" t="str">
        <f>CONCATENATE("(",ROUND((D345/$H347)*100,1),")")</f>
        <v>(9.8)</v>
      </c>
      <c r="F345" s="302">
        <f>'Ind T6'!N144</f>
        <v>3.7559885903767438</v>
      </c>
      <c r="G345" s="299" t="str">
        <f>CONCATENATE("(",ROUND((F345/$H347)*100,1),")")</f>
        <v>(8)</v>
      </c>
      <c r="H345" s="302">
        <f>SUM(B345,D345,F345)</f>
        <v>27.263814596952535</v>
      </c>
      <c r="I345" s="299" t="str">
        <f>CONCATENATE("(",ROUND((H345/$H347)*100,1),")")</f>
        <v>(58.2)</v>
      </c>
      <c r="K345" s="302">
        <f>B350-B345</f>
        <v>0.52360202765901676</v>
      </c>
      <c r="L345" s="302">
        <f>D350-D345</f>
        <v>0.26584691395196636</v>
      </c>
      <c r="M345" s="302">
        <f>F350-F345</f>
        <v>0.20290358779359918</v>
      </c>
      <c r="N345" s="302">
        <f>SUM(K345:M345)</f>
        <v>0.9923525294045823</v>
      </c>
    </row>
    <row r="346" spans="1:14" x14ac:dyDescent="0.2">
      <c r="A346" s="282" t="s">
        <v>365</v>
      </c>
      <c r="B346" s="302">
        <f>'Ind T6'!L143</f>
        <v>11.465555496921739</v>
      </c>
      <c r="C346" s="299" t="str">
        <f>CONCATENATE("(",ROUND((B346/$H347)*100,1),")")</f>
        <v>(24.5)</v>
      </c>
      <c r="D346" s="302">
        <f>'Ind T6'!M143</f>
        <v>5.7681106335980648</v>
      </c>
      <c r="E346" s="299" t="str">
        <f>CONCATENATE("(",ROUND((D346/$H347)*100,1),")")</f>
        <v>(12.3)</v>
      </c>
      <c r="F346" s="302">
        <f>'Ind T6'!N143</f>
        <v>2.332519272527632</v>
      </c>
      <c r="G346" s="299" t="str">
        <f>CONCATENATE("(",ROUND((F346/$H347)*100,1),")")</f>
        <v>(5)</v>
      </c>
      <c r="H346" s="302">
        <f t="shared" ref="H346" si="260">SUM(B346,D346,F346)</f>
        <v>19.566185403047434</v>
      </c>
      <c r="I346" s="299" t="str">
        <f>CONCATENATE("(",ROUND((H346/$H347)*100,1),")")</f>
        <v>(41.8)</v>
      </c>
      <c r="K346" s="302">
        <f t="shared" ref="K346:K347" si="261">B351-B346</f>
        <v>0.63082388932267186</v>
      </c>
      <c r="L346" s="302">
        <f t="shared" ref="L346:L347" si="262">D351-D346</f>
        <v>0.33582558018741704</v>
      </c>
      <c r="M346" s="302">
        <f t="shared" ref="M346:M347" si="263">F351-F346</f>
        <v>0.20199800108531552</v>
      </c>
      <c r="N346" s="302">
        <f t="shared" ref="N346:N347" si="264">SUM(K346:M346)</f>
        <v>1.1686474705954044</v>
      </c>
    </row>
    <row r="347" spans="1:14" x14ac:dyDescent="0.2">
      <c r="A347" s="282" t="s">
        <v>363</v>
      </c>
      <c r="B347" s="302">
        <f>SUM(B345:B346)</f>
        <v>30.405765670501644</v>
      </c>
      <c r="C347" s="299" t="str">
        <f>CONCATENATE("(",ROUND((B347/$H347)*100,1),")")</f>
        <v>(64.9)</v>
      </c>
      <c r="D347" s="302">
        <f>SUM(D345:D346)</f>
        <v>10.335726466593947</v>
      </c>
      <c r="E347" s="299" t="str">
        <f>CONCATENATE("(",ROUND((D347/$H347)*100,1),")")</f>
        <v>(22.1)</v>
      </c>
      <c r="F347" s="302">
        <f>SUM(F345:F346)</f>
        <v>6.0885078629043754</v>
      </c>
      <c r="G347" s="299" t="str">
        <f>CONCATENATE("(",ROUND((F347/$H347)*100,1),")")</f>
        <v>(13)</v>
      </c>
      <c r="H347" s="302">
        <f>SUM(H345:H346)</f>
        <v>46.82999999999997</v>
      </c>
      <c r="I347" s="299" t="str">
        <f>CONCATENATE("(",ROUND((H347/$H347)*100,1),")")</f>
        <v>(100)</v>
      </c>
      <c r="K347" s="302">
        <f t="shared" si="261"/>
        <v>1.1544259169816904</v>
      </c>
      <c r="L347" s="302">
        <f t="shared" si="262"/>
        <v>0.60167249413938428</v>
      </c>
      <c r="M347" s="302">
        <f t="shared" si="263"/>
        <v>0.40490158887891514</v>
      </c>
      <c r="N347" s="302">
        <f t="shared" si="264"/>
        <v>2.1609999999999898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19.463812201238923</v>
      </c>
      <c r="C350" s="299" t="str">
        <f>CONCATENATE("(",ROUND((B350/$H352)*100,1),")")</f>
        <v>(39.7)</v>
      </c>
      <c r="D350" s="302">
        <f>'Ind T6'!R144</f>
        <v>4.8334627469478493</v>
      </c>
      <c r="E350" s="299" t="str">
        <f>CONCATENATE("(",ROUND((D350/$H352)*100,1),")")</f>
        <v>(9.9)</v>
      </c>
      <c r="F350" s="302">
        <f>'Ind T6'!S144</f>
        <v>3.958892178170343</v>
      </c>
      <c r="G350" s="299" t="str">
        <f>CONCATENATE("(",ROUND((F350/$H352)*100,1),")")</f>
        <v>(8.1)</v>
      </c>
      <c r="H350" s="302">
        <f>SUM(B350,D350,F350)</f>
        <v>28.256167126357113</v>
      </c>
      <c r="I350" s="299" t="str">
        <f>CONCATENATE("(",ROUND((H350/$H352)*100,1),")")</f>
        <v>(57.7)</v>
      </c>
      <c r="K350" s="302">
        <f>B355-B350</f>
        <v>0.525180567186883</v>
      </c>
      <c r="L350" s="302">
        <f>D355-D350</f>
        <v>0.43243273573655561</v>
      </c>
      <c r="M350" s="302">
        <f>F355-F350</f>
        <v>0.2012251796830089</v>
      </c>
      <c r="N350" s="302">
        <f>SUM(K350:M350)</f>
        <v>1.1588384826064475</v>
      </c>
    </row>
    <row r="351" spans="1:14" x14ac:dyDescent="0.2">
      <c r="A351" s="282" t="s">
        <v>365</v>
      </c>
      <c r="B351" s="302">
        <f>'Ind T6'!Q143</f>
        <v>12.096379386244411</v>
      </c>
      <c r="C351" s="299" t="str">
        <f>CONCATENATE("(",ROUND((B351/$H352)*100,1),")")</f>
        <v>(24.7)</v>
      </c>
      <c r="D351" s="302">
        <f>'Ind T6'!R143</f>
        <v>6.1039362137854818</v>
      </c>
      <c r="E351" s="299" t="str">
        <f>CONCATENATE("(",ROUND((D351/$H352)*100,1),")")</f>
        <v>(12.5)</v>
      </c>
      <c r="F351" s="302">
        <f>'Ind T6'!S143</f>
        <v>2.5345172736129475</v>
      </c>
      <c r="G351" s="299" t="str">
        <f>CONCATENATE("(",ROUND((F351/$H352)*100,1),")")</f>
        <v>(5.2)</v>
      </c>
      <c r="H351" s="302">
        <f t="shared" ref="H351" si="265">SUM(B351,D351,F351)</f>
        <v>20.734832873642841</v>
      </c>
      <c r="I351" s="299" t="str">
        <f>CONCATENATE("(",ROUND((H351/$H352)*100,1),")")</f>
        <v>(42.3)</v>
      </c>
      <c r="K351" s="302">
        <f t="shared" ref="K351:K352" si="266">B356-B351</f>
        <v>0.67625004352375306</v>
      </c>
      <c r="L351" s="302">
        <f t="shared" ref="L351:L352" si="267">D356-D351</f>
        <v>0.41850674785367481</v>
      </c>
      <c r="M351" s="302">
        <f t="shared" ref="M351:M352" si="268">F356-F351</f>
        <v>0.2304047260161961</v>
      </c>
      <c r="N351" s="302">
        <f t="shared" ref="N351:N352" si="269">SUM(K351:M351)</f>
        <v>1.325161517393624</v>
      </c>
    </row>
    <row r="352" spans="1:14" x14ac:dyDescent="0.2">
      <c r="A352" s="282" t="s">
        <v>363</v>
      </c>
      <c r="B352" s="302">
        <f>SUM(B350:B351)</f>
        <v>31.560191587483335</v>
      </c>
      <c r="C352" s="299" t="str">
        <f>CONCATENATE("(",ROUND((B352/$H352)*100,1),")")</f>
        <v>(64.4)</v>
      </c>
      <c r="D352" s="302">
        <f>SUM(D350:D351)</f>
        <v>10.937398960733331</v>
      </c>
      <c r="E352" s="299" t="str">
        <f>CONCATENATE("(",ROUND((D352/$H352)*100,1),")")</f>
        <v>(22.3)</v>
      </c>
      <c r="F352" s="302">
        <f>SUM(F350:F351)</f>
        <v>6.4934094517832905</v>
      </c>
      <c r="G352" s="299" t="str">
        <f>CONCATENATE("(",ROUND((F352/$H352)*100,1),")")</f>
        <v>(13.3)</v>
      </c>
      <c r="H352" s="302">
        <f>SUM(H350:H351)</f>
        <v>48.990999999999957</v>
      </c>
      <c r="I352" s="299" t="str">
        <f>CONCATENATE("(",ROUND((H352/$H352)*100,1),")")</f>
        <v>(100)</v>
      </c>
      <c r="K352" s="302">
        <f t="shared" si="266"/>
        <v>1.2014306107106343</v>
      </c>
      <c r="L352" s="302">
        <f t="shared" si="267"/>
        <v>0.85093948359022953</v>
      </c>
      <c r="M352" s="302">
        <f t="shared" si="268"/>
        <v>0.43162990569920456</v>
      </c>
      <c r="N352" s="302">
        <f t="shared" si="269"/>
        <v>2.4840000000000684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19.988992768425806</v>
      </c>
      <c r="C355" s="299" t="str">
        <f>CONCATENATE("(",ROUND((B355/$H357)*100,1),")")</f>
        <v>(38.8)</v>
      </c>
      <c r="D355" s="302">
        <f>'Ind T6'!W144</f>
        <v>5.2658954826844049</v>
      </c>
      <c r="E355" s="299" t="str">
        <f>CONCATENATE("(",ROUND((D355/$H357)*100,1),")")</f>
        <v>(10.2)</v>
      </c>
      <c r="F355" s="302">
        <f>'Ind T6'!X144</f>
        <v>4.1601173578533519</v>
      </c>
      <c r="G355" s="299" t="str">
        <f>CONCATENATE("(",ROUND((F355/$H357)*100,1),")")</f>
        <v>(8.1)</v>
      </c>
      <c r="H355" s="302">
        <f>SUM(B355,D355,F355)</f>
        <v>29.415005608963561</v>
      </c>
      <c r="I355" s="299" t="str">
        <f>CONCATENATE("(",ROUND((H355/$H357)*100,1),")")</f>
        <v>(57.1)</v>
      </c>
      <c r="K355" s="302">
        <f>B355-B345</f>
        <v>1.0487825948458998</v>
      </c>
      <c r="L355" s="302">
        <f>D355-D345</f>
        <v>0.69827964968852196</v>
      </c>
      <c r="M355" s="302">
        <f>F355-F345</f>
        <v>0.40412876747660809</v>
      </c>
      <c r="N355" s="302">
        <f>SUM(K355:M355)</f>
        <v>2.1511910120110298</v>
      </c>
    </row>
    <row r="356" spans="1:14" x14ac:dyDescent="0.2">
      <c r="A356" s="282" t="s">
        <v>365</v>
      </c>
      <c r="B356" s="302">
        <f>'Ind T6'!V143</f>
        <v>12.772629429768164</v>
      </c>
      <c r="C356" s="299" t="str">
        <f>CONCATENATE("(",ROUND((B356/$H357)*100,1),")")</f>
        <v>(24.8)</v>
      </c>
      <c r="D356" s="302">
        <f>'Ind T6'!W143</f>
        <v>6.5224429616391566</v>
      </c>
      <c r="E356" s="299" t="str">
        <f>CONCATENATE("(",ROUND((D356/$H357)*100,1),")")</f>
        <v>(12.7)</v>
      </c>
      <c r="F356" s="302">
        <f>'Ind T6'!X143</f>
        <v>2.7649219996291436</v>
      </c>
      <c r="G356" s="299" t="str">
        <f>CONCATENATE("(",ROUND((F356/$H357)*100,1),")")</f>
        <v>(5.4)</v>
      </c>
      <c r="H356" s="302">
        <f t="shared" ref="H356" si="270">SUM(B356,D356,F356)</f>
        <v>22.059994391036465</v>
      </c>
      <c r="I356" s="299" t="str">
        <f>CONCATENATE("(",ROUND((H356/$H357)*100,1),")")</f>
        <v>(42.9)</v>
      </c>
      <c r="K356" s="302">
        <f t="shared" ref="K356:K357" si="271">B356-B346</f>
        <v>1.3070739328464249</v>
      </c>
      <c r="L356" s="302">
        <f t="shared" ref="L356:L357" si="272">D356-D346</f>
        <v>0.75433232804109185</v>
      </c>
      <c r="M356" s="302">
        <f t="shared" ref="M356:M357" si="273">F356-F346</f>
        <v>0.43240272710151162</v>
      </c>
      <c r="N356" s="302">
        <f t="shared" ref="N356:N357" si="274">SUM(K356:M356)</f>
        <v>2.4938089879890284</v>
      </c>
    </row>
    <row r="357" spans="1:14" x14ac:dyDescent="0.2">
      <c r="A357" s="282" t="s">
        <v>363</v>
      </c>
      <c r="B357" s="302">
        <f>SUM(B355:B356)</f>
        <v>32.761622198193969</v>
      </c>
      <c r="C357" s="299" t="str">
        <f>CONCATENATE("(",ROUND((B357/$H357)*100,1),")")</f>
        <v>(63.6)</v>
      </c>
      <c r="D357" s="302">
        <f>SUM(D355:D356)</f>
        <v>11.788338444323561</v>
      </c>
      <c r="E357" s="299" t="str">
        <f>CONCATENATE("(",ROUND((D357/$H357)*100,1),")")</f>
        <v>(22.9)</v>
      </c>
      <c r="F357" s="302">
        <f>SUM(F355:F356)</f>
        <v>6.9250393574824951</v>
      </c>
      <c r="G357" s="299" t="str">
        <f>CONCATENATE("(",ROUND((F357/$H357)*100,1),")")</f>
        <v>(13.5)</v>
      </c>
      <c r="H357" s="302">
        <f>SUM(H355:H356)</f>
        <v>51.475000000000023</v>
      </c>
      <c r="I357" s="299" t="str">
        <f>CONCATENATE("(",ROUND((H357/$H357)*100,1),")")</f>
        <v>(100)</v>
      </c>
      <c r="K357" s="302">
        <f t="shared" si="271"/>
        <v>2.3558565276923247</v>
      </c>
      <c r="L357" s="302">
        <f t="shared" si="272"/>
        <v>1.4526119777296138</v>
      </c>
      <c r="M357" s="302">
        <f t="shared" si="273"/>
        <v>0.83653149457811971</v>
      </c>
      <c r="N357" s="302">
        <f t="shared" si="274"/>
        <v>4.6450000000000582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18.603565552482038</v>
      </c>
      <c r="C366" s="299" t="str">
        <f>CONCATENATE("(",ROUND((B366/$H368)*100,1),")")</f>
        <v>(42)</v>
      </c>
      <c r="D366" s="302">
        <f>'Ind T6'!M153</f>
        <v>5.4289700964497394</v>
      </c>
      <c r="E366" s="299" t="str">
        <f>CONCATENATE("(",ROUND((D366/$H368)*100,1),")")</f>
        <v>(12.2)</v>
      </c>
      <c r="F366" s="302">
        <f>'Ind T6'!N153</f>
        <v>2.2491138428411941</v>
      </c>
      <c r="G366" s="299" t="str">
        <f>CONCATENATE("(",ROUND((F366/$H368)*100,1),")")</f>
        <v>(5.1)</v>
      </c>
      <c r="H366" s="302">
        <f>SUM(B366,D366,F366)</f>
        <v>26.281649491772971</v>
      </c>
      <c r="I366" s="299" t="str">
        <f>CONCATENATE("(",ROUND((H366/$H368)*100,1),")")</f>
        <v>(59.3)</v>
      </c>
      <c r="K366" s="302">
        <f>B371-B366</f>
        <v>1.026121640156763</v>
      </c>
      <c r="L366" s="302">
        <f>D371-D366</f>
        <v>0.28748915327036872</v>
      </c>
      <c r="M366" s="302">
        <f>F371-F366</f>
        <v>8.6908666889810249E-2</v>
      </c>
      <c r="N366" s="302">
        <f>SUM(K366:M366)</f>
        <v>1.400519460316942</v>
      </c>
    </row>
    <row r="367" spans="1:14" x14ac:dyDescent="0.2">
      <c r="A367" s="282" t="s">
        <v>365</v>
      </c>
      <c r="B367" s="302">
        <f>'Ind T6'!L152</f>
        <v>9.3006235985106329</v>
      </c>
      <c r="C367" s="299" t="str">
        <f>CONCATENATE("(",ROUND((B367/$H368)*100,1),")")</f>
        <v>(21)</v>
      </c>
      <c r="D367" s="302">
        <f>'Ind T6'!M152</f>
        <v>7.266653135966842</v>
      </c>
      <c r="E367" s="299" t="str">
        <f>CONCATENATE("(",ROUND((D367/$H368)*100,1),")")</f>
        <v>(16.4)</v>
      </c>
      <c r="F367" s="302">
        <f>'Ind T6'!N152</f>
        <v>1.4710737737495807</v>
      </c>
      <c r="G367" s="299" t="str">
        <f>CONCATENATE("(",ROUND((F367/$H368)*100,1),")")</f>
        <v>(3.3)</v>
      </c>
      <c r="H367" s="302">
        <f t="shared" ref="H367" si="275">SUM(B367,D367,F367)</f>
        <v>18.038350508227055</v>
      </c>
      <c r="I367" s="299" t="str">
        <f>CONCATENATE("(",ROUND((H367/$H368)*100,1),")")</f>
        <v>(40.7)</v>
      </c>
      <c r="K367" s="302">
        <f t="shared" ref="K367:K368" si="276">B372-B367</f>
        <v>0.68942556068127381</v>
      </c>
      <c r="L367" s="302">
        <f t="shared" ref="L367:L368" si="277">D372-D367</f>
        <v>0.25672487178812897</v>
      </c>
      <c r="M367" s="302">
        <f t="shared" ref="M367:M368" si="278">F372-F367</f>
        <v>5.533010721370224E-2</v>
      </c>
      <c r="N367" s="302">
        <f t="shared" ref="N367:N368" si="279">SUM(K367:M367)</f>
        <v>1.001480539683105</v>
      </c>
    </row>
    <row r="368" spans="1:14" x14ac:dyDescent="0.2">
      <c r="A368" s="282" t="s">
        <v>363</v>
      </c>
      <c r="B368" s="302">
        <f>SUM(B366:B367)</f>
        <v>27.904189150992671</v>
      </c>
      <c r="C368" s="299" t="str">
        <f>CONCATENATE("(",ROUND((B368/$H368)*100,1),")")</f>
        <v>(63)</v>
      </c>
      <c r="D368" s="302">
        <f>SUM(D366:D367)</f>
        <v>12.695623232416581</v>
      </c>
      <c r="E368" s="299" t="str">
        <f>CONCATENATE("(",ROUND((D368/$H368)*100,1),")")</f>
        <v>(28.6)</v>
      </c>
      <c r="F368" s="302">
        <f>SUM(F366:F367)</f>
        <v>3.720187616590775</v>
      </c>
      <c r="G368" s="299" t="str">
        <f>CONCATENATE("(",ROUND((F368/$H368)*100,1),")")</f>
        <v>(8.4)</v>
      </c>
      <c r="H368" s="302">
        <f>SUM(H366:H367)</f>
        <v>44.320000000000022</v>
      </c>
      <c r="I368" s="299" t="str">
        <f>CONCATENATE("(",ROUND((H368/$H368)*100,1),")")</f>
        <v>(100)</v>
      </c>
      <c r="K368" s="302">
        <f t="shared" si="276"/>
        <v>1.7155472008380386</v>
      </c>
      <c r="L368" s="302">
        <f t="shared" si="277"/>
        <v>0.5442140250584977</v>
      </c>
      <c r="M368" s="302">
        <f t="shared" si="278"/>
        <v>0.14223877410351227</v>
      </c>
      <c r="N368" s="302">
        <f t="shared" si="279"/>
        <v>2.4020000000000485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19.629687192638801</v>
      </c>
      <c r="C371" s="299" t="str">
        <f>CONCATENATE("(",ROUND((B371/$H373)*100,1),")")</f>
        <v>(42)</v>
      </c>
      <c r="D371" s="302">
        <f>'Ind T6'!R153</f>
        <v>5.7164592497201081</v>
      </c>
      <c r="E371" s="299" t="str">
        <f>CONCATENATE("(",ROUND((D371/$H373)*100,1),")")</f>
        <v>(12.2)</v>
      </c>
      <c r="F371" s="302">
        <f>'Ind T6'!S153</f>
        <v>2.3360225097310043</v>
      </c>
      <c r="G371" s="299" t="str">
        <f>CONCATENATE("(",ROUND((F371/$H373)*100,1),")")</f>
        <v>(5)</v>
      </c>
      <c r="H371" s="302">
        <f>SUM(B371,D371,F371)</f>
        <v>27.682168952089913</v>
      </c>
      <c r="I371" s="299" t="str">
        <f>CONCATENATE("(",ROUND((H371/$H373)*100,1),")")</f>
        <v>(59.2)</v>
      </c>
      <c r="K371" s="302">
        <f>B376-B371</f>
        <v>1.4314843123047325</v>
      </c>
      <c r="L371" s="302">
        <f>D376-D371</f>
        <v>0.36081636238988057</v>
      </c>
      <c r="M371" s="302">
        <f>F376-F371</f>
        <v>0.17844949733237581</v>
      </c>
      <c r="N371" s="302">
        <f>SUM(K371:M371)</f>
        <v>1.9707501720269889</v>
      </c>
    </row>
    <row r="372" spans="1:14" x14ac:dyDescent="0.2">
      <c r="A372" s="282" t="s">
        <v>365</v>
      </c>
      <c r="B372" s="302">
        <f>'Ind T6'!Q152</f>
        <v>9.9900491591919067</v>
      </c>
      <c r="C372" s="299" t="str">
        <f>CONCATENATE("(",ROUND((B372/$H373)*100,1),")")</f>
        <v>(21.4)</v>
      </c>
      <c r="D372" s="302">
        <f>'Ind T6'!R152</f>
        <v>7.523378007754971</v>
      </c>
      <c r="E372" s="299" t="str">
        <f>CONCATENATE("(",ROUND((D372/$H373)*100,1),")")</f>
        <v>(16.1)</v>
      </c>
      <c r="F372" s="302">
        <f>'Ind T6'!S152</f>
        <v>1.5264038809632829</v>
      </c>
      <c r="G372" s="299" t="str">
        <f>CONCATENATE("(",ROUND((F372/$H373)*100,1),")")</f>
        <v>(3.3)</v>
      </c>
      <c r="H372" s="302">
        <f t="shared" ref="H372" si="280">SUM(B372,D372,F372)</f>
        <v>19.039831047910159</v>
      </c>
      <c r="I372" s="299" t="str">
        <f>CONCATENATE("(",ROUND((H372/$H373)*100,1),")")</f>
        <v>(40.8)</v>
      </c>
      <c r="K372" s="302">
        <f t="shared" ref="K372:K373" si="281">B377-B372</f>
        <v>0.96736397937626606</v>
      </c>
      <c r="L372" s="302">
        <f t="shared" ref="L372:L373" si="282">D377-D372</f>
        <v>0.27286909889909072</v>
      </c>
      <c r="M372" s="302">
        <f t="shared" ref="M372:M373" si="283">F377-F372</f>
        <v>0.12601674969759591</v>
      </c>
      <c r="N372" s="302">
        <f t="shared" ref="N372:N373" si="284">SUM(K372:M372)</f>
        <v>1.3662498279729527</v>
      </c>
    </row>
    <row r="373" spans="1:14" x14ac:dyDescent="0.2">
      <c r="A373" s="282" t="s">
        <v>363</v>
      </c>
      <c r="B373" s="302">
        <f>SUM(B371:B372)</f>
        <v>29.61973635183071</v>
      </c>
      <c r="C373" s="299" t="str">
        <f>CONCATENATE("(",ROUND((B373/$H373)*100,1),")")</f>
        <v>(63.4)</v>
      </c>
      <c r="D373" s="302">
        <f>SUM(D371:D372)</f>
        <v>13.239837257475079</v>
      </c>
      <c r="E373" s="299" t="str">
        <f>CONCATENATE("(",ROUND((D373/$H373)*100,1),")")</f>
        <v>(28.3)</v>
      </c>
      <c r="F373" s="302">
        <f>SUM(F371:F372)</f>
        <v>3.8624263906942873</v>
      </c>
      <c r="G373" s="299" t="str">
        <f>CONCATENATE("(",ROUND((F373/$H373)*100,1),")")</f>
        <v>(8.3)</v>
      </c>
      <c r="H373" s="302">
        <f>SUM(H371:H372)</f>
        <v>46.722000000000072</v>
      </c>
      <c r="I373" s="299" t="str">
        <f>CONCATENATE("(",ROUND((H373/$H373)*100,1),")")</f>
        <v>(100)</v>
      </c>
      <c r="K373" s="302">
        <f t="shared" si="281"/>
        <v>2.3988482916809986</v>
      </c>
      <c r="L373" s="302">
        <f t="shared" si="282"/>
        <v>0.6336854612889713</v>
      </c>
      <c r="M373" s="302">
        <f t="shared" si="283"/>
        <v>0.30446624702997171</v>
      </c>
      <c r="N373" s="302">
        <f t="shared" si="284"/>
        <v>3.3369999999999416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21.061171504943534</v>
      </c>
      <c r="C376" s="299" t="str">
        <f>CONCATENATE("(",ROUND((B376/$H378)*100,1),")")</f>
        <v>(42.1)</v>
      </c>
      <c r="D376" s="302">
        <f>'Ind T6'!W153</f>
        <v>6.0772756121099887</v>
      </c>
      <c r="E376" s="299" t="str">
        <f>CONCATENATE("(",ROUND((D376/$H378)*100,1),")")</f>
        <v>(12.1)</v>
      </c>
      <c r="F376" s="302">
        <f>'Ind T6'!X153</f>
        <v>2.5144720070633801</v>
      </c>
      <c r="G376" s="299" t="str">
        <f>CONCATENATE("(",ROUND((F376/$H378)*100,1),")")</f>
        <v>(5)</v>
      </c>
      <c r="H376" s="302">
        <f>SUM(B376,D376,F376)</f>
        <v>29.652919124116902</v>
      </c>
      <c r="I376" s="299" t="str">
        <f>CONCATENATE("(",ROUND((H376/$H378)*100,1),")")</f>
        <v>(59.2)</v>
      </c>
      <c r="K376" s="302">
        <f>B376-B366</f>
        <v>2.4576059524614955</v>
      </c>
      <c r="L376" s="302">
        <f>D376-D366</f>
        <v>0.6483055156602493</v>
      </c>
      <c r="M376" s="302">
        <f>F376-F366</f>
        <v>0.26535816422218605</v>
      </c>
      <c r="N376" s="302">
        <f>SUM(K376:M376)</f>
        <v>3.3712696323439308</v>
      </c>
    </row>
    <row r="377" spans="1:14" x14ac:dyDescent="0.2">
      <c r="A377" s="282" t="s">
        <v>365</v>
      </c>
      <c r="B377" s="302">
        <f>'Ind T6'!V152</f>
        <v>10.957413138568173</v>
      </c>
      <c r="C377" s="299" t="str">
        <f>CONCATENATE("(",ROUND((B377/$H378)*100,1),")")</f>
        <v>(21.9)</v>
      </c>
      <c r="D377" s="302">
        <f>'Ind T6'!W152</f>
        <v>7.7962471066540617</v>
      </c>
      <c r="E377" s="299" t="str">
        <f>CONCATENATE("(",ROUND((D377/$H378)*100,1),")")</f>
        <v>(15.6)</v>
      </c>
      <c r="F377" s="302">
        <f>'Ind T6'!X152</f>
        <v>1.6524206306608789</v>
      </c>
      <c r="G377" s="299" t="str">
        <f>CONCATENATE("(",ROUND((F377/$H378)*100,1),")")</f>
        <v>(3.3)</v>
      </c>
      <c r="H377" s="302">
        <f t="shared" ref="H377" si="285">SUM(B377,D377,F377)</f>
        <v>20.406080875883113</v>
      </c>
      <c r="I377" s="299" t="str">
        <f>CONCATENATE("(",ROUND((H377/$H378)*100,1),")")</f>
        <v>(40.8)</v>
      </c>
      <c r="K377" s="302">
        <f t="shared" ref="K377:K378" si="286">B377-B367</f>
        <v>1.6567895400575399</v>
      </c>
      <c r="L377" s="302">
        <f t="shared" ref="L377:L378" si="287">D377-D367</f>
        <v>0.5295939706872197</v>
      </c>
      <c r="M377" s="302">
        <f t="shared" ref="M377:M378" si="288">F377-F367</f>
        <v>0.18134685691129815</v>
      </c>
      <c r="N377" s="302">
        <f t="shared" ref="N377:N378" si="289">SUM(K377:M377)</f>
        <v>2.3677303676560575</v>
      </c>
    </row>
    <row r="378" spans="1:14" x14ac:dyDescent="0.2">
      <c r="A378" s="282" t="s">
        <v>363</v>
      </c>
      <c r="B378" s="302">
        <f>SUM(B376:B377)</f>
        <v>32.018584643511709</v>
      </c>
      <c r="C378" s="299" t="str">
        <f>CONCATENATE("(",ROUND((B378/$H378)*100,1),")")</f>
        <v>(64)</v>
      </c>
      <c r="D378" s="302">
        <f>SUM(D376:D377)</f>
        <v>13.87352271876405</v>
      </c>
      <c r="E378" s="299" t="str">
        <f>CONCATENATE("(",ROUND((D378/$H378)*100,1),")")</f>
        <v>(27.7)</v>
      </c>
      <c r="F378" s="302">
        <f>SUM(F376:F377)</f>
        <v>4.166892637724259</v>
      </c>
      <c r="G378" s="299" t="str">
        <f>CONCATENATE("(",ROUND((F378/$H378)*100,1),")")</f>
        <v>(8.3)</v>
      </c>
      <c r="H378" s="302">
        <f>SUM(H376:H377)</f>
        <v>50.059000000000012</v>
      </c>
      <c r="I378" s="299" t="str">
        <f>CONCATENATE("(",ROUND((H378/$H378)*100,1),")")</f>
        <v>(100)</v>
      </c>
      <c r="K378" s="302">
        <f t="shared" si="286"/>
        <v>4.1143954925190371</v>
      </c>
      <c r="L378" s="302">
        <f t="shared" si="287"/>
        <v>1.177899486347469</v>
      </c>
      <c r="M378" s="302">
        <f t="shared" si="288"/>
        <v>0.44670502113348398</v>
      </c>
      <c r="N378" s="302">
        <f t="shared" si="289"/>
        <v>5.7389999999999901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11.301491396721259</v>
      </c>
      <c r="C387" s="299" t="str">
        <f>CONCATENATE("(",ROUND((B387/$H389)*100,1),")")</f>
        <v>(33.8)</v>
      </c>
      <c r="D387" s="302">
        <f>'Ind T6'!M162</f>
        <v>1.5492674197914809</v>
      </c>
      <c r="E387" s="299" t="str">
        <f>CONCATENATE("(",ROUND((D387/$H389)*100,1),")")</f>
        <v>(4.6)</v>
      </c>
      <c r="F387" s="302">
        <f>'Ind T6'!N162</f>
        <v>0.96288536241616118</v>
      </c>
      <c r="G387" s="299" t="str">
        <f>CONCATENATE("(",ROUND((F387/$H389)*100,1),")")</f>
        <v>(2.9)</v>
      </c>
      <c r="H387" s="302">
        <f>SUM(B387,D387,F387)</f>
        <v>13.8136441789289</v>
      </c>
      <c r="I387" s="299" t="str">
        <f>CONCATENATE("(",ROUND((H387/$H389)*100,1),")")</f>
        <v>(41.3)</v>
      </c>
      <c r="K387" s="302">
        <f>B392-B387</f>
        <v>-0.42751443904016817</v>
      </c>
      <c r="L387" s="302">
        <f>D392-D387</f>
        <v>5.4103808799225828E-2</v>
      </c>
      <c r="M387" s="302">
        <f>F392-F387</f>
        <v>-1.6462764148593045E-2</v>
      </c>
      <c r="N387" s="302">
        <f>SUM(K387:M387)</f>
        <v>-0.38987339438953539</v>
      </c>
    </row>
    <row r="388" spans="1:14" x14ac:dyDescent="0.2">
      <c r="A388" s="282" t="s">
        <v>365</v>
      </c>
      <c r="B388" s="302">
        <f>'Ind T6'!L161</f>
        <v>10.116795088993735</v>
      </c>
      <c r="C388" s="299" t="str">
        <f>CONCATENATE("(",ROUND((B388/$H389)*100,1),")")</f>
        <v>(30.2)</v>
      </c>
      <c r="D388" s="302">
        <f>'Ind T6'!M161</f>
        <v>8.7222200287938527</v>
      </c>
      <c r="E388" s="299" t="str">
        <f>CONCATENATE("(",ROUND((D388/$H389)*100,1),")")</f>
        <v>(26.1)</v>
      </c>
      <c r="F388" s="302">
        <f>'Ind T6'!N161</f>
        <v>0.80734070328355922</v>
      </c>
      <c r="G388" s="299" t="str">
        <f>CONCATENATE("(",ROUND((F388/$H389)*100,1),")")</f>
        <v>(2.4)</v>
      </c>
      <c r="H388" s="302">
        <f t="shared" ref="H388" si="290">SUM(B388,D388,F388)</f>
        <v>19.646355821071147</v>
      </c>
      <c r="I388" s="299" t="str">
        <f>CONCATENATE("(",ROUND((H388/$H389)*100,1),")")</f>
        <v>(58.7)</v>
      </c>
      <c r="K388" s="302">
        <f t="shared" ref="K388:K389" si="291">B393-B388</f>
        <v>-0.18201450716562739</v>
      </c>
      <c r="L388" s="302">
        <f t="shared" ref="L388:L389" si="292">D393-D388</f>
        <v>-0.13938064325529709</v>
      </c>
      <c r="M388" s="302">
        <f t="shared" ref="M388:M389" si="293">F393-F388</f>
        <v>-1.373145518962593E-2</v>
      </c>
      <c r="N388" s="302">
        <f t="shared" ref="N388:N389" si="294">SUM(K388:M388)</f>
        <v>-0.33512660561055041</v>
      </c>
    </row>
    <row r="389" spans="1:14" x14ac:dyDescent="0.2">
      <c r="A389" s="282" t="s">
        <v>363</v>
      </c>
      <c r="B389" s="302">
        <f>SUM(B387:B388)</f>
        <v>21.418286485714994</v>
      </c>
      <c r="C389" s="299" t="str">
        <f>CONCATENATE("(",ROUND((B389/$H389)*100,1),")")</f>
        <v>(64)</v>
      </c>
      <c r="D389" s="302">
        <f>SUM(D387:D388)</f>
        <v>10.271487448585333</v>
      </c>
      <c r="E389" s="299" t="str">
        <f>CONCATENATE("(",ROUND((D389/$H389)*100,1),")")</f>
        <v>(30.7)</v>
      </c>
      <c r="F389" s="302">
        <f>SUM(F387:F388)</f>
        <v>1.7702260656997204</v>
      </c>
      <c r="G389" s="299" t="str">
        <f>CONCATENATE("(",ROUND((F389/$H389)*100,1),")")</f>
        <v>(5.3)</v>
      </c>
      <c r="H389" s="302">
        <f>SUM(H387:H388)</f>
        <v>33.460000000000051</v>
      </c>
      <c r="I389" s="299" t="str">
        <f>CONCATENATE("(",ROUND((H389/$H389)*100,1),")")</f>
        <v>(100)</v>
      </c>
      <c r="K389" s="302">
        <f t="shared" si="291"/>
        <v>-0.60952894620579556</v>
      </c>
      <c r="L389" s="302">
        <f t="shared" si="292"/>
        <v>-8.5276834456070816E-2</v>
      </c>
      <c r="M389" s="302">
        <f t="shared" si="293"/>
        <v>-3.0194219338218975E-2</v>
      </c>
      <c r="N389" s="302">
        <f t="shared" si="294"/>
        <v>-0.72500000000008535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10.873976957681091</v>
      </c>
      <c r="C392" s="299" t="str">
        <f>CONCATENATE("(",ROUND((B392/$H394)*100,1),")")</f>
        <v>(33.2)</v>
      </c>
      <c r="D392" s="302">
        <f>'Ind T6'!R162</f>
        <v>1.6033712285907067</v>
      </c>
      <c r="E392" s="299" t="str">
        <f>CONCATENATE("(",ROUND((D392/$H394)*100,1),")")</f>
        <v>(4.9)</v>
      </c>
      <c r="F392" s="302">
        <f>'Ind T6'!S162</f>
        <v>0.94642259826756814</v>
      </c>
      <c r="G392" s="299" t="str">
        <f>CONCATENATE("(",ROUND((F392/$H394)*100,1),")")</f>
        <v>(2.9)</v>
      </c>
      <c r="H392" s="302">
        <f>SUM(B392,D392,F392)</f>
        <v>13.423770784539366</v>
      </c>
      <c r="I392" s="299" t="str">
        <f>CONCATENATE("(",ROUND((H392/$H394)*100,1),")")</f>
        <v>(41)</v>
      </c>
      <c r="K392" s="302">
        <f>B397-B392</f>
        <v>-0.13635359514931622</v>
      </c>
      <c r="L392" s="302">
        <f>D397-D392</f>
        <v>0.21727238225568568</v>
      </c>
      <c r="M392" s="302">
        <f>F397-F392</f>
        <v>3.816146550998234E-2</v>
      </c>
      <c r="N392" s="302">
        <f>SUM(K392:M392)</f>
        <v>0.1190802526163518</v>
      </c>
    </row>
    <row r="393" spans="1:14" x14ac:dyDescent="0.2">
      <c r="A393" s="282" t="s">
        <v>365</v>
      </c>
      <c r="B393" s="302">
        <f>'Ind T6'!Q161</f>
        <v>9.9347805818281074</v>
      </c>
      <c r="C393" s="299" t="str">
        <f>CONCATENATE("(",ROUND((B393/$H394)*100,1),")")</f>
        <v>(30.3)</v>
      </c>
      <c r="D393" s="302">
        <f>'Ind T6'!R161</f>
        <v>8.5828393855385556</v>
      </c>
      <c r="E393" s="299" t="str">
        <f>CONCATENATE("(",ROUND((D393/$H394)*100,1),")")</f>
        <v>(26.2)</v>
      </c>
      <c r="F393" s="302">
        <f>'Ind T6'!S161</f>
        <v>0.79360924809393329</v>
      </c>
      <c r="G393" s="299" t="str">
        <f>CONCATENATE("(",ROUND((F393/$H394)*100,1),")")</f>
        <v>(2.4)</v>
      </c>
      <c r="H393" s="302">
        <f t="shared" ref="H393" si="295">SUM(B393,D393,F393)</f>
        <v>19.311229215460596</v>
      </c>
      <c r="I393" s="299" t="str">
        <f>CONCATENATE("(",ROUND((H393/$H394)*100,1),")")</f>
        <v>(59)</v>
      </c>
      <c r="K393" s="302">
        <f t="shared" ref="K393:K394" si="296">B398-B393</f>
        <v>0.29179979344656992</v>
      </c>
      <c r="L393" s="302">
        <f t="shared" ref="L393:L394" si="297">D398-D393</f>
        <v>0.25595841662286034</v>
      </c>
      <c r="M393" s="302">
        <f t="shared" ref="M393:M394" si="298">F398-F393</f>
        <v>3.0161537314267406E-2</v>
      </c>
      <c r="N393" s="302">
        <f t="shared" ref="N393:N394" si="299">SUM(K393:M393)</f>
        <v>0.57791974738369767</v>
      </c>
    </row>
    <row r="394" spans="1:14" x14ac:dyDescent="0.2">
      <c r="A394" s="282" t="s">
        <v>363</v>
      </c>
      <c r="B394" s="302">
        <f>SUM(B392:B393)</f>
        <v>20.808757539509198</v>
      </c>
      <c r="C394" s="299" t="str">
        <f>CONCATENATE("(",ROUND((B394/$H394)*100,1),")")</f>
        <v>(63.6)</v>
      </c>
      <c r="D394" s="302">
        <f>SUM(D392:D393)</f>
        <v>10.186210614129262</v>
      </c>
      <c r="E394" s="299" t="str">
        <f>CONCATENATE("(",ROUND((D394/$H394)*100,1),")")</f>
        <v>(31.1)</v>
      </c>
      <c r="F394" s="302">
        <f>SUM(F392:F393)</f>
        <v>1.7400318463615014</v>
      </c>
      <c r="G394" s="299" t="str">
        <f>CONCATENATE("(",ROUND((F394/$H394)*100,1),")")</f>
        <v>(5.3)</v>
      </c>
      <c r="H394" s="302">
        <f>SUM(H392:H393)</f>
        <v>32.734999999999964</v>
      </c>
      <c r="I394" s="299" t="str">
        <f>CONCATENATE("(",ROUND((H394/$H394)*100,1),")")</f>
        <v>(100)</v>
      </c>
      <c r="K394" s="302">
        <f t="shared" si="296"/>
        <v>0.15544619829725193</v>
      </c>
      <c r="L394" s="302">
        <f t="shared" si="297"/>
        <v>0.47323079887854647</v>
      </c>
      <c r="M394" s="302">
        <f t="shared" si="298"/>
        <v>6.8323002824249635E-2</v>
      </c>
      <c r="N394" s="302">
        <f t="shared" si="299"/>
        <v>0.69700000000004803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10.737623362531775</v>
      </c>
      <c r="C397" s="299" t="str">
        <f>CONCATENATE("(",ROUND((B397/$H399)*100,1),")")</f>
        <v>(32.1)</v>
      </c>
      <c r="D397" s="302">
        <f>'Ind T6'!W162</f>
        <v>1.8206436108463924</v>
      </c>
      <c r="E397" s="299" t="str">
        <f>CONCATENATE("(",ROUND((D397/$H399)*100,1),")")</f>
        <v>(5.4)</v>
      </c>
      <c r="F397" s="302">
        <f>'Ind T6'!X162</f>
        <v>0.98458406377755048</v>
      </c>
      <c r="G397" s="299" t="str">
        <f>CONCATENATE("(",ROUND((F397/$H399)*100,1),")")</f>
        <v>(2.9)</v>
      </c>
      <c r="H397" s="302">
        <f>SUM(B397,D397,F397)</f>
        <v>13.542851037155717</v>
      </c>
      <c r="I397" s="299" t="str">
        <f>CONCATENATE("(",ROUND((H397/$H399)*100,1),")")</f>
        <v>(40.5)</v>
      </c>
      <c r="K397" s="302">
        <f>B397-B387</f>
        <v>-0.56386803418948439</v>
      </c>
      <c r="L397" s="302">
        <f>D397-D387</f>
        <v>0.27137619105491151</v>
      </c>
      <c r="M397" s="302">
        <f>F397-F387</f>
        <v>2.1698701361389294E-2</v>
      </c>
      <c r="N397" s="302">
        <f>SUM(K397:M397)</f>
        <v>-0.27079314177318359</v>
      </c>
    </row>
    <row r="398" spans="1:14" x14ac:dyDescent="0.2">
      <c r="A398" s="282" t="s">
        <v>365</v>
      </c>
      <c r="B398" s="302">
        <f>'Ind T6'!V161</f>
        <v>10.226580375274677</v>
      </c>
      <c r="C398" s="299" t="str">
        <f>CONCATENATE("(",ROUND((B398/$H399)*100,1),")")</f>
        <v>(30.6)</v>
      </c>
      <c r="D398" s="302">
        <f>'Ind T6'!W161</f>
        <v>8.838797802161416</v>
      </c>
      <c r="E398" s="299" t="str">
        <f>CONCATENATE("(",ROUND((D398/$H399)*100,1),")")</f>
        <v>(26.4)</v>
      </c>
      <c r="F398" s="302">
        <f>'Ind T6'!X161</f>
        <v>0.8237707854082007</v>
      </c>
      <c r="G398" s="299" t="str">
        <f>CONCATENATE("(",ROUND((F398/$H399)*100,1),")")</f>
        <v>(2.5)</v>
      </c>
      <c r="H398" s="302">
        <f t="shared" ref="H398" si="300">SUM(B398,D398,F398)</f>
        <v>19.889148962844295</v>
      </c>
      <c r="I398" s="299" t="str">
        <f>CONCATENATE("(",ROUND((H398/$H399)*100,1),")")</f>
        <v>(59.5)</v>
      </c>
      <c r="K398" s="302">
        <f t="shared" ref="K398:K399" si="301">B398-B388</f>
        <v>0.10978528628094253</v>
      </c>
      <c r="L398" s="302">
        <f t="shared" ref="L398:L399" si="302">D398-D388</f>
        <v>0.11657777336756325</v>
      </c>
      <c r="M398" s="302">
        <f t="shared" ref="M398:M399" si="303">F398-F388</f>
        <v>1.6430082124641476E-2</v>
      </c>
      <c r="N398" s="302">
        <f t="shared" ref="N398:N399" si="304">SUM(K398:M398)</f>
        <v>0.24279314177314726</v>
      </c>
    </row>
    <row r="399" spans="1:14" x14ac:dyDescent="0.2">
      <c r="A399" s="282" t="s">
        <v>363</v>
      </c>
      <c r="B399" s="302">
        <f>SUM(B397:B398)</f>
        <v>20.96420373780645</v>
      </c>
      <c r="C399" s="299" t="str">
        <f>CONCATENATE("(",ROUND((B399/$H399)*100,1),")")</f>
        <v>(62.7)</v>
      </c>
      <c r="D399" s="302">
        <f>SUM(D397:D398)</f>
        <v>10.659441413007809</v>
      </c>
      <c r="E399" s="299" t="str">
        <f>CONCATENATE("(",ROUND((D399/$H399)*100,1),")")</f>
        <v>(31.9)</v>
      </c>
      <c r="F399" s="302">
        <f>SUM(F397:F398)</f>
        <v>1.8083548491857511</v>
      </c>
      <c r="G399" s="299" t="str">
        <f>CONCATENATE("(",ROUND((F399/$H399)*100,1),")")</f>
        <v>(5.4)</v>
      </c>
      <c r="H399" s="302">
        <f>SUM(H397:H398)</f>
        <v>33.432000000000016</v>
      </c>
      <c r="I399" s="299" t="str">
        <f>CONCATENATE("(",ROUND((H399/$H399)*100,1),")")</f>
        <v>(100)</v>
      </c>
      <c r="K399" s="302">
        <f t="shared" si="301"/>
        <v>-0.45408274790854364</v>
      </c>
      <c r="L399" s="302">
        <f t="shared" si="302"/>
        <v>0.38795396442247565</v>
      </c>
      <c r="M399" s="302">
        <f t="shared" si="303"/>
        <v>3.812878348603066E-2</v>
      </c>
      <c r="N399" s="302">
        <f t="shared" si="304"/>
        <v>-2.8000000000037328E-2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12.31759154121381</v>
      </c>
      <c r="C408" s="299" t="str">
        <f>CONCATENATE("(",ROUND((B408/$H410)*100,1),")")</f>
        <v>(19.7)</v>
      </c>
      <c r="D408" s="302">
        <f>'Ind T6'!M171</f>
        <v>4.5602404178618938</v>
      </c>
      <c r="E408" s="299" t="str">
        <f>CONCATENATE("(",ROUND((D408/$H410)*100,1),")")</f>
        <v>(7.3)</v>
      </c>
      <c r="F408" s="302">
        <f>'Ind T6'!N171</f>
        <v>2.4886981737582121</v>
      </c>
      <c r="G408" s="299" t="str">
        <f>CONCATENATE("(",ROUND((F408/$H410)*100,1),")")</f>
        <v>(4)</v>
      </c>
      <c r="H408" s="302">
        <f>SUM(B408,D408,F408)</f>
        <v>19.366530132833915</v>
      </c>
      <c r="I408" s="299" t="str">
        <f>CONCATENATE("(",ROUND((H408/$H410)*100,1),")")</f>
        <v>(30.9)</v>
      </c>
      <c r="K408" s="302">
        <f>B413-B408</f>
        <v>0.62768708050107058</v>
      </c>
      <c r="L408" s="302">
        <f>D413-D408</f>
        <v>0.36097470302603618</v>
      </c>
      <c r="M408" s="302">
        <f>F413-F408</f>
        <v>0.21291627702821847</v>
      </c>
      <c r="N408" s="302">
        <f>SUM(K408:M408)</f>
        <v>1.2015780605553252</v>
      </c>
    </row>
    <row r="409" spans="1:14" x14ac:dyDescent="0.2">
      <c r="A409" s="282" t="s">
        <v>365</v>
      </c>
      <c r="B409" s="302">
        <f>'Ind T6'!L170</f>
        <v>18.891407631276255</v>
      </c>
      <c r="C409" s="299" t="str">
        <f>CONCATENATE("(",ROUND((B409/$H410)*100,1),")")</f>
        <v>(30.2)</v>
      </c>
      <c r="D409" s="302">
        <f>'Ind T6'!M170</f>
        <v>21.205392520545647</v>
      </c>
      <c r="E409" s="299" t="str">
        <f>CONCATENATE("(",ROUND((D409/$H410)*100,1),")")</f>
        <v>(33.9)</v>
      </c>
      <c r="F409" s="302">
        <f>'Ind T6'!N170</f>
        <v>3.158669715344121</v>
      </c>
      <c r="G409" s="299" t="str">
        <f>CONCATENATE("(",ROUND((F409/$H410)*100,1),")")</f>
        <v>(5)</v>
      </c>
      <c r="H409" s="302">
        <f t="shared" ref="H409" si="305">SUM(B409,D409,F409)</f>
        <v>43.25546986716602</v>
      </c>
      <c r="I409" s="299" t="str">
        <f>CONCATENATE("(",ROUND((H409/$H410)*100,1),")")</f>
        <v>(69.1)</v>
      </c>
      <c r="K409" s="302">
        <f t="shared" ref="K409:K410" si="306">B414-B409</f>
        <v>1.672600060694446</v>
      </c>
      <c r="L409" s="302">
        <f t="shared" ref="L409:L410" si="307">D414-D409</f>
        <v>0.88953686195746684</v>
      </c>
      <c r="M409" s="302">
        <f t="shared" ref="M409:M410" si="308">F414-F409</f>
        <v>0.24228501679282788</v>
      </c>
      <c r="N409" s="302">
        <f t="shared" ref="N409:N410" si="309">SUM(K409:M409)</f>
        <v>2.8044219394447407</v>
      </c>
    </row>
    <row r="410" spans="1:14" x14ac:dyDescent="0.2">
      <c r="A410" s="282" t="s">
        <v>363</v>
      </c>
      <c r="B410" s="302">
        <f>SUM(B408:B409)</f>
        <v>31.208999172490067</v>
      </c>
      <c r="C410" s="299" t="str">
        <f>CONCATENATE("(",ROUND((B410/$H410)*100,1),")")</f>
        <v>(49.8)</v>
      </c>
      <c r="D410" s="302">
        <f>SUM(D408:D409)</f>
        <v>25.765632938407542</v>
      </c>
      <c r="E410" s="299" t="str">
        <f>CONCATENATE("(",ROUND((D410/$H410)*100,1),")")</f>
        <v>(41.1)</v>
      </c>
      <c r="F410" s="302">
        <f>SUM(F408:F409)</f>
        <v>5.6473678891023331</v>
      </c>
      <c r="G410" s="299" t="str">
        <f>CONCATENATE("(",ROUND((F410/$H410)*100,1),")")</f>
        <v>(9)</v>
      </c>
      <c r="H410" s="302">
        <f>SUM(H408:H409)</f>
        <v>62.621999999999936</v>
      </c>
      <c r="I410" s="299" t="str">
        <f>CONCATENATE("(",ROUND((H410/$H410)*100,1),")")</f>
        <v>(100)</v>
      </c>
      <c r="K410" s="302">
        <f t="shared" si="306"/>
        <v>2.3002871411955113</v>
      </c>
      <c r="L410" s="302">
        <f t="shared" si="307"/>
        <v>1.2505115649835012</v>
      </c>
      <c r="M410" s="302">
        <f t="shared" si="308"/>
        <v>0.45520129382104635</v>
      </c>
      <c r="N410" s="302">
        <f t="shared" si="309"/>
        <v>4.0060000000000588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12.945278621714881</v>
      </c>
      <c r="C413" s="299" t="str">
        <f>CONCATENATE("(",ROUND((B413/$H415)*100,1),")")</f>
        <v>(19.4)</v>
      </c>
      <c r="D413" s="302">
        <f>'Ind T6'!R171</f>
        <v>4.92121512088793</v>
      </c>
      <c r="E413" s="299" t="str">
        <f>CONCATENATE("(",ROUND((D413/$H415)*100,1),")")</f>
        <v>(7.4)</v>
      </c>
      <c r="F413" s="302">
        <f>'Ind T6'!S171</f>
        <v>2.7016144507864306</v>
      </c>
      <c r="G413" s="299" t="str">
        <f>CONCATENATE("(",ROUND((F413/$H415)*100,1),")")</f>
        <v>(4.1)</v>
      </c>
      <c r="H413" s="302">
        <f>SUM(B413,D413,F413)</f>
        <v>20.568108193389239</v>
      </c>
      <c r="I413" s="299" t="str">
        <f>CONCATENATE("(",ROUND((H413/$H415)*100,1),")")</f>
        <v>(30.9)</v>
      </c>
      <c r="K413" s="302">
        <f>B418-B413</f>
        <v>0.77246047520614702</v>
      </c>
      <c r="L413" s="302">
        <f>D418-D413</f>
        <v>0.54472848590976497</v>
      </c>
      <c r="M413" s="302">
        <f>F418-F413</f>
        <v>0.32558753510893768</v>
      </c>
      <c r="N413" s="302">
        <f>SUM(K413:M413)</f>
        <v>1.6427764962248497</v>
      </c>
    </row>
    <row r="414" spans="1:14" x14ac:dyDescent="0.2">
      <c r="A414" s="282" t="s">
        <v>365</v>
      </c>
      <c r="B414" s="302">
        <f>'Ind T6'!Q170</f>
        <v>20.564007691970701</v>
      </c>
      <c r="C414" s="299" t="str">
        <f>CONCATENATE("(",ROUND((B414/$H415)*100,1),")")</f>
        <v>(30.9)</v>
      </c>
      <c r="D414" s="302">
        <f>'Ind T6'!R170</f>
        <v>22.094929382503114</v>
      </c>
      <c r="E414" s="299" t="str">
        <f>CONCATENATE("(",ROUND((D414/$H415)*100,1),")")</f>
        <v>(33.2)</v>
      </c>
      <c r="F414" s="302">
        <f>'Ind T6'!S170</f>
        <v>3.4009547321369489</v>
      </c>
      <c r="G414" s="299" t="str">
        <f>CONCATENATE("(",ROUND((F414/$H415)*100,1),")")</f>
        <v>(5.1)</v>
      </c>
      <c r="H414" s="302">
        <f t="shared" ref="H414" si="310">SUM(B414,D414,F414)</f>
        <v>46.059891806610764</v>
      </c>
      <c r="I414" s="299" t="str">
        <f>CONCATENATE("(",ROUND((H414/$H415)*100,1),")")</f>
        <v>(69.1)</v>
      </c>
      <c r="K414" s="302">
        <f t="shared" ref="K414:K415" si="311">B419-B414</f>
        <v>2.8292213218089302</v>
      </c>
      <c r="L414" s="302">
        <f t="shared" ref="L414:L415" si="312">D419-D414</f>
        <v>0.88130839931625715</v>
      </c>
      <c r="M414" s="302">
        <f t="shared" ref="M414:M415" si="313">F419-F414</f>
        <v>0.30169378265002944</v>
      </c>
      <c r="N414" s="302">
        <f t="shared" ref="N414:N415" si="314">SUM(K414:M414)</f>
        <v>4.0122235037752167</v>
      </c>
    </row>
    <row r="415" spans="1:14" x14ac:dyDescent="0.2">
      <c r="A415" s="282" t="s">
        <v>363</v>
      </c>
      <c r="B415" s="302">
        <f>SUM(B413:B414)</f>
        <v>33.509286313685578</v>
      </c>
      <c r="C415" s="299" t="str">
        <f>CONCATENATE("(",ROUND((B415/$H415)*100,1),")")</f>
        <v>(50.3)</v>
      </c>
      <c r="D415" s="302">
        <f>SUM(D413:D414)</f>
        <v>27.016144503391043</v>
      </c>
      <c r="E415" s="299" t="str">
        <f>CONCATENATE("(",ROUND((D415/$H415)*100,1),")")</f>
        <v>(40.5)</v>
      </c>
      <c r="F415" s="302">
        <f>SUM(F413:F414)</f>
        <v>6.1025691829233795</v>
      </c>
      <c r="G415" s="299" t="str">
        <f>CONCATENATE("(",ROUND((F415/$H415)*100,1),")")</f>
        <v>(9.2)</v>
      </c>
      <c r="H415" s="302">
        <f>SUM(H413:H414)</f>
        <v>66.628</v>
      </c>
      <c r="I415" s="299" t="str">
        <f>CONCATENATE("(",ROUND((H415/$H415)*100,1),")")</f>
        <v>(100)</v>
      </c>
      <c r="K415" s="302">
        <f t="shared" si="311"/>
        <v>3.6016817970150825</v>
      </c>
      <c r="L415" s="302">
        <f t="shared" si="312"/>
        <v>1.4260368852260221</v>
      </c>
      <c r="M415" s="302">
        <f t="shared" si="313"/>
        <v>0.62728131775896667</v>
      </c>
      <c r="N415" s="302">
        <f t="shared" si="314"/>
        <v>5.6550000000000713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13.717739096921028</v>
      </c>
      <c r="C418" s="299" t="str">
        <f>CONCATENATE("(",ROUND((B418/$H420)*100,1),")")</f>
        <v>(19)</v>
      </c>
      <c r="D418" s="302">
        <f>'Ind T6'!W171</f>
        <v>5.465943606797695</v>
      </c>
      <c r="E418" s="299" t="str">
        <f>CONCATENATE("(",ROUND((D418/$H420)*100,1),")")</f>
        <v>(7.6)</v>
      </c>
      <c r="F418" s="302">
        <f>'Ind T6'!X171</f>
        <v>3.0272019858953683</v>
      </c>
      <c r="G418" s="299" t="str">
        <f>CONCATENATE("(",ROUND((F418/$H420)*100,1),")")</f>
        <v>(4.2)</v>
      </c>
      <c r="H418" s="302">
        <f>SUM(B418,D418,F418)</f>
        <v>22.21088468961409</v>
      </c>
      <c r="I418" s="299" t="str">
        <f>CONCATENATE("(",ROUND((H418/$H420)*100,1),")")</f>
        <v>(30.7)</v>
      </c>
      <c r="K418" s="302">
        <f>B418-B408</f>
        <v>1.4001475557072176</v>
      </c>
      <c r="L418" s="302">
        <f>D418-D408</f>
        <v>0.90570318893580115</v>
      </c>
      <c r="M418" s="302">
        <f>F418-F408</f>
        <v>0.53850381213715615</v>
      </c>
      <c r="N418" s="302">
        <f>SUM(K418:M418)</f>
        <v>2.8443545567801749</v>
      </c>
    </row>
    <row r="419" spans="1:14" x14ac:dyDescent="0.2">
      <c r="A419" s="282" t="s">
        <v>365</v>
      </c>
      <c r="B419" s="302">
        <f>'Ind T6'!V170</f>
        <v>23.393229013779631</v>
      </c>
      <c r="C419" s="299" t="str">
        <f>CONCATENATE("(",ROUND((B419/$H420)*100,1),")")</f>
        <v>(32.4)</v>
      </c>
      <c r="D419" s="302">
        <f>'Ind T6'!W170</f>
        <v>22.976237781819371</v>
      </c>
      <c r="E419" s="299" t="str">
        <f>CONCATENATE("(",ROUND((D419/$H420)*100,1),")")</f>
        <v>(31.8)</v>
      </c>
      <c r="F419" s="302">
        <f>'Ind T6'!X170</f>
        <v>3.7026485147869783</v>
      </c>
      <c r="G419" s="299" t="str">
        <f>CONCATENATE("(",ROUND((F419/$H420)*100,1),")")</f>
        <v>(5.1)</v>
      </c>
      <c r="H419" s="302">
        <f t="shared" ref="H419" si="315">SUM(B419,D419,F419)</f>
        <v>50.072115310385982</v>
      </c>
      <c r="I419" s="299" t="str">
        <f>CONCATENATE("(",ROUND((H419/$H420)*100,1),")")</f>
        <v>(69.3)</v>
      </c>
      <c r="K419" s="302">
        <f t="shared" ref="K419:K420" si="316">B419-B409</f>
        <v>4.5018213825033762</v>
      </c>
      <c r="L419" s="302">
        <f t="shared" ref="L419:L420" si="317">D419-D409</f>
        <v>1.770845261273724</v>
      </c>
      <c r="M419" s="302">
        <f t="shared" ref="M419:M420" si="318">F419-F409</f>
        <v>0.54397879944285732</v>
      </c>
      <c r="N419" s="302">
        <f t="shared" ref="N419:N420" si="319">SUM(K419:M419)</f>
        <v>6.8166454432199579</v>
      </c>
    </row>
    <row r="420" spans="1:14" x14ac:dyDescent="0.2">
      <c r="A420" s="282" t="s">
        <v>363</v>
      </c>
      <c r="B420" s="302">
        <f>SUM(B418:B419)</f>
        <v>37.110968110700661</v>
      </c>
      <c r="C420" s="299" t="str">
        <f>CONCATENATE("(",ROUND((B420/$H420)*100,1),")")</f>
        <v>(51.3)</v>
      </c>
      <c r="D420" s="302">
        <f>SUM(D418:D419)</f>
        <v>28.442181388617065</v>
      </c>
      <c r="E420" s="299" t="str">
        <f>CONCATENATE("(",ROUND((D420/$H420)*100,1),")")</f>
        <v>(39.3)</v>
      </c>
      <c r="F420" s="302">
        <f>SUM(F418:F419)</f>
        <v>6.7298505006823461</v>
      </c>
      <c r="G420" s="299" t="str">
        <f>CONCATENATE("(",ROUND((F420/$H420)*100,1),")")</f>
        <v>(9.3)</v>
      </c>
      <c r="H420" s="302">
        <f>SUM(H418:H419)</f>
        <v>72.283000000000072</v>
      </c>
      <c r="I420" s="299" t="str">
        <f>CONCATENATE("(",ROUND((H420/$H420)*100,1),")")</f>
        <v>(100)</v>
      </c>
      <c r="K420" s="302">
        <f t="shared" si="316"/>
        <v>5.9019689382105938</v>
      </c>
      <c r="L420" s="302">
        <f t="shared" si="317"/>
        <v>2.6765484502095234</v>
      </c>
      <c r="M420" s="302">
        <f t="shared" si="318"/>
        <v>1.082482611580013</v>
      </c>
      <c r="N420" s="302">
        <f t="shared" si="319"/>
        <v>9.6610000000001293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16.496982255429291</v>
      </c>
      <c r="C429" s="299" t="str">
        <f>CONCATENATE("(",ROUND((B429/$H431)*100,1),")")</f>
        <v>(14.9)</v>
      </c>
      <c r="D429" s="302">
        <f>'Ind T6'!M180</f>
        <v>5.474698500302388</v>
      </c>
      <c r="E429" s="299" t="str">
        <f>CONCATENATE("(",ROUND((D429/$H431)*100,1),")")</f>
        <v>(4.9)</v>
      </c>
      <c r="F429" s="302">
        <f>'Ind T6'!N180</f>
        <v>2.0677153175859333</v>
      </c>
      <c r="G429" s="299" t="str">
        <f>CONCATENATE("(",ROUND((F429/$H431)*100,1),")")</f>
        <v>(1.9)</v>
      </c>
      <c r="H429" s="302">
        <f>SUM(B429,D429,F429)</f>
        <v>24.039396073317612</v>
      </c>
      <c r="I429" s="299" t="str">
        <f>CONCATENATE("(",ROUND((H429/$H431)*100,1),")")</f>
        <v>(21.7)</v>
      </c>
      <c r="K429" s="302">
        <f>B434-B429</f>
        <v>1.3925782090853538</v>
      </c>
      <c r="L429" s="302">
        <f>D434-D429</f>
        <v>0.6184656848212553</v>
      </c>
      <c r="M429" s="302">
        <f>F434-F429</f>
        <v>4.8183789636770502E-2</v>
      </c>
      <c r="N429" s="302">
        <f>SUM(K429:M429)</f>
        <v>2.0592276835433796</v>
      </c>
    </row>
    <row r="430" spans="1:14" x14ac:dyDescent="0.2">
      <c r="A430" s="282" t="s">
        <v>365</v>
      </c>
      <c r="B430" s="302">
        <f>'Ind T6'!L179</f>
        <v>42.099767714538125</v>
      </c>
      <c r="C430" s="299" t="str">
        <f>CONCATENATE("(",ROUND((B430/$H431)*100,1),")")</f>
        <v>(38)</v>
      </c>
      <c r="D430" s="302">
        <f>'Ind T6'!M179</f>
        <v>38.304195204143994</v>
      </c>
      <c r="E430" s="299" t="str">
        <f>CONCATENATE("(",ROUND((D430/$H431)*100,1),")")</f>
        <v>(34.6)</v>
      </c>
      <c r="F430" s="302">
        <f>'Ind T6'!N179</f>
        <v>6.3556410080002408</v>
      </c>
      <c r="G430" s="299" t="str">
        <f>CONCATENATE("(",ROUND((F430/$H431)*100,1),")")</f>
        <v>(5.7)</v>
      </c>
      <c r="H430" s="302">
        <f t="shared" ref="H430" si="320">SUM(B430,D430,F430)</f>
        <v>86.75960392668236</v>
      </c>
      <c r="I430" s="299" t="str">
        <f>CONCATENATE("(",ROUND((H430/$H431)*100,1),")")</f>
        <v>(78.3)</v>
      </c>
      <c r="K430" s="302">
        <f t="shared" ref="K430:K431" si="321">B435-B430</f>
        <v>4.7134174712575074</v>
      </c>
      <c r="L430" s="302">
        <f t="shared" ref="L430:L431" si="322">D435-D430</f>
        <v>1.9701287691100617</v>
      </c>
      <c r="M430" s="302">
        <f t="shared" ref="M430:M431" si="323">F435-F430</f>
        <v>0.95822607608903621</v>
      </c>
      <c r="N430" s="302">
        <f t="shared" ref="N430:N431" si="324">SUM(K430:M430)</f>
        <v>7.6417723164566054</v>
      </c>
    </row>
    <row r="431" spans="1:14" x14ac:dyDescent="0.2">
      <c r="A431" s="282" t="s">
        <v>363</v>
      </c>
      <c r="B431" s="302">
        <f>SUM(B429:B430)</f>
        <v>58.596749969967419</v>
      </c>
      <c r="C431" s="299" t="str">
        <f>CONCATENATE("(",ROUND((B431/$H431)*100,1),")")</f>
        <v>(52.9)</v>
      </c>
      <c r="D431" s="302">
        <f>SUM(D429:D430)</f>
        <v>43.778893704446382</v>
      </c>
      <c r="E431" s="299" t="str">
        <f>CONCATENATE("(",ROUND((D431/$H431)*100,1),")")</f>
        <v>(39.5)</v>
      </c>
      <c r="F431" s="302">
        <f>SUM(F429:F430)</f>
        <v>8.4233563255861732</v>
      </c>
      <c r="G431" s="299" t="str">
        <f>CONCATENATE("(",ROUND((F431/$H431)*100,1),")")</f>
        <v>(7.6)</v>
      </c>
      <c r="H431" s="302">
        <f>SUM(H429:H430)</f>
        <v>110.79899999999998</v>
      </c>
      <c r="I431" s="299" t="str">
        <f>CONCATENATE("(",ROUND((H431/$H431)*100,1),")")</f>
        <v>(100)</v>
      </c>
      <c r="K431" s="302">
        <f t="shared" si="321"/>
        <v>6.1059956803428577</v>
      </c>
      <c r="L431" s="302">
        <f t="shared" si="322"/>
        <v>2.5885944539313144</v>
      </c>
      <c r="M431" s="302">
        <f t="shared" si="323"/>
        <v>1.0064098657258072</v>
      </c>
      <c r="N431" s="302">
        <f t="shared" si="324"/>
        <v>9.7009999999999792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17.889560464514645</v>
      </c>
      <c r="C434" s="299" t="str">
        <f>CONCATENATE("(",ROUND((B434/$H436)*100,1),")")</f>
        <v>(14.8)</v>
      </c>
      <c r="D434" s="302">
        <f>'Ind T6'!R180</f>
        <v>6.0931641851236433</v>
      </c>
      <c r="E434" s="299" t="str">
        <f>CONCATENATE("(",ROUND((D434/$H436)*100,1),")")</f>
        <v>(5.1)</v>
      </c>
      <c r="F434" s="302">
        <f>'Ind T6'!S180</f>
        <v>2.1158991072227038</v>
      </c>
      <c r="G434" s="299" t="str">
        <f>CONCATENATE("(",ROUND((F434/$H436)*100,1),")")</f>
        <v>(1.8)</v>
      </c>
      <c r="H434" s="302">
        <f>SUM(B434,D434,F434)</f>
        <v>26.098623756860992</v>
      </c>
      <c r="I434" s="299" t="str">
        <f>CONCATENATE("(",ROUND((H434/$H436)*100,1),")")</f>
        <v>(21.7)</v>
      </c>
      <c r="K434" s="302">
        <f>B439-B434</f>
        <v>1.8080673089072654</v>
      </c>
      <c r="L434" s="302">
        <f>D439-D434</f>
        <v>0.89107698707991556</v>
      </c>
      <c r="M434" s="302">
        <f>F439-F434</f>
        <v>-4.6739056449963901E-2</v>
      </c>
      <c r="N434" s="302">
        <f>SUM(K434:M434)</f>
        <v>2.6524052395372171</v>
      </c>
    </row>
    <row r="435" spans="1:14" x14ac:dyDescent="0.2">
      <c r="A435" s="282" t="s">
        <v>365</v>
      </c>
      <c r="B435" s="302">
        <f>'Ind T6'!Q179</f>
        <v>46.813185185795632</v>
      </c>
      <c r="C435" s="299" t="str">
        <f>CONCATENATE("(",ROUND((B435/$H436)*100,1),")")</f>
        <v>(38.8)</v>
      </c>
      <c r="D435" s="302">
        <f>'Ind T6'!R179</f>
        <v>40.274323973254056</v>
      </c>
      <c r="E435" s="299" t="str">
        <f>CONCATENATE("(",ROUND((D435/$H436)*100,1),")")</f>
        <v>(33.4)</v>
      </c>
      <c r="F435" s="302">
        <f>'Ind T6'!S179</f>
        <v>7.313867084089277</v>
      </c>
      <c r="G435" s="299" t="str">
        <f>CONCATENATE("(",ROUND((F435/$H436)*100,1),")")</f>
        <v>(6.1)</v>
      </c>
      <c r="H435" s="302">
        <f t="shared" ref="H435" si="325">SUM(B435,D435,F435)</f>
        <v>94.401376243138969</v>
      </c>
      <c r="I435" s="299" t="str">
        <f>CONCATENATE("(",ROUND((H435/$H436)*100,1),")")</f>
        <v>(78.3)</v>
      </c>
      <c r="K435" s="302">
        <f t="shared" ref="K435:K436" si="326">B440-B435</f>
        <v>7.301947490210587</v>
      </c>
      <c r="L435" s="302">
        <f t="shared" ref="L435:L436" si="327">D440-D435</f>
        <v>0.92278692489846748</v>
      </c>
      <c r="M435" s="302">
        <f t="shared" ref="M435:M436" si="328">F440-F435</f>
        <v>1.4338603453540886</v>
      </c>
      <c r="N435" s="302">
        <f t="shared" ref="N435:N436" si="329">SUM(K435:M435)</f>
        <v>9.6585947604631421</v>
      </c>
    </row>
    <row r="436" spans="1:14" x14ac:dyDescent="0.2">
      <c r="A436" s="282" t="s">
        <v>363</v>
      </c>
      <c r="B436" s="302">
        <f>SUM(B434:B435)</f>
        <v>64.702745650310277</v>
      </c>
      <c r="C436" s="299" t="str">
        <f>CONCATENATE("(",ROUND((B436/$H436)*100,1),")")</f>
        <v>(53.7)</v>
      </c>
      <c r="D436" s="302">
        <f>SUM(D434:D435)</f>
        <v>46.367488158377697</v>
      </c>
      <c r="E436" s="299" t="str">
        <f>CONCATENATE("(",ROUND((D436/$H436)*100,1),")")</f>
        <v>(38.5)</v>
      </c>
      <c r="F436" s="302">
        <f>SUM(F434:F435)</f>
        <v>9.4297661913119804</v>
      </c>
      <c r="G436" s="299" t="str">
        <f>CONCATENATE("(",ROUND((F436/$H436)*100,1),")")</f>
        <v>(7.8)</v>
      </c>
      <c r="H436" s="302">
        <f>SUM(H434:H435)</f>
        <v>120.49999999999996</v>
      </c>
      <c r="I436" s="299" t="str">
        <f>CONCATENATE("(",ROUND((H436/$H436)*100,1),")")</f>
        <v>(100)</v>
      </c>
      <c r="K436" s="302">
        <f t="shared" si="326"/>
        <v>9.1100147991178488</v>
      </c>
      <c r="L436" s="302">
        <f t="shared" si="327"/>
        <v>1.8138639119783875</v>
      </c>
      <c r="M436" s="302">
        <f t="shared" si="328"/>
        <v>1.387121288904126</v>
      </c>
      <c r="N436" s="302">
        <f t="shared" si="329"/>
        <v>12.311000000000362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19.69762777342191</v>
      </c>
      <c r="C439" s="299" t="str">
        <f>CONCATENATE("(",ROUND((B439/$H441)*100,1),")")</f>
        <v>(14.8)</v>
      </c>
      <c r="D439" s="302">
        <f>'Ind T6'!W180</f>
        <v>6.9842411722035589</v>
      </c>
      <c r="E439" s="299" t="str">
        <f>CONCATENATE("(",ROUND((D439/$H441)*100,1),")")</f>
        <v>(5.3)</v>
      </c>
      <c r="F439" s="302">
        <f>'Ind T6'!X180</f>
        <v>2.0691600507727399</v>
      </c>
      <c r="G439" s="299" t="str">
        <f>CONCATENATE("(",ROUND((F439/$H441)*100,1),")")</f>
        <v>(1.6)</v>
      </c>
      <c r="H439" s="302">
        <f>SUM(B439,D439,F439)</f>
        <v>28.751028996398208</v>
      </c>
      <c r="I439" s="299" t="str">
        <f>CONCATENATE("(",ROUND((H439/$H441)*100,1),")")</f>
        <v>(21.6)</v>
      </c>
      <c r="K439" s="302">
        <f>B439-B429</f>
        <v>3.2006455179926192</v>
      </c>
      <c r="L439" s="302">
        <f>D439-D429</f>
        <v>1.5095426719011709</v>
      </c>
      <c r="M439" s="302">
        <f>F439-F429</f>
        <v>1.4447331868066016E-3</v>
      </c>
      <c r="N439" s="302">
        <f>SUM(K439:M439)</f>
        <v>4.7116329230805967</v>
      </c>
    </row>
    <row r="440" spans="1:14" x14ac:dyDescent="0.2">
      <c r="A440" s="282" t="s">
        <v>365</v>
      </c>
      <c r="B440" s="302">
        <f>'Ind T6'!V179</f>
        <v>54.115132676006219</v>
      </c>
      <c r="C440" s="299" t="str">
        <f>CONCATENATE("(",ROUND((B440/$H441)*100,1),")")</f>
        <v>(40.7)</v>
      </c>
      <c r="D440" s="302">
        <f>'Ind T6'!W179</f>
        <v>41.197110898152523</v>
      </c>
      <c r="E440" s="299" t="str">
        <f>CONCATENATE("(",ROUND((D440/$H441)*100,1),")")</f>
        <v>(31)</v>
      </c>
      <c r="F440" s="302">
        <f>'Ind T6'!X179</f>
        <v>8.7477274294433656</v>
      </c>
      <c r="G440" s="299" t="str">
        <f>CONCATENATE("(",ROUND((F440/$H441)*100,1),")")</f>
        <v>(6.6)</v>
      </c>
      <c r="H440" s="302">
        <f t="shared" ref="H440" si="330">SUM(B440,D440,F440)</f>
        <v>104.0599710036021</v>
      </c>
      <c r="I440" s="299" t="str">
        <f>CONCATENATE("(",ROUND((H440/$H441)*100,1),")")</f>
        <v>(78.4)</v>
      </c>
      <c r="K440" s="302">
        <f t="shared" ref="K440:K441" si="331">B440-B430</f>
        <v>12.015364961468094</v>
      </c>
      <c r="L440" s="302">
        <f t="shared" ref="L440:L441" si="332">D440-D430</f>
        <v>2.8929156940085292</v>
      </c>
      <c r="M440" s="302">
        <f t="shared" ref="M440:M441" si="333">F440-F430</f>
        <v>2.3920864214431248</v>
      </c>
      <c r="N440" s="302">
        <f t="shared" ref="N440:N441" si="334">SUM(K440:M440)</f>
        <v>17.300367076919748</v>
      </c>
    </row>
    <row r="441" spans="1:14" x14ac:dyDescent="0.2">
      <c r="A441" s="282" t="s">
        <v>363</v>
      </c>
      <c r="B441" s="302">
        <f>SUM(B439:B440)</f>
        <v>73.812760449428126</v>
      </c>
      <c r="C441" s="299" t="str">
        <f>CONCATENATE("(",ROUND((B441/$H441)*100,1),")")</f>
        <v>(55.6)</v>
      </c>
      <c r="D441" s="302">
        <f>SUM(D439:D440)</f>
        <v>48.181352070356084</v>
      </c>
      <c r="E441" s="299" t="str">
        <f>CONCATENATE("(",ROUND((D441/$H441)*100,1),")")</f>
        <v>(36.3)</v>
      </c>
      <c r="F441" s="302">
        <f>SUM(F439:F440)</f>
        <v>10.816887480216106</v>
      </c>
      <c r="G441" s="299" t="str">
        <f>CONCATENATE("(",ROUND((F441/$H441)*100,1),")")</f>
        <v>(8.1)</v>
      </c>
      <c r="H441" s="302">
        <f>SUM(H439:H440)</f>
        <v>132.81100000000032</v>
      </c>
      <c r="I441" s="299" t="str">
        <f>CONCATENATE("(",ROUND((H441/$H441)*100,1),")")</f>
        <v>(100)</v>
      </c>
      <c r="K441" s="302">
        <f t="shared" si="331"/>
        <v>15.216010479460707</v>
      </c>
      <c r="L441" s="302">
        <f t="shared" si="332"/>
        <v>4.4024583659097019</v>
      </c>
      <c r="M441" s="302">
        <f t="shared" si="333"/>
        <v>2.3935311546299332</v>
      </c>
      <c r="N441" s="302">
        <f t="shared" si="334"/>
        <v>22.012000000000342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3.3843154379320262</v>
      </c>
      <c r="C450" s="299" t="str">
        <f>CONCATENATE("(",ROUND((B450/$H452)*100,1),")")</f>
        <v>(18)</v>
      </c>
      <c r="D450" s="302">
        <f>'Ind T6'!M189</f>
        <v>4.3718962210885017</v>
      </c>
      <c r="E450" s="299" t="str">
        <f>CONCATENATE("(",ROUND((D450/$H452)*100,1),")")</f>
        <v>(23.3)</v>
      </c>
      <c r="F450" s="302">
        <f>'Ind T6'!N189</f>
        <v>1.8019500146757763</v>
      </c>
      <c r="G450" s="299" t="str">
        <f>CONCATENATE("(",ROUND((F450/$H452)*100,1),")")</f>
        <v>(9.6)</v>
      </c>
      <c r="H450" s="302">
        <f>SUM(B450,D450,F450)</f>
        <v>9.5581616736963042</v>
      </c>
      <c r="I450" s="299" t="str">
        <f>CONCATENATE("(",ROUND((H450/$H452)*100,1),")")</f>
        <v>(50.9)</v>
      </c>
      <c r="K450" s="302">
        <f>B455-B450</f>
        <v>-0.14489881918018188</v>
      </c>
      <c r="L450" s="302">
        <f>D455-D450</f>
        <v>-5.7378166039667278E-2</v>
      </c>
      <c r="M450" s="302">
        <f>F455-F450</f>
        <v>-0.2943154399981025</v>
      </c>
      <c r="N450" s="302">
        <f>SUM(K450:M450)</f>
        <v>-0.49659242521795166</v>
      </c>
    </row>
    <row r="451" spans="1:14" x14ac:dyDescent="0.2">
      <c r="A451" s="282" t="s">
        <v>365</v>
      </c>
      <c r="B451" s="302">
        <f>'Ind T6'!L188</f>
        <v>2.5545496240331986</v>
      </c>
      <c r="C451" s="299" t="str">
        <f>CONCATENATE("(",ROUND((B451/$H452)*100,1),")")</f>
        <v>(13.6)</v>
      </c>
      <c r="D451" s="302">
        <f>'Ind T6'!M188</f>
        <v>5.3372985939320721</v>
      </c>
      <c r="E451" s="299" t="str">
        <f>CONCATENATE("(",ROUND((D451/$H452)*100,1),")")</f>
        <v>(28.4)</v>
      </c>
      <c r="F451" s="302">
        <f>'Ind T6'!N188</f>
        <v>1.320990108338405</v>
      </c>
      <c r="G451" s="299" t="str">
        <f>CONCATENATE("(",ROUND((F451/$H452)*100,1),")")</f>
        <v>(7)</v>
      </c>
      <c r="H451" s="302">
        <f t="shared" ref="H451" si="335">SUM(B451,D451,F451)</f>
        <v>9.2128383263036753</v>
      </c>
      <c r="I451" s="299" t="str">
        <f>CONCATENATE("(",ROUND((H451/$H452)*100,1),")")</f>
        <v>(49.1)</v>
      </c>
      <c r="K451" s="302">
        <f t="shared" ref="K451:K452" si="336">B456-B451</f>
        <v>-0.26927178418961262</v>
      </c>
      <c r="L451" s="302">
        <f t="shared" ref="L451:L452" si="337">D456-D451</f>
        <v>-0.21104779743240876</v>
      </c>
      <c r="M451" s="302">
        <f t="shared" ref="M451:M452" si="338">F456-F451</f>
        <v>-0.24808799316001129</v>
      </c>
      <c r="N451" s="302">
        <f t="shared" ref="N451:N452" si="339">SUM(K451:M451)</f>
        <v>-0.72840757478203266</v>
      </c>
    </row>
    <row r="452" spans="1:14" x14ac:dyDescent="0.2">
      <c r="A452" s="282" t="s">
        <v>363</v>
      </c>
      <c r="B452" s="302">
        <f>SUM(B450:B451)</f>
        <v>5.9388650619652248</v>
      </c>
      <c r="C452" s="299" t="str">
        <f>CONCATENATE("(",ROUND((B452/$H452)*100,1),")")</f>
        <v>(31.6)</v>
      </c>
      <c r="D452" s="302">
        <f>SUM(D450:D451)</f>
        <v>9.7091948150205738</v>
      </c>
      <c r="E452" s="299" t="str">
        <f>CONCATENATE("(",ROUND((D452/$H452)*100,1),")")</f>
        <v>(51.7)</v>
      </c>
      <c r="F452" s="302">
        <f>SUM(F450:F451)</f>
        <v>3.1229401230141813</v>
      </c>
      <c r="G452" s="299" t="str">
        <f>CONCATENATE("(",ROUND((F452/$H452)*100,1),")")</f>
        <v>(16.6)</v>
      </c>
      <c r="H452" s="302">
        <f>SUM(H450:H451)</f>
        <v>18.770999999999979</v>
      </c>
      <c r="I452" s="299" t="str">
        <f>CONCATENATE("(",ROUND((H452/$H452)*100,1),")")</f>
        <v>(100)</v>
      </c>
      <c r="K452" s="302">
        <f t="shared" si="336"/>
        <v>-0.4141706033697945</v>
      </c>
      <c r="L452" s="302">
        <f t="shared" si="337"/>
        <v>-0.26842596347207603</v>
      </c>
      <c r="M452" s="302">
        <f t="shared" si="338"/>
        <v>-0.54240343315811357</v>
      </c>
      <c r="N452" s="302">
        <f t="shared" si="339"/>
        <v>-1.2249999999999841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3.2394166187518443</v>
      </c>
      <c r="C455" s="299" t="str">
        <f>CONCATENATE("(",ROUND((B455/$H457)*100,1),")")</f>
        <v>(18.5)</v>
      </c>
      <c r="D455" s="302">
        <f>'Ind T6'!R189</f>
        <v>4.3145180550488345</v>
      </c>
      <c r="E455" s="299" t="str">
        <f>CONCATENATE("(",ROUND((D455/$H457)*100,1),")")</f>
        <v>(24.6)</v>
      </c>
      <c r="F455" s="302">
        <f>'Ind T6'!S189</f>
        <v>1.5076345746776738</v>
      </c>
      <c r="G455" s="299" t="str">
        <f>CONCATENATE("(",ROUND((F455/$H457)*100,1),")")</f>
        <v>(8.6)</v>
      </c>
      <c r="H455" s="302">
        <f>SUM(B455,D455,F455)</f>
        <v>9.061569248478353</v>
      </c>
      <c r="I455" s="299" t="str">
        <f>CONCATENATE("(",ROUND((H455/$H457)*100,1),")")</f>
        <v>(51.6)</v>
      </c>
      <c r="K455" s="302">
        <f>B460-B455</f>
        <v>0.16124248584366097</v>
      </c>
      <c r="L455" s="302">
        <f>D460-D455</f>
        <v>0.36740921081771472</v>
      </c>
      <c r="M455" s="302">
        <f>F460-F455</f>
        <v>4.1374826735836479E-2</v>
      </c>
      <c r="N455" s="302">
        <f>SUM(K455:M455)</f>
        <v>0.57002652339721216</v>
      </c>
    </row>
    <row r="456" spans="1:14" x14ac:dyDescent="0.2">
      <c r="A456" s="282" t="s">
        <v>365</v>
      </c>
      <c r="B456" s="302">
        <f>'Ind T6'!Q188</f>
        <v>2.285277839843586</v>
      </c>
      <c r="C456" s="299" t="str">
        <f>CONCATENATE("(",ROUND((B456/$H457)*100,1),")")</f>
        <v>(13)</v>
      </c>
      <c r="D456" s="302">
        <f>'Ind T6'!R188</f>
        <v>5.1262507964996633</v>
      </c>
      <c r="E456" s="299" t="str">
        <f>CONCATENATE("(",ROUND((D456/$H457)*100,1),")")</f>
        <v>(29.2)</v>
      </c>
      <c r="F456" s="302">
        <f>'Ind T6'!S188</f>
        <v>1.0729021151783937</v>
      </c>
      <c r="G456" s="299" t="str">
        <f>CONCATENATE("(",ROUND((F456/$H457)*100,1),")")</f>
        <v>(6.1)</v>
      </c>
      <c r="H456" s="302">
        <f t="shared" ref="H456" si="340">SUM(B456,D456,F456)</f>
        <v>8.4844307515216428</v>
      </c>
      <c r="I456" s="299" t="str">
        <f>CONCATENATE("(",ROUND((H456/$H457)*100,1),")")</f>
        <v>(48.4)</v>
      </c>
      <c r="K456" s="302">
        <f t="shared" ref="K456:K457" si="341">B461-B456</f>
        <v>-4.919315839143179E-2</v>
      </c>
      <c r="L456" s="302">
        <f t="shared" ref="L456:L457" si="342">D461-D456</f>
        <v>0.19640143299269752</v>
      </c>
      <c r="M456" s="302">
        <f t="shared" ref="M456:M457" si="343">F461-F456</f>
        <v>8.4765202001524598E-2</v>
      </c>
      <c r="N456" s="302">
        <f t="shared" ref="N456:N457" si="344">SUM(K456:M456)</f>
        <v>0.23197347660279033</v>
      </c>
    </row>
    <row r="457" spans="1:14" x14ac:dyDescent="0.2">
      <c r="A457" s="282" t="s">
        <v>363</v>
      </c>
      <c r="B457" s="302">
        <f>SUM(B455:B456)</f>
        <v>5.5246944585954303</v>
      </c>
      <c r="C457" s="299" t="str">
        <f>CONCATENATE("(",ROUND((B457/$H457)*100,1),")")</f>
        <v>(31.5)</v>
      </c>
      <c r="D457" s="302">
        <f>SUM(D455:D456)</f>
        <v>9.4407688515484978</v>
      </c>
      <c r="E457" s="299" t="str">
        <f>CONCATENATE("(",ROUND((D457/$H457)*100,1),")")</f>
        <v>(53.8)</v>
      </c>
      <c r="F457" s="302">
        <f>SUM(F455:F456)</f>
        <v>2.5805366898560678</v>
      </c>
      <c r="G457" s="299" t="str">
        <f>CONCATENATE("(",ROUND((F457/$H457)*100,1),")")</f>
        <v>(14.7)</v>
      </c>
      <c r="H457" s="302">
        <f>SUM(H455:H456)</f>
        <v>17.545999999999996</v>
      </c>
      <c r="I457" s="299" t="str">
        <f>CONCATENATE("(",ROUND((H457/$H457)*100,1),")")</f>
        <v>(100)</v>
      </c>
      <c r="K457" s="302">
        <f t="shared" si="341"/>
        <v>0.11204932745222962</v>
      </c>
      <c r="L457" s="302">
        <f t="shared" si="342"/>
        <v>0.56381064381041313</v>
      </c>
      <c r="M457" s="302">
        <f t="shared" si="343"/>
        <v>0.12614002873736085</v>
      </c>
      <c r="N457" s="302">
        <f t="shared" si="344"/>
        <v>0.8020000000000036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3.4006591045955052</v>
      </c>
      <c r="C460" s="299" t="str">
        <f>CONCATENATE("(",ROUND((B460/$H462)*100,1),")")</f>
        <v>(18.5)</v>
      </c>
      <c r="D460" s="302">
        <f>'Ind T6'!W189</f>
        <v>4.6819272658665492</v>
      </c>
      <c r="E460" s="299" t="str">
        <f>CONCATENATE("(",ROUND((D460/$H462)*100,1),")")</f>
        <v>(25.5)</v>
      </c>
      <c r="F460" s="302">
        <f>'Ind T6'!X189</f>
        <v>1.5490094014135103</v>
      </c>
      <c r="G460" s="299" t="str">
        <f>CONCATENATE("(",ROUND((F460/$H462)*100,1),")")</f>
        <v>(8.4)</v>
      </c>
      <c r="H460" s="302">
        <f>SUM(B460,D460,F460)</f>
        <v>9.6315957718755651</v>
      </c>
      <c r="I460" s="299" t="str">
        <f>CONCATENATE("(",ROUND((H460/$H462)*100,1),")")</f>
        <v>(52.5)</v>
      </c>
      <c r="K460" s="302">
        <f>B460-B450</f>
        <v>1.6343666663479084E-2</v>
      </c>
      <c r="L460" s="302">
        <f>D460-D450</f>
        <v>0.31003104477804744</v>
      </c>
      <c r="M460" s="302">
        <f>F460-F450</f>
        <v>-0.25294061326226602</v>
      </c>
      <c r="N460" s="302">
        <f>SUM(K460:M460)</f>
        <v>7.3434098179260499E-2</v>
      </c>
    </row>
    <row r="461" spans="1:14" x14ac:dyDescent="0.2">
      <c r="A461" s="282" t="s">
        <v>365</v>
      </c>
      <c r="B461" s="302">
        <f>'Ind T6'!V188</f>
        <v>2.2360846814521542</v>
      </c>
      <c r="C461" s="299" t="str">
        <f>CONCATENATE("(",ROUND((B461/$H462)*100,1),")")</f>
        <v>(12.2)</v>
      </c>
      <c r="D461" s="302">
        <f>'Ind T6'!W188</f>
        <v>5.3226522294923608</v>
      </c>
      <c r="E461" s="299" t="str">
        <f>CONCATENATE("(",ROUND((D461/$H462)*100,1),")")</f>
        <v>(29)</v>
      </c>
      <c r="F461" s="302">
        <f>'Ind T6'!X188</f>
        <v>1.1576673171799183</v>
      </c>
      <c r="G461" s="299" t="str">
        <f>CONCATENATE("(",ROUND((F461/$H462)*100,1),")")</f>
        <v>(6.3)</v>
      </c>
      <c r="H461" s="302">
        <f t="shared" ref="H461" si="345">SUM(B461,D461,F461)</f>
        <v>8.7164042281244338</v>
      </c>
      <c r="I461" s="299" t="str">
        <f>CONCATENATE("(",ROUND((H461/$H462)*100,1),")")</f>
        <v>(47.5)</v>
      </c>
      <c r="K461" s="302">
        <f t="shared" ref="K461:K462" si="346">B461-B451</f>
        <v>-0.31846494258104441</v>
      </c>
      <c r="L461" s="302">
        <f t="shared" ref="L461:L462" si="347">D461-D451</f>
        <v>-1.4646364439711235E-2</v>
      </c>
      <c r="M461" s="302">
        <f t="shared" ref="M461:M462" si="348">F461-F451</f>
        <v>-0.16332279115848669</v>
      </c>
      <c r="N461" s="302">
        <f t="shared" ref="N461:N462" si="349">SUM(K461:M461)</f>
        <v>-0.49643409817924233</v>
      </c>
    </row>
    <row r="462" spans="1:14" x14ac:dyDescent="0.2">
      <c r="A462" s="282" t="s">
        <v>363</v>
      </c>
      <c r="B462" s="302">
        <f>SUM(B460:B461)</f>
        <v>5.6367437860476599</v>
      </c>
      <c r="C462" s="299" t="str">
        <f>CONCATENATE("(",ROUND((B462/$H462)*100,1),")")</f>
        <v>(30.7)</v>
      </c>
      <c r="D462" s="302">
        <f>SUM(D460:D461)</f>
        <v>10.004579495358911</v>
      </c>
      <c r="E462" s="299" t="str">
        <f>CONCATENATE("(",ROUND((D462/$H462)*100,1),")")</f>
        <v>(54.5)</v>
      </c>
      <c r="F462" s="302">
        <f>SUM(F460:F461)</f>
        <v>2.7066767185934286</v>
      </c>
      <c r="G462" s="299" t="str">
        <f>CONCATENATE("(",ROUND((F462/$H462)*100,1),")")</f>
        <v>(14.8)</v>
      </c>
      <c r="H462" s="302">
        <f>SUM(H460:H461)</f>
        <v>18.347999999999999</v>
      </c>
      <c r="I462" s="299" t="str">
        <f>CONCATENATE("(",ROUND((H462/$H462)*100,1),")")</f>
        <v>(100)</v>
      </c>
      <c r="K462" s="302">
        <f t="shared" si="346"/>
        <v>-0.30212127591756488</v>
      </c>
      <c r="L462" s="302">
        <f t="shared" si="347"/>
        <v>0.29538468033833709</v>
      </c>
      <c r="M462" s="302">
        <f t="shared" si="348"/>
        <v>-0.41626340442075271</v>
      </c>
      <c r="N462" s="302">
        <f t="shared" si="349"/>
        <v>-0.4229999999999805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3.9228703789360511</v>
      </c>
      <c r="C471" s="299" t="str">
        <f>CONCATENATE("(",ROUND((B471/$H473)*100,1),")")</f>
        <v>(21)</v>
      </c>
      <c r="D471" s="302">
        <f>'Ind T6'!M198</f>
        <v>0.49984372587793829</v>
      </c>
      <c r="E471" s="299" t="str">
        <f>CONCATENATE("(",ROUND((D471/$H473)*100,1),")")</f>
        <v>(2.7)</v>
      </c>
      <c r="F471" s="302">
        <f>'Ind T6'!N198</f>
        <v>2.3543753667882208</v>
      </c>
      <c r="G471" s="299" t="str">
        <f>CONCATENATE("(",ROUND((F471/$H473)*100,1),")")</f>
        <v>(12.6)</v>
      </c>
      <c r="H471" s="302">
        <f>SUM(B471,D471,F471)</f>
        <v>6.7770894716022099</v>
      </c>
      <c r="I471" s="299" t="str">
        <f>CONCATENATE("(",ROUND((H471/$H473)*100,1),")")</f>
        <v>(36.3)</v>
      </c>
      <c r="K471" s="302">
        <f>B476-B471</f>
        <v>3.3181809761004377E-2</v>
      </c>
      <c r="L471" s="302">
        <f>D476-D471</f>
        <v>-1.3409209275390355E-2</v>
      </c>
      <c r="M471" s="302">
        <f>F476-F471</f>
        <v>1.7257163830855404E-2</v>
      </c>
      <c r="N471" s="302">
        <f>SUM(K471:M471)</f>
        <v>3.7029764316469427E-2</v>
      </c>
    </row>
    <row r="472" spans="1:14" x14ac:dyDescent="0.2">
      <c r="A472" s="282" t="s">
        <v>365</v>
      </c>
      <c r="B472" s="302">
        <f>'Ind T6'!L197</f>
        <v>4.1670292473370507</v>
      </c>
      <c r="C472" s="299" t="str">
        <f>CONCATENATE("(",ROUND((B472/$H473)*100,1),")")</f>
        <v>(22.3)</v>
      </c>
      <c r="D472" s="302">
        <f>'Ind T6'!M197</f>
        <v>3.6646882239067482</v>
      </c>
      <c r="E472" s="299" t="str">
        <f>CONCATENATE("(",ROUND((D472/$H473)*100,1),")")</f>
        <v>(19.6)</v>
      </c>
      <c r="F472" s="302">
        <f>'Ind T6'!N197</f>
        <v>4.0511930571539807</v>
      </c>
      <c r="G472" s="299" t="str">
        <f>CONCATENATE("(",ROUND((F472/$H473)*100,1),")")</f>
        <v>(21.7)</v>
      </c>
      <c r="H472" s="302">
        <f t="shared" ref="H472" si="350">SUM(B472,D472,F472)</f>
        <v>11.88291052839778</v>
      </c>
      <c r="I472" s="299" t="str">
        <f>CONCATENATE("(",ROUND((H472/$H473)*100,1),")")</f>
        <v>(63.7)</v>
      </c>
      <c r="K472" s="302">
        <f t="shared" ref="K472:K473" si="351">B477-B472</f>
        <v>-0.22539135680404065</v>
      </c>
      <c r="L472" s="302">
        <f t="shared" ref="L472:L473" si="352">D477-D472</f>
        <v>-0.13741335891599782</v>
      </c>
      <c r="M472" s="302">
        <f t="shared" ref="M472:M473" si="353">F477-F472</f>
        <v>-8.3225048596426099E-2</v>
      </c>
      <c r="N472" s="302">
        <f t="shared" ref="N472:N473" si="354">SUM(K472:M472)</f>
        <v>-0.44602976431646457</v>
      </c>
    </row>
    <row r="473" spans="1:14" x14ac:dyDescent="0.2">
      <c r="A473" s="282" t="s">
        <v>363</v>
      </c>
      <c r="B473" s="302">
        <f>SUM(B471:B472)</f>
        <v>8.0898996262731018</v>
      </c>
      <c r="C473" s="299" t="str">
        <f>CONCATENATE("(",ROUND((B473/$H473)*100,1),")")</f>
        <v>(43.4)</v>
      </c>
      <c r="D473" s="302">
        <f>SUM(D471:D472)</f>
        <v>4.1645319497846867</v>
      </c>
      <c r="E473" s="299" t="str">
        <f>CONCATENATE("(",ROUND((D473/$H473)*100,1),")")</f>
        <v>(22.3)</v>
      </c>
      <c r="F473" s="302">
        <f>SUM(F471:F472)</f>
        <v>6.4055684239422011</v>
      </c>
      <c r="G473" s="299" t="str">
        <f>CONCATENATE("(",ROUND((F473/$H473)*100,1),")")</f>
        <v>(34.3)</v>
      </c>
      <c r="H473" s="302">
        <f>SUM(H471:H472)</f>
        <v>18.659999999999989</v>
      </c>
      <c r="I473" s="299" t="str">
        <f>CONCATENATE("(",ROUND((H473/$H473)*100,1),")")</f>
        <v>(100)</v>
      </c>
      <c r="K473" s="302">
        <f t="shared" si="351"/>
        <v>-0.19220954704303672</v>
      </c>
      <c r="L473" s="302">
        <f t="shared" si="352"/>
        <v>-0.15082256819138795</v>
      </c>
      <c r="M473" s="302">
        <f t="shared" si="353"/>
        <v>-6.5967884765569806E-2</v>
      </c>
      <c r="N473" s="302">
        <f t="shared" si="354"/>
        <v>-0.40899999999999448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3.9560521886970554</v>
      </c>
      <c r="C476" s="299" t="str">
        <f>CONCATENATE("(",ROUND((B476/$H478)*100,1),")")</f>
        <v>(21.7)</v>
      </c>
      <c r="D476" s="302">
        <f>'Ind T6'!R198</f>
        <v>0.48643451660254794</v>
      </c>
      <c r="E476" s="299" t="str">
        <f>CONCATENATE("(",ROUND((D476/$H478)*100,1),")")</f>
        <v>(2.7)</v>
      </c>
      <c r="F476" s="302">
        <f>'Ind T6'!S198</f>
        <v>2.3716325306190762</v>
      </c>
      <c r="G476" s="299" t="str">
        <f>CONCATENATE("(",ROUND((F476/$H478)*100,1),")")</f>
        <v>(13)</v>
      </c>
      <c r="H476" s="302">
        <f>SUM(B476,D476,F476)</f>
        <v>6.81411923591868</v>
      </c>
      <c r="I476" s="299" t="str">
        <f>CONCATENATE("(",ROUND((H476/$H478)*100,1),")")</f>
        <v>(37.3)</v>
      </c>
      <c r="K476" s="302">
        <f>B481-B476</f>
        <v>0.2028891561534345</v>
      </c>
      <c r="L476" s="302">
        <f>D481-D476</f>
        <v>3.1239490176417917E-3</v>
      </c>
      <c r="M476" s="302">
        <f>F481-F476</f>
        <v>0.11132039375609093</v>
      </c>
      <c r="N476" s="302">
        <f>SUM(K476:M476)</f>
        <v>0.31733349892716722</v>
      </c>
    </row>
    <row r="477" spans="1:14" x14ac:dyDescent="0.2">
      <c r="A477" s="282" t="s">
        <v>365</v>
      </c>
      <c r="B477" s="302">
        <f>'Ind T6'!Q197</f>
        <v>3.9416378905330101</v>
      </c>
      <c r="C477" s="299" t="str">
        <f>CONCATENATE("(",ROUND((B477/$H478)*100,1),")")</f>
        <v>(21.6)</v>
      </c>
      <c r="D477" s="302">
        <f>'Ind T6'!R197</f>
        <v>3.5272748649907504</v>
      </c>
      <c r="E477" s="299" t="str">
        <f>CONCATENATE("(",ROUND((D477/$H478)*100,1),")")</f>
        <v>(19.3)</v>
      </c>
      <c r="F477" s="302">
        <f>'Ind T6'!S197</f>
        <v>3.9679680085575546</v>
      </c>
      <c r="G477" s="299" t="str">
        <f>CONCATENATE("(",ROUND((F477/$H478)*100,1),")")</f>
        <v>(21.7)</v>
      </c>
      <c r="H477" s="302">
        <f t="shared" ref="H477" si="355">SUM(B477,D477,F477)</f>
        <v>11.436880764081316</v>
      </c>
      <c r="I477" s="299" t="str">
        <f>CONCATENATE("(",ROUND((H477/$H478)*100,1),")")</f>
        <v>(62.7)</v>
      </c>
      <c r="K477" s="302">
        <f t="shared" ref="K477:K478" si="356">B482-B477</f>
        <v>-0.16600468492049503</v>
      </c>
      <c r="L477" s="302">
        <f t="shared" ref="L477:L478" si="357">D482-D477</f>
        <v>-0.10132627765095936</v>
      </c>
      <c r="M477" s="302">
        <f t="shared" ref="M477:M478" si="358">F482-F477</f>
        <v>-4.9002536355714277E-2</v>
      </c>
      <c r="N477" s="302">
        <f t="shared" ref="N477:N478" si="359">SUM(K477:M477)</f>
        <v>-0.31633349892716867</v>
      </c>
    </row>
    <row r="478" spans="1:14" x14ac:dyDescent="0.2">
      <c r="A478" s="282" t="s">
        <v>363</v>
      </c>
      <c r="B478" s="302">
        <f>SUM(B476:B477)</f>
        <v>7.8976900792300651</v>
      </c>
      <c r="C478" s="299" t="str">
        <f>CONCATENATE("(",ROUND((B478/$H478)*100,1),")")</f>
        <v>(43.3)</v>
      </c>
      <c r="D478" s="302">
        <f>SUM(D476:D477)</f>
        <v>4.0137093815932987</v>
      </c>
      <c r="E478" s="299" t="str">
        <f>CONCATENATE("(",ROUND((D478/$H478)*100,1),")")</f>
        <v>(22)</v>
      </c>
      <c r="F478" s="302">
        <f>SUM(F476:F477)</f>
        <v>6.3396005391766312</v>
      </c>
      <c r="G478" s="299" t="str">
        <f>CONCATENATE("(",ROUND((F478/$H478)*100,1),")")</f>
        <v>(34.7)</v>
      </c>
      <c r="H478" s="302">
        <f>SUM(H476:H477)</f>
        <v>18.250999999999998</v>
      </c>
      <c r="I478" s="299" t="str">
        <f>CONCATENATE("(",ROUND((H478/$H478)*100,1),")")</f>
        <v>(100)</v>
      </c>
      <c r="K478" s="302">
        <f t="shared" si="356"/>
        <v>3.6884471232939475E-2</v>
      </c>
      <c r="L478" s="302">
        <f t="shared" si="357"/>
        <v>-9.8202328633318015E-2</v>
      </c>
      <c r="M478" s="302">
        <f t="shared" si="358"/>
        <v>6.2317857400376653E-2</v>
      </c>
      <c r="N478" s="302">
        <f t="shared" si="359"/>
        <v>9.9999999999811351E-4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4.1589413448504899</v>
      </c>
      <c r="C481" s="299" t="str">
        <f>CONCATENATE("(",ROUND((B481/$H483)*100,1),")")</f>
        <v>(22.8)</v>
      </c>
      <c r="D481" s="302">
        <f>'Ind T6'!W198</f>
        <v>0.48955846562018973</v>
      </c>
      <c r="E481" s="299" t="str">
        <f>CONCATENATE("(",ROUND((D481/$H483)*100,1),")")</f>
        <v>(2.7)</v>
      </c>
      <c r="F481" s="302">
        <f>'Ind T6'!X198</f>
        <v>2.4829529243751671</v>
      </c>
      <c r="G481" s="299" t="str">
        <f>CONCATENATE("(",ROUND((F481/$H483)*100,1),")")</f>
        <v>(13.6)</v>
      </c>
      <c r="H481" s="302">
        <f>SUM(B481,D481,F481)</f>
        <v>7.1314527348458476</v>
      </c>
      <c r="I481" s="299" t="str">
        <f>CONCATENATE("(",ROUND((H481/$H483)*100,1),")")</f>
        <v>(39.1)</v>
      </c>
      <c r="K481" s="302">
        <f>B481-B471</f>
        <v>0.23607096591443888</v>
      </c>
      <c r="L481" s="302">
        <f>D481-D471</f>
        <v>-1.0285260257748563E-2</v>
      </c>
      <c r="M481" s="302">
        <f>F481-F471</f>
        <v>0.12857755758694633</v>
      </c>
      <c r="N481" s="302">
        <f>SUM(K481:M481)</f>
        <v>0.35436326324363665</v>
      </c>
    </row>
    <row r="482" spans="1:14" x14ac:dyDescent="0.2">
      <c r="A482" s="282" t="s">
        <v>365</v>
      </c>
      <c r="B482" s="302">
        <f>'Ind T6'!V197</f>
        <v>3.775633205612515</v>
      </c>
      <c r="C482" s="299" t="str">
        <f>CONCATENATE("(",ROUND((B482/$H483)*100,1),")")</f>
        <v>(20.7)</v>
      </c>
      <c r="D482" s="302">
        <f>'Ind T6'!W197</f>
        <v>3.425948587339791</v>
      </c>
      <c r="E482" s="299" t="str">
        <f>CONCATENATE("(",ROUND((D482/$H483)*100,1),")")</f>
        <v>(18.8)</v>
      </c>
      <c r="F482" s="302">
        <f>'Ind T6'!X197</f>
        <v>3.9189654722018403</v>
      </c>
      <c r="G482" s="299" t="str">
        <f>CONCATENATE("(",ROUND((F482/$H483)*100,1),")")</f>
        <v>(21.5)</v>
      </c>
      <c r="H482" s="302">
        <f t="shared" ref="H482" si="360">SUM(B482,D482,F482)</f>
        <v>11.120547265154146</v>
      </c>
      <c r="I482" s="299" t="str">
        <f>CONCATENATE("(",ROUND((H482/$H483)*100,1),")")</f>
        <v>(60.9)</v>
      </c>
      <c r="K482" s="302">
        <f t="shared" ref="K482:K483" si="361">B482-B472</f>
        <v>-0.39139604172453568</v>
      </c>
      <c r="L482" s="302">
        <f t="shared" ref="L482:L483" si="362">D482-D472</f>
        <v>-0.23873963656695718</v>
      </c>
      <c r="M482" s="302">
        <f t="shared" ref="M482:M483" si="363">F482-F472</f>
        <v>-0.13222758495214038</v>
      </c>
      <c r="N482" s="302">
        <f t="shared" ref="N482:N483" si="364">SUM(K482:M482)</f>
        <v>-0.76236326324363324</v>
      </c>
    </row>
    <row r="483" spans="1:14" x14ac:dyDescent="0.2">
      <c r="A483" s="282" t="s">
        <v>363</v>
      </c>
      <c r="B483" s="302">
        <f>SUM(B481:B482)</f>
        <v>7.9345745504630045</v>
      </c>
      <c r="C483" s="299" t="str">
        <f>CONCATENATE("(",ROUND((B483/$H483)*100,1),")")</f>
        <v>(43.5)</v>
      </c>
      <c r="D483" s="302">
        <f>SUM(D481:D482)</f>
        <v>3.9155070529599807</v>
      </c>
      <c r="E483" s="299" t="str">
        <f>CONCATENATE("(",ROUND((D483/$H483)*100,1),")")</f>
        <v>(21.5)</v>
      </c>
      <c r="F483" s="302">
        <f>SUM(F481:F482)</f>
        <v>6.4019183965770079</v>
      </c>
      <c r="G483" s="299" t="str">
        <f>CONCATENATE("(",ROUND((F483/$H483)*100,1),")")</f>
        <v>(35.1)</v>
      </c>
      <c r="H483" s="302">
        <f>SUM(H481:H482)</f>
        <v>18.251999999999995</v>
      </c>
      <c r="I483" s="299" t="str">
        <f>CONCATENATE("(",ROUND((H483/$H483)*100,1),")")</f>
        <v>(100)</v>
      </c>
      <c r="K483" s="302">
        <f t="shared" si="361"/>
        <v>-0.15532507581009725</v>
      </c>
      <c r="L483" s="302">
        <f t="shared" si="362"/>
        <v>-0.24902489682470597</v>
      </c>
      <c r="M483" s="302">
        <f t="shared" si="363"/>
        <v>-3.6500273651931536E-3</v>
      </c>
      <c r="N483" s="302">
        <f t="shared" si="364"/>
        <v>-0.40799999999999637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Lancashire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0.543016300266706</v>
      </c>
      <c r="C8" s="300">
        <v>0.29540296799126975</v>
      </c>
      <c r="D8" s="300">
        <v>1.4153084422346065</v>
      </c>
      <c r="E8" s="300">
        <f>SUM(B8:D8)</f>
        <v>2.2537277104925821</v>
      </c>
      <c r="F8" s="300"/>
      <c r="G8" s="300">
        <v>0.75124283720278751</v>
      </c>
      <c r="H8" s="300">
        <v>3.0007225381823887E-2</v>
      </c>
      <c r="I8" s="300">
        <v>0.83382909470515176</v>
      </c>
      <c r="J8" s="300">
        <f>SUM(G8:I8)</f>
        <v>1.6150791572897631</v>
      </c>
      <c r="K8" s="300"/>
      <c r="L8" s="300">
        <v>0.6098412049525771</v>
      </c>
      <c r="M8" s="300">
        <v>0.21373684777151522</v>
      </c>
      <c r="N8" s="300">
        <v>1.0104648735731097</v>
      </c>
      <c r="O8" s="300">
        <f>SUM(L8:N8)</f>
        <v>1.834042926297202</v>
      </c>
      <c r="P8" s="300"/>
      <c r="Q8" s="300">
        <v>0.62616378566144093</v>
      </c>
      <c r="R8" s="300">
        <v>0.21277410192411336</v>
      </c>
      <c r="S8" s="300">
        <v>1.0525049364537231</v>
      </c>
      <c r="T8" s="300">
        <f>SUM(Q8:S8)</f>
        <v>1.8914428240392773</v>
      </c>
      <c r="U8" s="300"/>
      <c r="V8" s="300">
        <v>0.63517322280147226</v>
      </c>
      <c r="W8" s="300">
        <v>0.20076104763632716</v>
      </c>
      <c r="X8" s="300">
        <v>1.1006336333462108</v>
      </c>
      <c r="Y8" s="300">
        <f>SUM(V8:X8)</f>
        <v>1.9365679037840102</v>
      </c>
    </row>
    <row r="9" spans="1:25" x14ac:dyDescent="0.2">
      <c r="A9" s="260" t="s">
        <v>364</v>
      </c>
      <c r="B9" s="300">
        <v>1.7999887516185875</v>
      </c>
      <c r="C9" s="300">
        <v>1.5754824959446578E-2</v>
      </c>
      <c r="D9" s="300">
        <v>2.5835287129293958</v>
      </c>
      <c r="E9" s="300">
        <f t="shared" ref="E9:E10" si="0">SUM(B9:D9)</f>
        <v>4.3992722895074294</v>
      </c>
      <c r="F9" s="300"/>
      <c r="G9" s="300">
        <v>1.9316155524427723</v>
      </c>
      <c r="H9" s="300">
        <v>1.5933040025671218E-2</v>
      </c>
      <c r="I9" s="300">
        <v>3.8613722502417884</v>
      </c>
      <c r="J9" s="300">
        <f t="shared" ref="J9:J10" si="1">SUM(G9:I9)</f>
        <v>5.8089208427102319</v>
      </c>
      <c r="K9" s="300"/>
      <c r="L9" s="300">
        <v>2.7767181280610047</v>
      </c>
      <c r="M9" s="300">
        <v>1.6482194728617401E-2</v>
      </c>
      <c r="N9" s="300">
        <v>2.7857567509131775</v>
      </c>
      <c r="O9" s="300">
        <f t="shared" ref="O9:O10" si="2">SUM(L9:N9)</f>
        <v>5.5789570737027994</v>
      </c>
      <c r="P9" s="300"/>
      <c r="Q9" s="300">
        <v>2.9471195483263233</v>
      </c>
      <c r="R9" s="300">
        <v>1.691620189178393E-2</v>
      </c>
      <c r="S9" s="300">
        <v>2.7745214257426158</v>
      </c>
      <c r="T9" s="300">
        <f t="shared" ref="T9:T10" si="3">SUM(Q9:S9)</f>
        <v>5.7385571759607235</v>
      </c>
      <c r="U9" s="300"/>
      <c r="V9" s="300">
        <v>3.2442774800825993</v>
      </c>
      <c r="W9" s="300">
        <v>1.7365962180620999E-2</v>
      </c>
      <c r="X9" s="300">
        <v>2.607788653952773</v>
      </c>
      <c r="Y9" s="300">
        <f t="shared" ref="Y9:Y10" si="4">SUM(V9:X9)</f>
        <v>5.8694320962159932</v>
      </c>
    </row>
    <row r="10" spans="1:25" x14ac:dyDescent="0.2">
      <c r="A10" s="264" t="s">
        <v>363</v>
      </c>
      <c r="B10" s="301">
        <f>SUM(B8:B9)</f>
        <v>2.3430050518852936</v>
      </c>
      <c r="C10" s="301">
        <f t="shared" ref="C10:D10" si="5">SUM(C8:C9)</f>
        <v>0.31115779295071633</v>
      </c>
      <c r="D10" s="301">
        <f t="shared" si="5"/>
        <v>3.9988371551640025</v>
      </c>
      <c r="E10" s="301">
        <f t="shared" si="0"/>
        <v>6.6530000000000129</v>
      </c>
      <c r="F10" s="301"/>
      <c r="G10" s="301">
        <f>SUM(G8:G9)</f>
        <v>2.6828583896455598</v>
      </c>
      <c r="H10" s="301">
        <f t="shared" ref="H10" si="6">SUM(H8:H9)</f>
        <v>4.5940265407495101E-2</v>
      </c>
      <c r="I10" s="301">
        <f t="shared" ref="I10" si="7">SUM(I8:I9)</f>
        <v>4.6952013449469403</v>
      </c>
      <c r="J10" s="301">
        <f t="shared" si="1"/>
        <v>7.423999999999995</v>
      </c>
      <c r="K10" s="301"/>
      <c r="L10" s="301">
        <f>SUM(L8:L9)</f>
        <v>3.3865593330135817</v>
      </c>
      <c r="M10" s="301">
        <f t="shared" ref="M10" si="8">SUM(M8:M9)</f>
        <v>0.23021904250013261</v>
      </c>
      <c r="N10" s="301">
        <f t="shared" ref="N10" si="9">SUM(N8:N9)</f>
        <v>3.7962216244862872</v>
      </c>
      <c r="O10" s="301">
        <f t="shared" si="2"/>
        <v>7.413000000000002</v>
      </c>
      <c r="P10" s="301"/>
      <c r="Q10" s="301">
        <f>SUM(Q8:Q9)</f>
        <v>3.5732833339877641</v>
      </c>
      <c r="R10" s="301">
        <f t="shared" ref="R10" si="10">SUM(R8:R9)</f>
        <v>0.22969030381589728</v>
      </c>
      <c r="S10" s="301">
        <f t="shared" ref="S10" si="11">SUM(S8:S9)</f>
        <v>3.8270263621963387</v>
      </c>
      <c r="T10" s="301">
        <f t="shared" si="3"/>
        <v>7.63</v>
      </c>
      <c r="U10" s="301"/>
      <c r="V10" s="301">
        <f>SUM(V8:V9)</f>
        <v>3.8794507028840717</v>
      </c>
      <c r="W10" s="301">
        <f t="shared" ref="W10" si="12">SUM(W8:W9)</f>
        <v>0.21812700981694816</v>
      </c>
      <c r="X10" s="301">
        <f t="shared" ref="X10" si="13">SUM(X8:X9)</f>
        <v>3.7084222872989838</v>
      </c>
      <c r="Y10" s="301">
        <f t="shared" si="4"/>
        <v>7.8060000000000045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5.6224732460687661E-2</v>
      </c>
      <c r="C17" s="300">
        <v>6.9916765754376425E-3</v>
      </c>
      <c r="D17" s="300">
        <v>2.9131985731296038E-4</v>
      </c>
      <c r="E17" s="300">
        <f>SUM(B17:D17)</f>
        <v>6.3507728893438253E-2</v>
      </c>
      <c r="F17" s="300"/>
      <c r="G17" s="300">
        <v>4.3283942339631197E-2</v>
      </c>
      <c r="H17" s="300">
        <v>6.9151860542390909E-3</v>
      </c>
      <c r="I17" s="300">
        <v>1.2805900100613412E-4</v>
      </c>
      <c r="J17" s="300">
        <f>SUM(G17:I17)</f>
        <v>5.0327187394876419E-2</v>
      </c>
      <c r="K17" s="300"/>
      <c r="L17" s="300">
        <v>5.1537263625706355E-2</v>
      </c>
      <c r="M17" s="300">
        <v>1.0021134593878702E-2</v>
      </c>
      <c r="N17" s="300">
        <v>0</v>
      </c>
      <c r="O17" s="300">
        <f>SUM(L17:N17)</f>
        <v>6.1558398219585059E-2</v>
      </c>
      <c r="P17" s="300"/>
      <c r="Q17" s="300">
        <v>4.1772281847523685E-2</v>
      </c>
      <c r="R17" s="300">
        <v>8.274381707701171E-3</v>
      </c>
      <c r="S17" s="300">
        <v>0</v>
      </c>
      <c r="T17" s="300">
        <f>SUM(Q17:S17)</f>
        <v>5.0046663555224857E-2</v>
      </c>
      <c r="U17" s="300"/>
      <c r="V17" s="300">
        <v>3.0151948052305273E-2</v>
      </c>
      <c r="W17" s="300">
        <v>6.3623376622553279E-3</v>
      </c>
      <c r="X17" s="300">
        <v>0</v>
      </c>
      <c r="Y17" s="300">
        <f>SUM(V17:X17)</f>
        <v>3.6514285714560599E-2</v>
      </c>
    </row>
    <row r="18" spans="1:25" x14ac:dyDescent="0.2">
      <c r="A18" s="260" t="s">
        <v>364</v>
      </c>
      <c r="B18" s="300">
        <v>0.42066587396030286</v>
      </c>
      <c r="C18" s="300">
        <v>5.8263971462588762E-3</v>
      </c>
      <c r="D18" s="300">
        <v>0</v>
      </c>
      <c r="E18" s="300">
        <f t="shared" ref="E18:E19" si="14">SUM(B18:D18)</f>
        <v>0.42649227110656174</v>
      </c>
      <c r="F18" s="300"/>
      <c r="G18" s="300">
        <v>0.31207978545125203</v>
      </c>
      <c r="H18" s="300">
        <v>1.9593027153871807E-2</v>
      </c>
      <c r="I18" s="300">
        <v>0</v>
      </c>
      <c r="J18" s="300">
        <f t="shared" ref="J18:J19" si="15">SUM(G18:I18)</f>
        <v>0.33167281260512382</v>
      </c>
      <c r="K18" s="300"/>
      <c r="L18" s="300">
        <v>0.28514682981156225</v>
      </c>
      <c r="M18" s="300">
        <v>4.294771968852364E-3</v>
      </c>
      <c r="N18" s="300">
        <v>0</v>
      </c>
      <c r="O18" s="300">
        <f t="shared" ref="O18:O19" si="16">SUM(L18:N18)</f>
        <v>0.28944160178041461</v>
      </c>
      <c r="P18" s="300"/>
      <c r="Q18" s="300">
        <v>0.23234997666877263</v>
      </c>
      <c r="R18" s="300">
        <v>3.6033597760029351E-3</v>
      </c>
      <c r="S18" s="300">
        <v>0</v>
      </c>
      <c r="T18" s="300">
        <f t="shared" ref="T18:T19" si="17">SUM(Q18:S18)</f>
        <v>0.23595333644477556</v>
      </c>
      <c r="U18" s="300"/>
      <c r="V18" s="300">
        <v>0.17358116883090161</v>
      </c>
      <c r="W18" s="300">
        <v>2.9045454545381429E-3</v>
      </c>
      <c r="X18" s="300">
        <v>0</v>
      </c>
      <c r="Y18" s="300">
        <f t="shared" ref="Y18:Y19" si="18">SUM(V18:X18)</f>
        <v>0.17648571428543974</v>
      </c>
    </row>
    <row r="19" spans="1:25" x14ac:dyDescent="0.2">
      <c r="A19" s="264" t="s">
        <v>363</v>
      </c>
      <c r="B19" s="301">
        <f>SUM(B17:B18)</f>
        <v>0.47689060642099051</v>
      </c>
      <c r="C19" s="301">
        <f t="shared" ref="C19" si="19">SUM(C17:C18)</f>
        <v>1.2818073721696518E-2</v>
      </c>
      <c r="D19" s="301">
        <f t="shared" ref="D19" si="20">SUM(D17:D18)</f>
        <v>2.9131985731296038E-4</v>
      </c>
      <c r="E19" s="301">
        <f t="shared" si="14"/>
        <v>0.49</v>
      </c>
      <c r="F19" s="301"/>
      <c r="G19" s="301">
        <f>SUM(G17:G18)</f>
        <v>0.35536372779088321</v>
      </c>
      <c r="H19" s="301">
        <f t="shared" ref="H19" si="21">SUM(H17:H18)</f>
        <v>2.6508213208110899E-2</v>
      </c>
      <c r="I19" s="301">
        <f t="shared" ref="I19" si="22">SUM(I17:I18)</f>
        <v>1.2805900100613412E-4</v>
      </c>
      <c r="J19" s="301">
        <f t="shared" si="15"/>
        <v>0.38200000000000028</v>
      </c>
      <c r="K19" s="301"/>
      <c r="L19" s="301">
        <f>SUM(L17:L18)</f>
        <v>0.33668409343726863</v>
      </c>
      <c r="M19" s="301">
        <f t="shared" ref="M19" si="23">SUM(M17:M18)</f>
        <v>1.4315906562731066E-2</v>
      </c>
      <c r="N19" s="301">
        <f t="shared" ref="N19" si="24">SUM(N17:N18)</f>
        <v>0</v>
      </c>
      <c r="O19" s="301">
        <f t="shared" si="16"/>
        <v>0.3509999999999997</v>
      </c>
      <c r="P19" s="301"/>
      <c r="Q19" s="301">
        <f>SUM(Q17:Q18)</f>
        <v>0.27412225851629635</v>
      </c>
      <c r="R19" s="301">
        <f t="shared" ref="R19" si="25">SUM(R17:R18)</f>
        <v>1.1877741483704105E-2</v>
      </c>
      <c r="S19" s="301">
        <f t="shared" ref="S19" si="26">SUM(S17:S18)</f>
        <v>0</v>
      </c>
      <c r="T19" s="301">
        <f t="shared" si="17"/>
        <v>0.28600000000000048</v>
      </c>
      <c r="U19" s="301"/>
      <c r="V19" s="301">
        <f>SUM(V17:V18)</f>
        <v>0.20373311688320689</v>
      </c>
      <c r="W19" s="301">
        <f t="shared" ref="W19" si="27">SUM(W17:W18)</f>
        <v>9.2668831167934708E-3</v>
      </c>
      <c r="X19" s="301">
        <f t="shared" ref="X19" si="28">SUM(X17:X18)</f>
        <v>0</v>
      </c>
      <c r="Y19" s="301">
        <f t="shared" si="18"/>
        <v>0.21300000000000036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3.7033487541708361</v>
      </c>
      <c r="C26" s="300">
        <v>1.4103787338147118</v>
      </c>
      <c r="D26" s="300">
        <v>0.11808942882401301</v>
      </c>
      <c r="E26" s="300">
        <f>SUM(B26:D26)</f>
        <v>5.231816916809561</v>
      </c>
      <c r="F26" s="300"/>
      <c r="G26" s="300">
        <v>3.9965542379717909</v>
      </c>
      <c r="H26" s="300">
        <v>1.4176209070949468</v>
      </c>
      <c r="I26" s="300">
        <v>0.27625573189715275</v>
      </c>
      <c r="J26" s="300">
        <f>SUM(G26:I26)</f>
        <v>5.6904308769638901</v>
      </c>
      <c r="K26" s="300"/>
      <c r="L26" s="300">
        <v>4.0454696826378083</v>
      </c>
      <c r="M26" s="300">
        <v>1.5225562414003662</v>
      </c>
      <c r="N26" s="300">
        <v>0.16029787233776654</v>
      </c>
      <c r="O26" s="300">
        <f>SUM(L26:N26)</f>
        <v>5.7283237963759408</v>
      </c>
      <c r="P26" s="300"/>
      <c r="Q26" s="300">
        <v>4.1106603948778639</v>
      </c>
      <c r="R26" s="300">
        <v>1.4884369917444731</v>
      </c>
      <c r="S26" s="300">
        <v>0.1613043952369802</v>
      </c>
      <c r="T26" s="300">
        <f>SUM(Q26:S26)</f>
        <v>5.7604017818593176</v>
      </c>
      <c r="U26" s="300"/>
      <c r="V26" s="300">
        <v>4.0398818898452458</v>
      </c>
      <c r="W26" s="300">
        <v>1.3594881889915444</v>
      </c>
      <c r="X26" s="300">
        <v>0.15460629921044516</v>
      </c>
      <c r="Y26" s="300">
        <f>SUM(V26:X26)</f>
        <v>5.5539763780472358</v>
      </c>
    </row>
    <row r="27" spans="1:25" x14ac:dyDescent="0.2">
      <c r="A27" s="260" t="s">
        <v>364</v>
      </c>
      <c r="B27" s="300">
        <v>8.9576588955202077</v>
      </c>
      <c r="C27" s="300">
        <v>0.35426828646125336</v>
      </c>
      <c r="D27" s="300">
        <v>0.15825590120897934</v>
      </c>
      <c r="E27" s="300">
        <f t="shared" ref="E27:E28" si="29">SUM(B27:D27)</f>
        <v>9.4701830831904417</v>
      </c>
      <c r="F27" s="300"/>
      <c r="G27" s="300">
        <v>8.9986684101332255</v>
      </c>
      <c r="H27" s="300">
        <v>0.51480296625252153</v>
      </c>
      <c r="I27" s="300">
        <v>5.1097746650387077E-2</v>
      </c>
      <c r="J27" s="300">
        <f t="shared" ref="J27:J28" si="30">SUM(G27:I27)</f>
        <v>9.5645691230361329</v>
      </c>
      <c r="K27" s="300"/>
      <c r="L27" s="300">
        <v>8.688363517557077</v>
      </c>
      <c r="M27" s="300">
        <v>0.59277387261883918</v>
      </c>
      <c r="N27" s="300">
        <v>5.8538813448118517E-2</v>
      </c>
      <c r="O27" s="300">
        <f t="shared" ref="O27:O28" si="31">SUM(L27:N27)</f>
        <v>9.3396762036240339</v>
      </c>
      <c r="P27" s="300"/>
      <c r="Q27" s="300">
        <v>8.4179533120475512</v>
      </c>
      <c r="R27" s="300">
        <v>0.58058627826559439</v>
      </c>
      <c r="S27" s="300">
        <v>5.8058627827544458E-2</v>
      </c>
      <c r="T27" s="300">
        <f t="shared" ref="T27:T28" si="32">SUM(Q27:S27)</f>
        <v>9.0565982181406888</v>
      </c>
      <c r="U27" s="300"/>
      <c r="V27" s="300">
        <v>7.5765354329864367</v>
      </c>
      <c r="W27" s="300">
        <v>0.53409448817884464</v>
      </c>
      <c r="X27" s="300">
        <v>5.5393700787474624E-2</v>
      </c>
      <c r="Y27" s="300">
        <f t="shared" ref="Y27:Y28" si="33">SUM(V27:X27)</f>
        <v>8.1660236219527569</v>
      </c>
    </row>
    <row r="28" spans="1:25" x14ac:dyDescent="0.2">
      <c r="A28" s="264" t="s">
        <v>363</v>
      </c>
      <c r="B28" s="301">
        <f>SUM(B26:B27)</f>
        <v>12.661007649691044</v>
      </c>
      <c r="C28" s="301">
        <f t="shared" ref="C28" si="34">SUM(C26:C27)</f>
        <v>1.7646470202759652</v>
      </c>
      <c r="D28" s="301">
        <f t="shared" ref="D28" si="35">SUM(D26:D27)</f>
        <v>0.27634533003299233</v>
      </c>
      <c r="E28" s="301">
        <f t="shared" si="29"/>
        <v>14.702000000000002</v>
      </c>
      <c r="F28" s="301"/>
      <c r="G28" s="301">
        <f>SUM(G26:G27)</f>
        <v>12.995222648105017</v>
      </c>
      <c r="H28" s="301">
        <f t="shared" ref="H28" si="36">SUM(H26:H27)</f>
        <v>1.9324238733474683</v>
      </c>
      <c r="I28" s="301">
        <f t="shared" ref="I28" si="37">SUM(I26:I27)</f>
        <v>0.32735347854753982</v>
      </c>
      <c r="J28" s="301">
        <f t="shared" si="30"/>
        <v>15.255000000000026</v>
      </c>
      <c r="K28" s="301"/>
      <c r="L28" s="301">
        <f>SUM(L26:L27)</f>
        <v>12.733833200194885</v>
      </c>
      <c r="M28" s="301">
        <f t="shared" ref="M28" si="38">SUM(M26:M27)</f>
        <v>2.1153301140192053</v>
      </c>
      <c r="N28" s="301">
        <f t="shared" ref="N28" si="39">SUM(N26:N27)</f>
        <v>0.21883668578588505</v>
      </c>
      <c r="O28" s="301">
        <f t="shared" si="31"/>
        <v>15.067999999999975</v>
      </c>
      <c r="P28" s="301"/>
      <c r="Q28" s="301">
        <f>SUM(Q26:Q27)</f>
        <v>12.528613706925416</v>
      </c>
      <c r="R28" s="301">
        <f t="shared" ref="R28" si="40">SUM(R26:R27)</f>
        <v>2.0690232700100673</v>
      </c>
      <c r="S28" s="301">
        <f t="shared" ref="S28" si="41">SUM(S26:S27)</f>
        <v>0.21936302306452465</v>
      </c>
      <c r="T28" s="301">
        <f t="shared" si="32"/>
        <v>14.817000000000007</v>
      </c>
      <c r="U28" s="301"/>
      <c r="V28" s="301">
        <f>SUM(V26:V27)</f>
        <v>11.616417322831683</v>
      </c>
      <c r="W28" s="301">
        <f t="shared" ref="W28" si="42">SUM(W26:W27)</f>
        <v>1.893582677170389</v>
      </c>
      <c r="X28" s="301">
        <f t="shared" ref="X28" si="43">SUM(X26:X27)</f>
        <v>0.2099999999979198</v>
      </c>
      <c r="Y28" s="301">
        <f t="shared" si="33"/>
        <v>13.719999999999992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1.2255445712182429</v>
      </c>
      <c r="C35" s="300">
        <v>0.3418996561496625</v>
      </c>
      <c r="D35" s="300">
        <v>2.7683364593460897E-2</v>
      </c>
      <c r="E35" s="300">
        <f>SUM(B35:D35)</f>
        <v>1.5951275919613663</v>
      </c>
      <c r="F35" s="300"/>
      <c r="G35" s="300">
        <v>1.106628547739579</v>
      </c>
      <c r="H35" s="300">
        <v>0.25033172321506175</v>
      </c>
      <c r="I35" s="300">
        <v>0.15891365364476753</v>
      </c>
      <c r="J35" s="300">
        <f>SUM(G35:I35)</f>
        <v>1.5158739245994082</v>
      </c>
      <c r="K35" s="300"/>
      <c r="L35" s="300">
        <v>1.2838418784837196</v>
      </c>
      <c r="M35" s="300">
        <v>0.25937061376774428</v>
      </c>
      <c r="N35" s="300">
        <v>8.9798543087061172E-2</v>
      </c>
      <c r="O35" s="300">
        <f>SUM(L35:N35)</f>
        <v>1.633011035338525</v>
      </c>
      <c r="P35" s="300"/>
      <c r="Q35" s="300">
        <v>1.3610777558280955</v>
      </c>
      <c r="R35" s="300">
        <v>0.276919151136784</v>
      </c>
      <c r="S35" s="300">
        <v>9.9580719993350442E-2</v>
      </c>
      <c r="T35" s="300">
        <f>SUM(Q35:S35)</f>
        <v>1.7375776269582299</v>
      </c>
      <c r="U35" s="300"/>
      <c r="V35" s="300">
        <v>1.2649564372341993</v>
      </c>
      <c r="W35" s="300">
        <v>0.26505045507284319</v>
      </c>
      <c r="X35" s="300">
        <v>0.10258666902230898</v>
      </c>
      <c r="Y35" s="300">
        <f>SUM(V35:X35)</f>
        <v>1.6325935613293514</v>
      </c>
    </row>
    <row r="36" spans="1:25" x14ac:dyDescent="0.2">
      <c r="A36" s="260" t="s">
        <v>364</v>
      </c>
      <c r="B36" s="300">
        <v>5.7882480202069653</v>
      </c>
      <c r="C36" s="300">
        <v>0.17721394706758339</v>
      </c>
      <c r="D36" s="300">
        <v>0.196410440764096</v>
      </c>
      <c r="E36" s="300">
        <f t="shared" ref="E36:E37" si="44">SUM(B36:D36)</f>
        <v>6.1618724080386444</v>
      </c>
      <c r="F36" s="300"/>
      <c r="G36" s="300">
        <v>5.4075496898820212</v>
      </c>
      <c r="H36" s="300">
        <v>0.12409789350354586</v>
      </c>
      <c r="I36" s="300">
        <v>0.4254784920150273</v>
      </c>
      <c r="J36" s="300">
        <f t="shared" ref="J36:J37" si="45">SUM(G36:I36)</f>
        <v>5.9571260754005939</v>
      </c>
      <c r="K36" s="300"/>
      <c r="L36" s="300">
        <v>4.9525709547401222</v>
      </c>
      <c r="M36" s="300">
        <v>0.18834231246266042</v>
      </c>
      <c r="N36" s="300">
        <v>0.10707569745870396</v>
      </c>
      <c r="O36" s="300">
        <f t="shared" ref="O36:O37" si="46">SUM(L36:N36)</f>
        <v>5.247988964661487</v>
      </c>
      <c r="P36" s="300"/>
      <c r="Q36" s="300">
        <v>5.335619726767062</v>
      </c>
      <c r="R36" s="300">
        <v>0.20827201649574634</v>
      </c>
      <c r="S36" s="300">
        <v>0.1165306297789587</v>
      </c>
      <c r="T36" s="300">
        <f t="shared" ref="T36:T37" si="47">SUM(Q36:S36)</f>
        <v>5.6604223730417669</v>
      </c>
      <c r="U36" s="300"/>
      <c r="V36" s="300">
        <v>5.1475478188969959</v>
      </c>
      <c r="W36" s="300">
        <v>0.21124479396651696</v>
      </c>
      <c r="X36" s="300">
        <v>0.11661382580713892</v>
      </c>
      <c r="Y36" s="300">
        <f t="shared" ref="Y36:Y37" si="48">SUM(V36:X36)</f>
        <v>5.4754064386706522</v>
      </c>
    </row>
    <row r="37" spans="1:25" x14ac:dyDescent="0.2">
      <c r="A37" s="264" t="s">
        <v>363</v>
      </c>
      <c r="B37" s="301">
        <f>SUM(B35:B36)</f>
        <v>7.0137925914252079</v>
      </c>
      <c r="C37" s="301">
        <f t="shared" ref="C37" si="49">SUM(C35:C36)</f>
        <v>0.51911360321724587</v>
      </c>
      <c r="D37" s="301">
        <f t="shared" ref="D37" si="50">SUM(D35:D36)</f>
        <v>0.22409380535755691</v>
      </c>
      <c r="E37" s="301">
        <f t="shared" si="44"/>
        <v>7.7570000000000103</v>
      </c>
      <c r="F37" s="301"/>
      <c r="G37" s="301">
        <f>SUM(G35:G36)</f>
        <v>6.5141782376216</v>
      </c>
      <c r="H37" s="301">
        <f t="shared" ref="H37" si="51">SUM(H35:H36)</f>
        <v>0.37442961671860764</v>
      </c>
      <c r="I37" s="301">
        <f t="shared" ref="I37" si="52">SUM(I35:I36)</f>
        <v>0.5843921456597948</v>
      </c>
      <c r="J37" s="301">
        <f t="shared" si="45"/>
        <v>7.4730000000000025</v>
      </c>
      <c r="K37" s="301"/>
      <c r="L37" s="301">
        <f>SUM(L35:L36)</f>
        <v>6.2364128332238415</v>
      </c>
      <c r="M37" s="301">
        <f t="shared" ref="M37" si="53">SUM(M35:M36)</f>
        <v>0.44771292623040471</v>
      </c>
      <c r="N37" s="301">
        <f t="shared" ref="N37" si="54">SUM(N35:N36)</f>
        <v>0.19687424054576513</v>
      </c>
      <c r="O37" s="301">
        <f t="shared" si="46"/>
        <v>6.8810000000000109</v>
      </c>
      <c r="P37" s="301"/>
      <c r="Q37" s="301">
        <f>SUM(Q35:Q36)</f>
        <v>6.6966974825951571</v>
      </c>
      <c r="R37" s="301">
        <f t="shared" ref="R37" si="55">SUM(R35:R36)</f>
        <v>0.48519116763253034</v>
      </c>
      <c r="S37" s="301">
        <f t="shared" ref="S37" si="56">SUM(S35:S36)</f>
        <v>0.21611134977230914</v>
      </c>
      <c r="T37" s="301">
        <f t="shared" si="47"/>
        <v>7.397999999999997</v>
      </c>
      <c r="U37" s="301"/>
      <c r="V37" s="301">
        <f>SUM(V35:V36)</f>
        <v>6.4125042561311947</v>
      </c>
      <c r="W37" s="301">
        <f t="shared" ref="W37" si="57">SUM(W35:W36)</f>
        <v>0.47629524903936016</v>
      </c>
      <c r="X37" s="301">
        <f t="shared" ref="X37" si="58">SUM(X35:X36)</f>
        <v>0.21920049482944789</v>
      </c>
      <c r="Y37" s="301">
        <f t="shared" si="48"/>
        <v>7.1080000000000023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8.8837569146818236</v>
      </c>
      <c r="C44" s="300">
        <v>3.5676575841606115</v>
      </c>
      <c r="D44" s="300">
        <v>0.91523767600030681</v>
      </c>
      <c r="E44" s="300">
        <f>SUM(B44:D44)</f>
        <v>13.366652174842743</v>
      </c>
      <c r="F44" s="300"/>
      <c r="G44" s="300">
        <v>9.7168981353831008</v>
      </c>
      <c r="H44" s="300">
        <v>2.3878047915752787</v>
      </c>
      <c r="I44" s="300">
        <v>2.0764563902540982</v>
      </c>
      <c r="J44" s="300">
        <f>SUM(G44:I44)</f>
        <v>14.181159317212478</v>
      </c>
      <c r="K44" s="300"/>
      <c r="L44" s="300">
        <v>10.328665043348979</v>
      </c>
      <c r="M44" s="300">
        <v>2.4828444043173374</v>
      </c>
      <c r="N44" s="300">
        <v>1.4119191112190046</v>
      </c>
      <c r="O44" s="300">
        <f>SUM(L44:N44)</f>
        <v>14.22342855888532</v>
      </c>
      <c r="P44" s="300"/>
      <c r="Q44" s="300">
        <v>9.6253641472547962</v>
      </c>
      <c r="R44" s="300">
        <v>2.2999706858512035</v>
      </c>
      <c r="S44" s="300">
        <v>1.2313932400251679</v>
      </c>
      <c r="T44" s="300">
        <f>SUM(Q44:S44)</f>
        <v>13.156728073131168</v>
      </c>
      <c r="U44" s="300"/>
      <c r="V44" s="300">
        <v>8.9848993124618559</v>
      </c>
      <c r="W44" s="300">
        <v>2.1488855974997687</v>
      </c>
      <c r="X44" s="300">
        <v>1.0724895031358468</v>
      </c>
      <c r="Y44" s="300">
        <f>SUM(V44:X44)</f>
        <v>12.206274413097471</v>
      </c>
    </row>
    <row r="45" spans="1:25" x14ac:dyDescent="0.2">
      <c r="A45" s="260" t="s">
        <v>364</v>
      </c>
      <c r="B45" s="300">
        <v>44.82895260072906</v>
      </c>
      <c r="C45" s="300">
        <v>1.4712432237518749</v>
      </c>
      <c r="D45" s="300">
        <v>4.2161520006763133</v>
      </c>
      <c r="E45" s="300">
        <f t="shared" ref="E45:E46" si="59">SUM(B45:D45)</f>
        <v>50.516347825157254</v>
      </c>
      <c r="F45" s="300"/>
      <c r="G45" s="300">
        <v>48.475372000369276</v>
      </c>
      <c r="H45" s="300">
        <v>1.3678519738900035</v>
      </c>
      <c r="I45" s="300">
        <v>3.6716167085281937</v>
      </c>
      <c r="J45" s="300">
        <f t="shared" ref="J45:J46" si="60">SUM(G45:I45)</f>
        <v>53.514840682787472</v>
      </c>
      <c r="K45" s="300"/>
      <c r="L45" s="300">
        <v>45.047545897277907</v>
      </c>
      <c r="M45" s="300">
        <v>2.2021844054531519</v>
      </c>
      <c r="N45" s="300">
        <v>3.1858411383835654</v>
      </c>
      <c r="O45" s="300">
        <f t="shared" ref="O45:O46" si="61">SUM(L45:N45)</f>
        <v>50.435571441114625</v>
      </c>
      <c r="P45" s="300"/>
      <c r="Q45" s="300">
        <v>41.322543198538973</v>
      </c>
      <c r="R45" s="300">
        <v>2.0612795699536313</v>
      </c>
      <c r="S45" s="300">
        <v>2.9554491583761702</v>
      </c>
      <c r="T45" s="300">
        <f t="shared" ref="T45:T46" si="62">SUM(Q45:S45)</f>
        <v>46.339271926868776</v>
      </c>
      <c r="U45" s="300"/>
      <c r="V45" s="300">
        <v>37.404308508452146</v>
      </c>
      <c r="W45" s="300">
        <v>1.9144901256644624</v>
      </c>
      <c r="X45" s="300">
        <v>2.8609269527859711</v>
      </c>
      <c r="Y45" s="300">
        <f t="shared" ref="Y45:Y46" si="63">SUM(V45:X45)</f>
        <v>42.179725586902585</v>
      </c>
    </row>
    <row r="46" spans="1:25" x14ac:dyDescent="0.2">
      <c r="A46" s="264" t="s">
        <v>363</v>
      </c>
      <c r="B46" s="301">
        <f>SUM(B44:B45)</f>
        <v>53.712709515410886</v>
      </c>
      <c r="C46" s="301">
        <f t="shared" ref="C46" si="64">SUM(C44:C45)</f>
        <v>5.0389008079124862</v>
      </c>
      <c r="D46" s="301">
        <f t="shared" ref="D46" si="65">SUM(D44:D45)</f>
        <v>5.13138967667662</v>
      </c>
      <c r="E46" s="301">
        <f t="shared" si="59"/>
        <v>63.882999999999988</v>
      </c>
      <c r="F46" s="301"/>
      <c r="G46" s="301">
        <f>SUM(G44:G45)</f>
        <v>58.192270135752381</v>
      </c>
      <c r="H46" s="301">
        <f t="shared" ref="H46" si="66">SUM(H44:H45)</f>
        <v>3.7556567654652824</v>
      </c>
      <c r="I46" s="301">
        <f t="shared" ref="I46" si="67">SUM(I44:I45)</f>
        <v>5.7480730987822923</v>
      </c>
      <c r="J46" s="301">
        <f t="shared" si="60"/>
        <v>67.695999999999955</v>
      </c>
      <c r="K46" s="301"/>
      <c r="L46" s="301">
        <f>SUM(L44:L45)</f>
        <v>55.376210940626883</v>
      </c>
      <c r="M46" s="301">
        <f t="shared" ref="M46" si="68">SUM(M44:M45)</f>
        <v>4.6850288097704897</v>
      </c>
      <c r="N46" s="301">
        <f t="shared" ref="N46" si="69">SUM(N44:N45)</f>
        <v>4.5977602496025698</v>
      </c>
      <c r="O46" s="301">
        <f t="shared" si="61"/>
        <v>64.658999999999949</v>
      </c>
      <c r="P46" s="301"/>
      <c r="Q46" s="301">
        <f>SUM(Q44:Q45)</f>
        <v>50.947907345793766</v>
      </c>
      <c r="R46" s="301">
        <f t="shared" ref="R46" si="70">SUM(R44:R45)</f>
        <v>4.3612502558048352</v>
      </c>
      <c r="S46" s="301">
        <f t="shared" ref="S46" si="71">SUM(S44:S45)</f>
        <v>4.1868423984013381</v>
      </c>
      <c r="T46" s="301">
        <f t="shared" si="62"/>
        <v>59.495999999999938</v>
      </c>
      <c r="U46" s="301"/>
      <c r="V46" s="301">
        <f>SUM(V44:V45)</f>
        <v>46.389207820914002</v>
      </c>
      <c r="W46" s="301">
        <f t="shared" ref="W46" si="72">SUM(W44:W45)</f>
        <v>4.0633757231642313</v>
      </c>
      <c r="X46" s="301">
        <f t="shared" ref="X46" si="73">SUM(X44:X45)</f>
        <v>3.9334164559218179</v>
      </c>
      <c r="Y46" s="301">
        <f t="shared" si="63"/>
        <v>54.386000000000053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0.52566990940436609</v>
      </c>
      <c r="C53" s="300">
        <v>0.14404745284808732</v>
      </c>
      <c r="D53" s="300">
        <v>1.8780632704864335E-4</v>
      </c>
      <c r="E53" s="300">
        <f>SUM(B53:D53)</f>
        <v>0.669905168579502</v>
      </c>
      <c r="F53" s="300"/>
      <c r="G53" s="300">
        <v>0.62547624956520853</v>
      </c>
      <c r="H53" s="300">
        <v>0.13131116295529083</v>
      </c>
      <c r="I53" s="300">
        <v>1.294981883178084E-4</v>
      </c>
      <c r="J53" s="300">
        <f>SUM(G53:I53)</f>
        <v>0.75691691070881717</v>
      </c>
      <c r="K53" s="300"/>
      <c r="L53" s="300">
        <v>0.47893041162847216</v>
      </c>
      <c r="M53" s="300">
        <v>0.15364904765109189</v>
      </c>
      <c r="N53" s="300">
        <v>0</v>
      </c>
      <c r="O53" s="300">
        <f>SUM(L53:N53)</f>
        <v>0.63257945927956405</v>
      </c>
      <c r="P53" s="300"/>
      <c r="Q53" s="300">
        <v>0.46755120165481001</v>
      </c>
      <c r="R53" s="300">
        <v>0.14855654226382228</v>
      </c>
      <c r="S53" s="300">
        <v>0</v>
      </c>
      <c r="T53" s="300">
        <f>SUM(Q53:S53)</f>
        <v>0.61610774391863232</v>
      </c>
      <c r="U53" s="300"/>
      <c r="V53" s="300">
        <v>0.47043319050786486</v>
      </c>
      <c r="W53" s="300">
        <v>0.14657096481297974</v>
      </c>
      <c r="X53" s="300">
        <v>0</v>
      </c>
      <c r="Y53" s="300">
        <f>SUM(V53:X53)</f>
        <v>0.61700415532084463</v>
      </c>
    </row>
    <row r="54" spans="1:25" x14ac:dyDescent="0.2">
      <c r="A54" s="260" t="s">
        <v>364</v>
      </c>
      <c r="B54" s="300">
        <v>1.6190783454556146</v>
      </c>
      <c r="C54" s="300">
        <v>4.3946680529250132E-2</v>
      </c>
      <c r="D54" s="300">
        <v>0.19606980543562952</v>
      </c>
      <c r="E54" s="300">
        <f t="shared" ref="E54:E55" si="74">SUM(B54:D54)</f>
        <v>1.8590948314204943</v>
      </c>
      <c r="F54" s="300"/>
      <c r="G54" s="300">
        <v>1.7111890604029532</v>
      </c>
      <c r="H54" s="300">
        <v>3.6777485482085606E-2</v>
      </c>
      <c r="I54" s="300">
        <v>0.10411654340614665</v>
      </c>
      <c r="J54" s="300">
        <f t="shared" ref="J54:J55" si="75">SUM(G54:I54)</f>
        <v>1.8520830892911855</v>
      </c>
      <c r="K54" s="300"/>
      <c r="L54" s="300">
        <v>1.8170294679476102</v>
      </c>
      <c r="M54" s="300">
        <v>3.5391072772823454E-2</v>
      </c>
      <c r="N54" s="300">
        <v>0</v>
      </c>
      <c r="O54" s="300">
        <f t="shared" ref="O54:O55" si="76">SUM(L54:N54)</f>
        <v>1.8524205407204337</v>
      </c>
      <c r="P54" s="300"/>
      <c r="Q54" s="300">
        <v>1.7460603614030317</v>
      </c>
      <c r="R54" s="300">
        <v>3.483189467833394E-2</v>
      </c>
      <c r="S54" s="300">
        <v>0</v>
      </c>
      <c r="T54" s="300">
        <f t="shared" ref="T54:T55" si="77">SUM(Q54:S54)</f>
        <v>1.7808922560813656</v>
      </c>
      <c r="U54" s="300"/>
      <c r="V54" s="300">
        <v>1.7016904297976276</v>
      </c>
      <c r="W54" s="300">
        <v>3.5305414881528115E-2</v>
      </c>
      <c r="X54" s="300">
        <v>0</v>
      </c>
      <c r="Y54" s="300">
        <f t="shared" ref="Y54:Y55" si="78">SUM(V54:X54)</f>
        <v>1.7369958446791558</v>
      </c>
    </row>
    <row r="55" spans="1:25" x14ac:dyDescent="0.2">
      <c r="A55" s="264" t="s">
        <v>363</v>
      </c>
      <c r="B55" s="301">
        <f>SUM(B53:B54)</f>
        <v>2.1447482548599806</v>
      </c>
      <c r="C55" s="301">
        <f t="shared" ref="C55" si="79">SUM(C53:C54)</f>
        <v>0.18799413337733745</v>
      </c>
      <c r="D55" s="301">
        <f t="shared" ref="D55" si="80">SUM(D53:D54)</f>
        <v>0.19625761176267817</v>
      </c>
      <c r="E55" s="301">
        <f t="shared" si="74"/>
        <v>2.5289999999999959</v>
      </c>
      <c r="F55" s="301"/>
      <c r="G55" s="301">
        <f>SUM(G53:G54)</f>
        <v>2.3366653099681618</v>
      </c>
      <c r="H55" s="301">
        <f t="shared" ref="H55" si="81">SUM(H53:H54)</f>
        <v>0.16808864843737642</v>
      </c>
      <c r="I55" s="301">
        <f t="shared" ref="I55" si="82">SUM(I53:I54)</f>
        <v>0.10424604159446446</v>
      </c>
      <c r="J55" s="301">
        <f t="shared" si="75"/>
        <v>2.6090000000000027</v>
      </c>
      <c r="K55" s="301"/>
      <c r="L55" s="301">
        <f>SUM(L53:L54)</f>
        <v>2.2959598795760825</v>
      </c>
      <c r="M55" s="301">
        <f t="shared" ref="M55" si="83">SUM(M53:M54)</f>
        <v>0.18904012042391533</v>
      </c>
      <c r="N55" s="301">
        <f t="shared" ref="N55" si="84">SUM(N53:N54)</f>
        <v>0</v>
      </c>
      <c r="O55" s="301">
        <f t="shared" si="76"/>
        <v>2.4849999999999977</v>
      </c>
      <c r="P55" s="301"/>
      <c r="Q55" s="301">
        <f>SUM(Q53:Q54)</f>
        <v>2.2136115630578415</v>
      </c>
      <c r="R55" s="301">
        <f t="shared" ref="R55" si="85">SUM(R53:R54)</f>
        <v>0.18338843694215623</v>
      </c>
      <c r="S55" s="301">
        <f t="shared" ref="S55" si="86">SUM(S53:S54)</f>
        <v>0</v>
      </c>
      <c r="T55" s="301">
        <f t="shared" si="77"/>
        <v>2.3969999999999976</v>
      </c>
      <c r="U55" s="301"/>
      <c r="V55" s="301">
        <f>SUM(V53:V54)</f>
        <v>2.1721236203054923</v>
      </c>
      <c r="W55" s="301">
        <f t="shared" ref="W55" si="87">SUM(W53:W54)</f>
        <v>0.18187637969450784</v>
      </c>
      <c r="X55" s="301">
        <f t="shared" ref="X55" si="88">SUM(X53:X54)</f>
        <v>0</v>
      </c>
      <c r="Y55" s="301">
        <f t="shared" si="78"/>
        <v>2.3540000000000001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0.78404354881338256</v>
      </c>
      <c r="C62" s="300">
        <v>0.40011860968516605</v>
      </c>
      <c r="D62" s="300">
        <v>0</v>
      </c>
      <c r="E62" s="300">
        <f>SUM(B62:D62)</f>
        <v>1.1841621584985487</v>
      </c>
      <c r="F62" s="300"/>
      <c r="G62" s="300">
        <v>0.80974509313732201</v>
      </c>
      <c r="H62" s="300">
        <v>0.3613903443130273</v>
      </c>
      <c r="I62" s="300">
        <v>0</v>
      </c>
      <c r="J62" s="300">
        <f>SUM(G62:I62)</f>
        <v>1.1711354374503493</v>
      </c>
      <c r="K62" s="300"/>
      <c r="L62" s="300">
        <v>0.81341106073247316</v>
      </c>
      <c r="M62" s="300">
        <v>0.28007398005522199</v>
      </c>
      <c r="N62" s="300">
        <v>1.7726201268951906E-2</v>
      </c>
      <c r="O62" s="300">
        <f>SUM(L62:N62)</f>
        <v>1.1112112420566471</v>
      </c>
      <c r="P62" s="300"/>
      <c r="Q62" s="300">
        <v>0.858332043584625</v>
      </c>
      <c r="R62" s="300">
        <v>0.28817327107119567</v>
      </c>
      <c r="S62" s="300">
        <v>1.76793417832425E-2</v>
      </c>
      <c r="T62" s="300">
        <f>SUM(Q62:S62)</f>
        <v>1.1641846564390632</v>
      </c>
      <c r="U62" s="300"/>
      <c r="V62" s="300">
        <v>0.93653913196134808</v>
      </c>
      <c r="W62" s="300">
        <v>0.29810963918969746</v>
      </c>
      <c r="X62" s="300">
        <v>1.7587589332262211E-2</v>
      </c>
      <c r="Y62" s="300">
        <f>SUM(V62:X62)</f>
        <v>1.2522363604833078</v>
      </c>
    </row>
    <row r="63" spans="1:25" x14ac:dyDescent="0.2">
      <c r="A63" s="260" t="s">
        <v>364</v>
      </c>
      <c r="B63" s="300">
        <v>3.248180416561274</v>
      </c>
      <c r="C63" s="300">
        <v>0.38954774141567672</v>
      </c>
      <c r="D63" s="300">
        <v>0.16710968352449782</v>
      </c>
      <c r="E63" s="300">
        <f t="shared" ref="E63:E64" si="89">SUM(B63:D63)</f>
        <v>3.8048378415014485</v>
      </c>
      <c r="F63" s="300"/>
      <c r="G63" s="300">
        <v>3.8461782684690964</v>
      </c>
      <c r="H63" s="300">
        <v>0.19345143047385696</v>
      </c>
      <c r="I63" s="300">
        <v>0.12423486360669846</v>
      </c>
      <c r="J63" s="300">
        <f t="shared" ref="J63:J64" si="90">SUM(G63:I63)</f>
        <v>4.1638645625496515</v>
      </c>
      <c r="K63" s="300"/>
      <c r="L63" s="300">
        <v>3.5394792384535241</v>
      </c>
      <c r="M63" s="300">
        <v>7.8660018132552162E-2</v>
      </c>
      <c r="N63" s="300">
        <v>0.15864950135727518</v>
      </c>
      <c r="O63" s="300">
        <f t="shared" ref="O63:O64" si="91">SUM(L63:N63)</f>
        <v>3.7767887579433514</v>
      </c>
      <c r="P63" s="300"/>
      <c r="Q63" s="300">
        <v>3.5701220813919128</v>
      </c>
      <c r="R63" s="300">
        <v>7.9999021570923298E-2</v>
      </c>
      <c r="S63" s="300">
        <v>0.15469424059808765</v>
      </c>
      <c r="T63" s="300">
        <f t="shared" ref="T63:T64" si="92">SUM(Q63:S63)</f>
        <v>3.8048153435609238</v>
      </c>
      <c r="U63" s="300"/>
      <c r="V63" s="300">
        <v>3.5674226512005047</v>
      </c>
      <c r="W63" s="300">
        <v>8.1562445529772931E-2</v>
      </c>
      <c r="X63" s="300">
        <v>0.14377854278641211</v>
      </c>
      <c r="Y63" s="300">
        <f t="shared" ref="Y63:Y64" si="93">SUM(V63:X63)</f>
        <v>3.7927636395166897</v>
      </c>
    </row>
    <row r="64" spans="1:25" x14ac:dyDescent="0.2">
      <c r="A64" s="264" t="s">
        <v>363</v>
      </c>
      <c r="B64" s="301">
        <f>SUM(B62:B63)</f>
        <v>4.0322239653746568</v>
      </c>
      <c r="C64" s="301">
        <f t="shared" ref="C64" si="94">SUM(C62:C63)</f>
        <v>0.78966635110084282</v>
      </c>
      <c r="D64" s="301">
        <f t="shared" ref="D64" si="95">SUM(D62:D63)</f>
        <v>0.16710968352449782</v>
      </c>
      <c r="E64" s="301">
        <f t="shared" si="89"/>
        <v>4.9889999999999972</v>
      </c>
      <c r="F64" s="301"/>
      <c r="G64" s="301">
        <f>SUM(G62:G63)</f>
        <v>4.6559233616064182</v>
      </c>
      <c r="H64" s="301">
        <f t="shared" ref="H64" si="96">SUM(H62:H63)</f>
        <v>0.55484177478688423</v>
      </c>
      <c r="I64" s="301">
        <f t="shared" ref="I64" si="97">SUM(I62:I63)</f>
        <v>0.12423486360669846</v>
      </c>
      <c r="J64" s="301">
        <f t="shared" si="90"/>
        <v>5.3350000000000009</v>
      </c>
      <c r="K64" s="301"/>
      <c r="L64" s="301">
        <f>SUM(L62:L63)</f>
        <v>4.3528902991859972</v>
      </c>
      <c r="M64" s="301">
        <f t="shared" ref="M64" si="98">SUM(M62:M63)</f>
        <v>0.35873399818777418</v>
      </c>
      <c r="N64" s="301">
        <f t="shared" ref="N64" si="99">SUM(N62:N63)</f>
        <v>0.17637570262622709</v>
      </c>
      <c r="O64" s="301">
        <f t="shared" si="91"/>
        <v>4.8879999999999981</v>
      </c>
      <c r="P64" s="301"/>
      <c r="Q64" s="301">
        <f>SUM(Q62:Q63)</f>
        <v>4.4284541249765379</v>
      </c>
      <c r="R64" s="301">
        <f t="shared" ref="R64" si="100">SUM(R62:R63)</f>
        <v>0.36817229264211898</v>
      </c>
      <c r="S64" s="301">
        <f t="shared" ref="S64" si="101">SUM(S62:S63)</f>
        <v>0.17237358238133016</v>
      </c>
      <c r="T64" s="301">
        <f t="shared" si="92"/>
        <v>4.968999999999987</v>
      </c>
      <c r="U64" s="301"/>
      <c r="V64" s="301">
        <f>SUM(V62:V63)</f>
        <v>4.503961783161853</v>
      </c>
      <c r="W64" s="301">
        <f t="shared" ref="W64" si="102">SUM(W62:W63)</f>
        <v>0.37967208471947039</v>
      </c>
      <c r="X64" s="301">
        <f t="shared" ref="X64" si="103">SUM(X62:X63)</f>
        <v>0.16136613211867432</v>
      </c>
      <c r="Y64" s="301">
        <f t="shared" si="93"/>
        <v>5.0449999999999982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3.6099609449944676</v>
      </c>
      <c r="C71" s="300">
        <v>2.3713074666682412</v>
      </c>
      <c r="D71" s="300">
        <v>0.41043186541624532</v>
      </c>
      <c r="E71" s="300">
        <f>SUM(B71:D71)</f>
        <v>6.3917002770789546</v>
      </c>
      <c r="F71" s="300"/>
      <c r="G71" s="300">
        <v>4.3902452452965939</v>
      </c>
      <c r="H71" s="300">
        <v>2.4092781415950624</v>
      </c>
      <c r="I71" s="300">
        <v>1.1163498888828889</v>
      </c>
      <c r="J71" s="300">
        <f>SUM(G71:I71)</f>
        <v>7.9158732757745449</v>
      </c>
      <c r="K71" s="300"/>
      <c r="L71" s="300">
        <v>4.390718635718212</v>
      </c>
      <c r="M71" s="300">
        <v>2.6899082581993681</v>
      </c>
      <c r="N71" s="300">
        <v>0.4664910437524899</v>
      </c>
      <c r="O71" s="300">
        <f>SUM(L71:N71)</f>
        <v>7.5471179376700706</v>
      </c>
      <c r="P71" s="300"/>
      <c r="Q71" s="300">
        <v>4.4448076302078734</v>
      </c>
      <c r="R71" s="300">
        <v>2.7411602888255957</v>
      </c>
      <c r="S71" s="300">
        <v>0.47446256320810487</v>
      </c>
      <c r="T71" s="300">
        <f>SUM(Q71:S71)</f>
        <v>7.6604304822415745</v>
      </c>
      <c r="U71" s="300"/>
      <c r="V71" s="300">
        <v>4.6728188818561387</v>
      </c>
      <c r="W71" s="300">
        <v>2.9134533385853323</v>
      </c>
      <c r="X71" s="300">
        <v>0.51264271862251942</v>
      </c>
      <c r="Y71" s="300">
        <f>SUM(V71:X71)</f>
        <v>8.0989149390639898</v>
      </c>
    </row>
    <row r="72" spans="1:25" x14ac:dyDescent="0.2">
      <c r="A72" s="260" t="s">
        <v>364</v>
      </c>
      <c r="B72" s="300">
        <v>25.6265839011884</v>
      </c>
      <c r="C72" s="300">
        <v>1.1349533264258249</v>
      </c>
      <c r="D72" s="300">
        <v>14.652762495306771</v>
      </c>
      <c r="E72" s="300">
        <f t="shared" ref="E72:E73" si="104">SUM(B72:D72)</f>
        <v>41.414299722921001</v>
      </c>
      <c r="F72" s="300"/>
      <c r="G72" s="300">
        <v>27.256115416410765</v>
      </c>
      <c r="H72" s="300">
        <v>1.1588383438192815</v>
      </c>
      <c r="I72" s="300">
        <v>17.527172963995366</v>
      </c>
      <c r="J72" s="300">
        <f t="shared" ref="J72:J73" si="105">SUM(G72:I72)</f>
        <v>45.94212672422541</v>
      </c>
      <c r="K72" s="300"/>
      <c r="L72" s="300">
        <v>26.121901659592712</v>
      </c>
      <c r="M72" s="300">
        <v>1.8614019154302455</v>
      </c>
      <c r="N72" s="300">
        <v>17.013578487306951</v>
      </c>
      <c r="O72" s="300">
        <f t="shared" ref="O72:O73" si="106">SUM(L72:N72)</f>
        <v>44.99688206232991</v>
      </c>
      <c r="P72" s="300"/>
      <c r="Q72" s="300">
        <v>25.99741912791098</v>
      </c>
      <c r="R72" s="300">
        <v>1.9105056558379436</v>
      </c>
      <c r="S72" s="300">
        <v>17.320644734009612</v>
      </c>
      <c r="T72" s="300">
        <f t="shared" ref="T72:T73" si="107">SUM(Q72:S72)</f>
        <v>45.228569517758537</v>
      </c>
      <c r="U72" s="300"/>
      <c r="V72" s="300">
        <v>26.109778009309483</v>
      </c>
      <c r="W72" s="300">
        <v>2.0533709257847463</v>
      </c>
      <c r="X72" s="300">
        <v>18.359936125841795</v>
      </c>
      <c r="Y72" s="300">
        <f t="shared" ref="Y72:Y73" si="108">SUM(V72:X72)</f>
        <v>46.523085060936026</v>
      </c>
    </row>
    <row r="73" spans="1:25" x14ac:dyDescent="0.2">
      <c r="A73" s="264" t="s">
        <v>363</v>
      </c>
      <c r="B73" s="301">
        <f>SUM(B71:B72)</f>
        <v>29.236544846182866</v>
      </c>
      <c r="C73" s="301">
        <f t="shared" ref="C73" si="109">SUM(C71:C72)</f>
        <v>3.5062607930940661</v>
      </c>
      <c r="D73" s="301">
        <f t="shared" ref="D73" si="110">SUM(D71:D72)</f>
        <v>15.063194360723017</v>
      </c>
      <c r="E73" s="301">
        <f t="shared" si="104"/>
        <v>47.805999999999948</v>
      </c>
      <c r="F73" s="301"/>
      <c r="G73" s="301">
        <f>SUM(G71:G72)</f>
        <v>31.646360661707359</v>
      </c>
      <c r="H73" s="301">
        <f t="shared" ref="H73" si="111">SUM(H71:H72)</f>
        <v>3.5681164854143441</v>
      </c>
      <c r="I73" s="301">
        <f t="shared" ref="I73" si="112">SUM(I71:I72)</f>
        <v>18.643522852878256</v>
      </c>
      <c r="J73" s="301">
        <f t="shared" si="105"/>
        <v>53.857999999999961</v>
      </c>
      <c r="K73" s="301"/>
      <c r="L73" s="301">
        <f>SUM(L71:L72)</f>
        <v>30.512620295310924</v>
      </c>
      <c r="M73" s="301">
        <f t="shared" ref="M73" si="113">SUM(M71:M72)</f>
        <v>4.5513101736296138</v>
      </c>
      <c r="N73" s="301">
        <f t="shared" ref="N73" si="114">SUM(N71:N72)</f>
        <v>17.480069531059442</v>
      </c>
      <c r="O73" s="301">
        <f t="shared" si="106"/>
        <v>52.543999999999983</v>
      </c>
      <c r="P73" s="301"/>
      <c r="Q73" s="301">
        <f>SUM(Q71:Q72)</f>
        <v>30.442226758118853</v>
      </c>
      <c r="R73" s="301">
        <f t="shared" ref="R73" si="115">SUM(R71:R72)</f>
        <v>4.6516659446635398</v>
      </c>
      <c r="S73" s="301">
        <f t="shared" ref="S73" si="116">SUM(S71:S72)</f>
        <v>17.795107297217715</v>
      </c>
      <c r="T73" s="301">
        <f t="shared" si="107"/>
        <v>52.889000000000109</v>
      </c>
      <c r="U73" s="301"/>
      <c r="V73" s="301">
        <f>SUM(V71:V72)</f>
        <v>30.782596891165621</v>
      </c>
      <c r="W73" s="301">
        <f t="shared" ref="W73" si="117">SUM(W71:W72)</f>
        <v>4.9668242643700786</v>
      </c>
      <c r="X73" s="301">
        <f t="shared" ref="X73" si="118">SUM(X71:X72)</f>
        <v>18.872578844464314</v>
      </c>
      <c r="Y73" s="301">
        <f t="shared" si="108"/>
        <v>54.622000000000014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21.167185864361137</v>
      </c>
      <c r="C80" s="300">
        <v>27.641638878538156</v>
      </c>
      <c r="D80" s="300">
        <v>2.3999519908416107</v>
      </c>
      <c r="E80" s="300">
        <f>SUM(B80:D80)</f>
        <v>51.208776733740898</v>
      </c>
      <c r="F80" s="300"/>
      <c r="G80" s="300">
        <v>26.517564221354984</v>
      </c>
      <c r="H80" s="300">
        <v>30.650531029154294</v>
      </c>
      <c r="I80" s="300">
        <v>2.8178772228924487</v>
      </c>
      <c r="J80" s="300">
        <f>SUM(G80:I80)</f>
        <v>59.985972473401731</v>
      </c>
      <c r="K80" s="300"/>
      <c r="L80" s="300">
        <v>24.629185920042708</v>
      </c>
      <c r="M80" s="300">
        <v>29.84295261536224</v>
      </c>
      <c r="N80" s="300">
        <v>3.3928828536179161</v>
      </c>
      <c r="O80" s="300">
        <f>SUM(L80:N80)</f>
        <v>57.865021389022871</v>
      </c>
      <c r="P80" s="300"/>
      <c r="Q80" s="300">
        <v>25.762247958645851</v>
      </c>
      <c r="R80" s="300">
        <v>28.955582567065171</v>
      </c>
      <c r="S80" s="300">
        <v>3.5255983305656167</v>
      </c>
      <c r="T80" s="300">
        <f>SUM(Q80:S80)</f>
        <v>58.243428856276637</v>
      </c>
      <c r="U80" s="300"/>
      <c r="V80" s="300">
        <v>27.844997124357157</v>
      </c>
      <c r="W80" s="300">
        <v>27.172885477561518</v>
      </c>
      <c r="X80" s="300">
        <v>3.7988919228067455</v>
      </c>
      <c r="Y80" s="300">
        <f>SUM(V80:X80)</f>
        <v>58.816774524725417</v>
      </c>
    </row>
    <row r="81" spans="1:25" x14ac:dyDescent="0.2">
      <c r="A81" s="260" t="s">
        <v>364</v>
      </c>
      <c r="B81" s="300">
        <v>39.930996126118714</v>
      </c>
      <c r="C81" s="300">
        <v>12.944475468988573</v>
      </c>
      <c r="D81" s="300">
        <v>6.6627516711519501</v>
      </c>
      <c r="E81" s="300">
        <f t="shared" ref="E81:E82" si="119">SUM(B81:D81)</f>
        <v>59.538223266259237</v>
      </c>
      <c r="F81" s="300"/>
      <c r="G81" s="300">
        <v>42.453650545522088</v>
      </c>
      <c r="H81" s="300">
        <v>13.52308343320202</v>
      </c>
      <c r="I81" s="300">
        <v>5.9142935478743146</v>
      </c>
      <c r="J81" s="300">
        <f t="shared" ref="J81:J82" si="120">SUM(G81:I81)</f>
        <v>61.891027526598421</v>
      </c>
      <c r="K81" s="300"/>
      <c r="L81" s="300">
        <v>39.229094221236608</v>
      </c>
      <c r="M81" s="300">
        <v>14.17121770254206</v>
      </c>
      <c r="N81" s="300">
        <v>5.6506666871985427</v>
      </c>
      <c r="O81" s="300">
        <f t="shared" ref="O81:O82" si="121">SUM(L81:N81)</f>
        <v>59.050978610977211</v>
      </c>
      <c r="P81" s="300"/>
      <c r="Q81" s="300">
        <v>39.925889894510021</v>
      </c>
      <c r="R81" s="300">
        <v>14.275730903751279</v>
      </c>
      <c r="S81" s="300">
        <v>5.7329503454622444</v>
      </c>
      <c r="T81" s="300">
        <f t="shared" ref="T81:T82" si="122">SUM(Q81:S81)</f>
        <v>59.934571143723545</v>
      </c>
      <c r="U81" s="300"/>
      <c r="V81" s="300">
        <v>40.889727480914452</v>
      </c>
      <c r="W81" s="300">
        <v>14.48662800806286</v>
      </c>
      <c r="X81" s="300">
        <v>5.8718699862973533</v>
      </c>
      <c r="Y81" s="300">
        <f t="shared" ref="Y81:Y82" si="123">SUM(V81:X81)</f>
        <v>61.248225475274666</v>
      </c>
    </row>
    <row r="82" spans="1:25" x14ac:dyDescent="0.2">
      <c r="A82" s="264" t="s">
        <v>363</v>
      </c>
      <c r="B82" s="301">
        <f>SUM(B80:B81)</f>
        <v>61.098181990479851</v>
      </c>
      <c r="C82" s="301">
        <f t="shared" ref="C82" si="124">SUM(C80:C81)</f>
        <v>40.586114347526731</v>
      </c>
      <c r="D82" s="301">
        <f t="shared" ref="D82" si="125">SUM(D80:D81)</f>
        <v>9.0627036619935613</v>
      </c>
      <c r="E82" s="301">
        <f t="shared" si="119"/>
        <v>110.74700000000016</v>
      </c>
      <c r="F82" s="301"/>
      <c r="G82" s="301">
        <f>SUM(G80:G81)</f>
        <v>68.971214766877068</v>
      </c>
      <c r="H82" s="301">
        <f t="shared" ref="H82" si="126">SUM(H80:H81)</f>
        <v>44.173614462356312</v>
      </c>
      <c r="I82" s="301">
        <f t="shared" ref="I82" si="127">SUM(I80:I81)</f>
        <v>8.7321707707667642</v>
      </c>
      <c r="J82" s="301">
        <f t="shared" si="120"/>
        <v>121.87700000000015</v>
      </c>
      <c r="K82" s="301"/>
      <c r="L82" s="301">
        <f>SUM(L80:L81)</f>
        <v>63.858280141279316</v>
      </c>
      <c r="M82" s="301">
        <f t="shared" ref="M82" si="128">SUM(M80:M81)</f>
        <v>44.014170317904302</v>
      </c>
      <c r="N82" s="301">
        <f t="shared" ref="N82" si="129">SUM(N80:N81)</f>
        <v>9.0435495408164588</v>
      </c>
      <c r="O82" s="301">
        <f t="shared" si="121"/>
        <v>116.91600000000008</v>
      </c>
      <c r="P82" s="301"/>
      <c r="Q82" s="301">
        <f>SUM(Q80:Q81)</f>
        <v>65.688137853155865</v>
      </c>
      <c r="R82" s="301">
        <f t="shared" ref="R82" si="130">SUM(R80:R81)</f>
        <v>43.231313470816453</v>
      </c>
      <c r="S82" s="301">
        <f t="shared" ref="S82" si="131">SUM(S80:S81)</f>
        <v>9.2585486760278606</v>
      </c>
      <c r="T82" s="301">
        <f t="shared" si="122"/>
        <v>118.17800000000017</v>
      </c>
      <c r="U82" s="301"/>
      <c r="V82" s="301">
        <f>SUM(V80:V81)</f>
        <v>68.734724605271609</v>
      </c>
      <c r="W82" s="301">
        <f t="shared" ref="W82" si="132">SUM(W80:W81)</f>
        <v>41.65951348562438</v>
      </c>
      <c r="X82" s="301">
        <f t="shared" ref="X82" si="133">SUM(X80:X81)</f>
        <v>9.6707619091040993</v>
      </c>
      <c r="Y82" s="301">
        <f t="shared" si="123"/>
        <v>120.06500000000008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3.3747342634472948</v>
      </c>
      <c r="C89" s="300">
        <v>1.8170240475928492</v>
      </c>
      <c r="D89" s="300">
        <v>0.17815454082704466</v>
      </c>
      <c r="E89" s="300">
        <f>SUM(B89:D89)</f>
        <v>5.3699128518671886</v>
      </c>
      <c r="F89" s="300"/>
      <c r="G89" s="300">
        <v>4.4522071567858905</v>
      </c>
      <c r="H89" s="300">
        <v>2.9599891124515167</v>
      </c>
      <c r="I89" s="300">
        <v>0.47735102762883252</v>
      </c>
      <c r="J89" s="300">
        <f>SUM(G89:I89)</f>
        <v>7.8895472968662395</v>
      </c>
      <c r="K89" s="300"/>
      <c r="L89" s="300">
        <v>4.7827230171819499</v>
      </c>
      <c r="M89" s="300">
        <v>2.7743906990344547</v>
      </c>
      <c r="N89" s="300">
        <v>0.3725872545676302</v>
      </c>
      <c r="O89" s="300">
        <f>SUM(L89:N89)</f>
        <v>7.9297009707840349</v>
      </c>
      <c r="P89" s="300"/>
      <c r="Q89" s="300">
        <v>5.2857030117806474</v>
      </c>
      <c r="R89" s="300">
        <v>3.084989916023992</v>
      </c>
      <c r="S89" s="300">
        <v>0.39271508328588511</v>
      </c>
      <c r="T89" s="300">
        <f>SUM(Q89:S89)</f>
        <v>8.7634080110905259</v>
      </c>
      <c r="U89" s="300"/>
      <c r="V89" s="300">
        <v>5.5734733327903463</v>
      </c>
      <c r="W89" s="300">
        <v>3.3741804111845535</v>
      </c>
      <c r="X89" s="300">
        <v>0.39617024504744192</v>
      </c>
      <c r="Y89" s="300">
        <f>SUM(V89:X89)</f>
        <v>9.3438239890223418</v>
      </c>
    </row>
    <row r="90" spans="1:25" x14ac:dyDescent="0.2">
      <c r="A90" s="260" t="s">
        <v>364</v>
      </c>
      <c r="B90" s="300">
        <v>15.652018427676051</v>
      </c>
      <c r="C90" s="300">
        <v>1.4763986562788289</v>
      </c>
      <c r="D90" s="300">
        <v>4.1086700641779696</v>
      </c>
      <c r="E90" s="300">
        <f t="shared" ref="E90:E91" si="134">SUM(B90:D90)</f>
        <v>21.237087148132851</v>
      </c>
      <c r="F90" s="300"/>
      <c r="G90" s="300">
        <v>18.935770744166039</v>
      </c>
      <c r="H90" s="300">
        <v>2.8910930878321501</v>
      </c>
      <c r="I90" s="300">
        <v>5.0725888711356024</v>
      </c>
      <c r="J90" s="300">
        <f t="shared" ref="J90:J91" si="135">SUM(G90:I90)</f>
        <v>26.89945270313379</v>
      </c>
      <c r="K90" s="300"/>
      <c r="L90" s="300">
        <v>18.789472410748807</v>
      </c>
      <c r="M90" s="300">
        <v>2.7531904051111509</v>
      </c>
      <c r="N90" s="300">
        <v>4.76563621335601</v>
      </c>
      <c r="O90" s="300">
        <f t="shared" ref="O90:O91" si="136">SUM(L90:N90)</f>
        <v>26.30829902921597</v>
      </c>
      <c r="P90" s="300"/>
      <c r="Q90" s="300">
        <v>19.678655812025955</v>
      </c>
      <c r="R90" s="300">
        <v>2.8681244438182314</v>
      </c>
      <c r="S90" s="300">
        <v>5.1408117330652798</v>
      </c>
      <c r="T90" s="300">
        <f t="shared" ref="T90:T91" si="137">SUM(Q90:S90)</f>
        <v>27.687591988909467</v>
      </c>
      <c r="U90" s="300"/>
      <c r="V90" s="300">
        <v>19.368027311625166</v>
      </c>
      <c r="W90" s="300">
        <v>2.9816117137915272</v>
      </c>
      <c r="X90" s="300">
        <v>5.4585369855609782</v>
      </c>
      <c r="Y90" s="300">
        <f t="shared" ref="Y90:Y91" si="138">SUM(V90:X90)</f>
        <v>27.808176010977672</v>
      </c>
    </row>
    <row r="91" spans="1:25" x14ac:dyDescent="0.2">
      <c r="A91" s="264" t="s">
        <v>363</v>
      </c>
      <c r="B91" s="301">
        <f>SUM(B89:B90)</f>
        <v>19.026752691123345</v>
      </c>
      <c r="C91" s="301">
        <f t="shared" ref="C91" si="139">SUM(C89:C90)</f>
        <v>3.2934227038716779</v>
      </c>
      <c r="D91" s="301">
        <f t="shared" ref="D91" si="140">SUM(D89:D90)</f>
        <v>4.2868246050050143</v>
      </c>
      <c r="E91" s="301">
        <f t="shared" si="134"/>
        <v>26.607000000000035</v>
      </c>
      <c r="F91" s="301"/>
      <c r="G91" s="301">
        <f>SUM(G89:G90)</f>
        <v>23.387977900951931</v>
      </c>
      <c r="H91" s="301">
        <f t="shared" ref="H91" si="141">SUM(H89:H90)</f>
        <v>5.8510822002836669</v>
      </c>
      <c r="I91" s="301">
        <f t="shared" ref="I91" si="142">SUM(I89:I90)</f>
        <v>5.5499398987644346</v>
      </c>
      <c r="J91" s="301">
        <f t="shared" si="135"/>
        <v>34.78900000000003</v>
      </c>
      <c r="K91" s="301"/>
      <c r="L91" s="301">
        <f>SUM(L89:L90)</f>
        <v>23.572195427930758</v>
      </c>
      <c r="M91" s="301">
        <f t="shared" ref="M91" si="143">SUM(M89:M90)</f>
        <v>5.5275811041456056</v>
      </c>
      <c r="N91" s="301">
        <f t="shared" ref="N91" si="144">SUM(N89:N90)</f>
        <v>5.1382234679236403</v>
      </c>
      <c r="O91" s="301">
        <f t="shared" si="136"/>
        <v>34.238</v>
      </c>
      <c r="P91" s="301"/>
      <c r="Q91" s="301">
        <f>SUM(Q89:Q90)</f>
        <v>24.964358823806602</v>
      </c>
      <c r="R91" s="301">
        <f t="shared" ref="R91" si="145">SUM(R89:R90)</f>
        <v>5.9531143598422229</v>
      </c>
      <c r="S91" s="301">
        <f t="shared" ref="S91" si="146">SUM(S89:S90)</f>
        <v>5.5335268163511646</v>
      </c>
      <c r="T91" s="301">
        <f t="shared" si="137"/>
        <v>36.450999999999986</v>
      </c>
      <c r="U91" s="301"/>
      <c r="V91" s="301">
        <f>SUM(V89:V90)</f>
        <v>24.941500644415513</v>
      </c>
      <c r="W91" s="301">
        <f t="shared" ref="W91" si="147">SUM(W89:W90)</f>
        <v>6.3557921249760803</v>
      </c>
      <c r="X91" s="301">
        <f t="shared" ref="X91" si="148">SUM(X89:X90)</f>
        <v>5.8547072306084198</v>
      </c>
      <c r="Y91" s="301">
        <f t="shared" si="138"/>
        <v>37.152000000000015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9.4209136138474996</v>
      </c>
      <c r="C98" s="300">
        <v>16.390523132268314</v>
      </c>
      <c r="D98" s="300">
        <v>1.2882036689174969</v>
      </c>
      <c r="E98" s="300">
        <f>SUM(B98:D98)</f>
        <v>27.09964041503331</v>
      </c>
      <c r="F98" s="300"/>
      <c r="G98" s="300">
        <v>9.7516049982118389</v>
      </c>
      <c r="H98" s="300">
        <v>16.14844764553451</v>
      </c>
      <c r="I98" s="300">
        <v>0.60765434884933156</v>
      </c>
      <c r="J98" s="300">
        <f>SUM(G98:I98)</f>
        <v>26.507706992595679</v>
      </c>
      <c r="K98" s="300"/>
      <c r="L98" s="300">
        <v>8.5252564034363676</v>
      </c>
      <c r="M98" s="300">
        <v>16.294763660706771</v>
      </c>
      <c r="N98" s="300">
        <v>1.3569393574351869</v>
      </c>
      <c r="O98" s="300">
        <f>SUM(L98:N98)</f>
        <v>26.176959421578324</v>
      </c>
      <c r="P98" s="300"/>
      <c r="Q98" s="300">
        <v>9.0114359344747506</v>
      </c>
      <c r="R98" s="300">
        <v>17.22575178120919</v>
      </c>
      <c r="S98" s="300">
        <v>1.4645915545423887</v>
      </c>
      <c r="T98" s="300">
        <f>SUM(Q98:S98)</f>
        <v>27.701779270226329</v>
      </c>
      <c r="U98" s="300"/>
      <c r="V98" s="300">
        <v>10.147289366710437</v>
      </c>
      <c r="W98" s="300">
        <v>19.258865851659078</v>
      </c>
      <c r="X98" s="300">
        <v>1.644173419940572</v>
      </c>
      <c r="Y98" s="300">
        <f>SUM(V98:X98)</f>
        <v>31.050328638310084</v>
      </c>
    </row>
    <row r="99" spans="1:25" x14ac:dyDescent="0.2">
      <c r="A99" s="260" t="s">
        <v>364</v>
      </c>
      <c r="B99" s="300">
        <v>11.478522204415563</v>
      </c>
      <c r="C99" s="300">
        <v>9.0246201179845027</v>
      </c>
      <c r="D99" s="300">
        <v>1.5292172625665954</v>
      </c>
      <c r="E99" s="300">
        <f t="shared" ref="E99:E100" si="149">SUM(B99:D99)</f>
        <v>22.032359584966663</v>
      </c>
      <c r="F99" s="300"/>
      <c r="G99" s="300">
        <v>10.458281679084013</v>
      </c>
      <c r="H99" s="300">
        <v>10.022392990912129</v>
      </c>
      <c r="I99" s="300">
        <v>1.1216183374081783</v>
      </c>
      <c r="J99" s="300">
        <f t="shared" ref="J99:J100" si="150">SUM(G99:I99)</f>
        <v>21.60229300740432</v>
      </c>
      <c r="K99" s="300"/>
      <c r="L99" s="300">
        <v>10.10244703275322</v>
      </c>
      <c r="M99" s="300">
        <v>9.8772161669732341</v>
      </c>
      <c r="N99" s="300">
        <v>1.4283773786952507</v>
      </c>
      <c r="O99" s="300">
        <f t="shared" ref="O99:O100" si="151">SUM(L99:N99)</f>
        <v>21.408040578421705</v>
      </c>
      <c r="P99" s="300"/>
      <c r="Q99" s="300">
        <v>10.702008273294974</v>
      </c>
      <c r="R99" s="300">
        <v>10.361038109184786</v>
      </c>
      <c r="S99" s="300">
        <v>1.5361743472938927</v>
      </c>
      <c r="T99" s="300">
        <f t="shared" ref="T99:T100" si="152">SUM(Q99:S99)</f>
        <v>22.599220729773656</v>
      </c>
      <c r="U99" s="300"/>
      <c r="V99" s="300">
        <v>12.166255266960448</v>
      </c>
      <c r="W99" s="300">
        <v>11.562782110992014</v>
      </c>
      <c r="X99" s="300">
        <v>1.7256339837375014</v>
      </c>
      <c r="Y99" s="300">
        <f t="shared" ref="Y99:Y100" si="153">SUM(V99:X99)</f>
        <v>25.454671361689964</v>
      </c>
    </row>
    <row r="100" spans="1:25" x14ac:dyDescent="0.2">
      <c r="A100" s="264" t="s">
        <v>363</v>
      </c>
      <c r="B100" s="301">
        <f>SUM(B98:B99)</f>
        <v>20.899435818263065</v>
      </c>
      <c r="C100" s="301">
        <f t="shared" ref="C100" si="154">SUM(C98:C99)</f>
        <v>25.415143250252818</v>
      </c>
      <c r="D100" s="301">
        <f t="shared" ref="D100" si="155">SUM(D98:D99)</f>
        <v>2.8174209314840923</v>
      </c>
      <c r="E100" s="301">
        <f t="shared" si="149"/>
        <v>49.131999999999977</v>
      </c>
      <c r="F100" s="301"/>
      <c r="G100" s="301">
        <f>SUM(G98:G99)</f>
        <v>20.209886677295852</v>
      </c>
      <c r="H100" s="301">
        <f t="shared" ref="H100" si="156">SUM(H98:H99)</f>
        <v>26.170840636446641</v>
      </c>
      <c r="I100" s="301">
        <f t="shared" ref="I100" si="157">SUM(I98:I99)</f>
        <v>1.7292726862575099</v>
      </c>
      <c r="J100" s="301">
        <f t="shared" si="150"/>
        <v>48.110000000000007</v>
      </c>
      <c r="K100" s="301"/>
      <c r="L100" s="301">
        <f>SUM(L98:L99)</f>
        <v>18.627703436189588</v>
      </c>
      <c r="M100" s="301">
        <f t="shared" ref="M100" si="158">SUM(M98:M99)</f>
        <v>26.171979827680005</v>
      </c>
      <c r="N100" s="301">
        <f t="shared" ref="N100" si="159">SUM(N98:N99)</f>
        <v>2.7853167361304374</v>
      </c>
      <c r="O100" s="301">
        <f t="shared" si="151"/>
        <v>47.585000000000036</v>
      </c>
      <c r="P100" s="301"/>
      <c r="Q100" s="301">
        <f>SUM(Q98:Q99)</f>
        <v>19.713444207769726</v>
      </c>
      <c r="R100" s="301">
        <f t="shared" ref="R100" si="160">SUM(R98:R99)</f>
        <v>27.586789890393977</v>
      </c>
      <c r="S100" s="301">
        <f t="shared" ref="S100" si="161">SUM(S98:S99)</f>
        <v>3.0007659018362816</v>
      </c>
      <c r="T100" s="301">
        <f t="shared" si="152"/>
        <v>50.300999999999981</v>
      </c>
      <c r="U100" s="301"/>
      <c r="V100" s="301">
        <f>SUM(V98:V99)</f>
        <v>22.313544633670887</v>
      </c>
      <c r="W100" s="301">
        <f t="shared" ref="W100" si="162">SUM(W98:W99)</f>
        <v>30.821647962651092</v>
      </c>
      <c r="X100" s="301">
        <f t="shared" ref="X100" si="163">SUM(X98:X99)</f>
        <v>3.3698074036780734</v>
      </c>
      <c r="Y100" s="301">
        <f t="shared" si="153"/>
        <v>56.505000000000052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0.4868011080278602</v>
      </c>
      <c r="C107" s="300">
        <v>0.37647756233010971</v>
      </c>
      <c r="D107" s="300">
        <v>0.14094847645488068</v>
      </c>
      <c r="E107" s="300">
        <f>SUM(B107:D107)</f>
        <v>1.0042271468128505</v>
      </c>
      <c r="F107" s="300"/>
      <c r="G107" s="300">
        <v>0.66172149453175411</v>
      </c>
      <c r="H107" s="300">
        <v>0.61885449991504349</v>
      </c>
      <c r="I107" s="300">
        <v>0.40294974950781481</v>
      </c>
      <c r="J107" s="300">
        <f>SUM(G107:I107)</f>
        <v>1.6835257439546125</v>
      </c>
      <c r="K107" s="300"/>
      <c r="L107" s="300">
        <v>0.67179134070914415</v>
      </c>
      <c r="M107" s="300">
        <v>0.46354821731805246</v>
      </c>
      <c r="N107" s="300">
        <v>0.26749731424427958</v>
      </c>
      <c r="O107" s="300">
        <f>SUM(L107:N107)</f>
        <v>1.4028368722714761</v>
      </c>
      <c r="P107" s="300"/>
      <c r="Q107" s="300">
        <v>0.66284339362298883</v>
      </c>
      <c r="R107" s="300">
        <v>0.46405135469400322</v>
      </c>
      <c r="S107" s="300">
        <v>0.26135664995649133</v>
      </c>
      <c r="T107" s="300">
        <f>SUM(Q107:S107)</f>
        <v>1.3882513982734834</v>
      </c>
      <c r="U107" s="300"/>
      <c r="V107" s="300">
        <v>0.68098816023076436</v>
      </c>
      <c r="W107" s="300">
        <v>0.4740486352395068</v>
      </c>
      <c r="X107" s="300">
        <v>0.25468543069723087</v>
      </c>
      <c r="Y107" s="300">
        <f>SUM(V107:X107)</f>
        <v>1.409722226167502</v>
      </c>
    </row>
    <row r="108" spans="1:25" x14ac:dyDescent="0.2">
      <c r="A108" s="260" t="s">
        <v>364</v>
      </c>
      <c r="B108" s="300">
        <v>0.69195124653027729</v>
      </c>
      <c r="C108" s="300">
        <v>0.53956454293931622</v>
      </c>
      <c r="D108" s="300">
        <v>0.65025706371756065</v>
      </c>
      <c r="E108" s="300">
        <f t="shared" ref="E108:E109" si="164">SUM(B108:D108)</f>
        <v>1.8817728531871543</v>
      </c>
      <c r="F108" s="300"/>
      <c r="G108" s="300">
        <v>1.2756251584408287</v>
      </c>
      <c r="H108" s="300">
        <v>0.30465754210435203</v>
      </c>
      <c r="I108" s="300">
        <v>0.73719155550020865</v>
      </c>
      <c r="J108" s="300">
        <f t="shared" ref="J108:J109" si="165">SUM(G108:I108)</f>
        <v>2.3174742560453891</v>
      </c>
      <c r="K108" s="300"/>
      <c r="L108" s="300">
        <v>1.2555548505654857</v>
      </c>
      <c r="M108" s="300">
        <v>0.42026583511033988</v>
      </c>
      <c r="N108" s="300">
        <v>0.30334244205269817</v>
      </c>
      <c r="O108" s="300">
        <f t="shared" ref="O108:O109" si="166">SUM(L108:N108)</f>
        <v>1.9791631277285238</v>
      </c>
      <c r="P108" s="300"/>
      <c r="Q108" s="300">
        <v>1.2332423912094228</v>
      </c>
      <c r="R108" s="300">
        <v>0.43502527784242118</v>
      </c>
      <c r="S108" s="300">
        <v>0.3014809326746698</v>
      </c>
      <c r="T108" s="300">
        <f t="shared" ref="T108:T109" si="167">SUM(Q108:S108)</f>
        <v>1.9697486017265136</v>
      </c>
      <c r="U108" s="300"/>
      <c r="V108" s="300">
        <v>1.2435859624068391</v>
      </c>
      <c r="W108" s="300">
        <v>0.47246522509975797</v>
      </c>
      <c r="X108" s="300">
        <v>0.31022658632590122</v>
      </c>
      <c r="Y108" s="300">
        <f t="shared" ref="Y108:Y109" si="168">SUM(V108:X108)</f>
        <v>2.0262777738324984</v>
      </c>
    </row>
    <row r="109" spans="1:25" x14ac:dyDescent="0.2">
      <c r="A109" s="264" t="s">
        <v>363</v>
      </c>
      <c r="B109" s="301">
        <f>SUM(B107:B108)</f>
        <v>1.1787523545581375</v>
      </c>
      <c r="C109" s="301">
        <f t="shared" ref="C109" si="169">SUM(C107:C108)</f>
        <v>0.91604210526942587</v>
      </c>
      <c r="D109" s="301">
        <f t="shared" ref="D109" si="170">SUM(D107:D108)</f>
        <v>0.79120554017244138</v>
      </c>
      <c r="E109" s="301">
        <f t="shared" si="164"/>
        <v>2.8860000000000046</v>
      </c>
      <c r="F109" s="301"/>
      <c r="G109" s="301">
        <f>SUM(G107:G108)</f>
        <v>1.9373466529725829</v>
      </c>
      <c r="H109" s="301">
        <f t="shared" ref="H109" si="171">SUM(H107:H108)</f>
        <v>0.92351204201939552</v>
      </c>
      <c r="I109" s="301">
        <f t="shared" ref="I109" si="172">SUM(I107:I108)</f>
        <v>1.1401413050080236</v>
      </c>
      <c r="J109" s="301">
        <f t="shared" si="165"/>
        <v>4.0010000000000021</v>
      </c>
      <c r="K109" s="301"/>
      <c r="L109" s="301">
        <f>SUM(L107:L108)</f>
        <v>1.9273461912746299</v>
      </c>
      <c r="M109" s="301">
        <f t="shared" ref="M109" si="173">SUM(M107:M108)</f>
        <v>0.88381405242839239</v>
      </c>
      <c r="N109" s="301">
        <f t="shared" ref="N109" si="174">SUM(N107:N108)</f>
        <v>0.57083975629697781</v>
      </c>
      <c r="O109" s="301">
        <f t="shared" si="166"/>
        <v>3.3820000000000001</v>
      </c>
      <c r="P109" s="301"/>
      <c r="Q109" s="301">
        <f>SUM(Q107:Q108)</f>
        <v>1.8960857848324117</v>
      </c>
      <c r="R109" s="301">
        <f t="shared" ref="R109" si="175">SUM(R107:R108)</f>
        <v>0.89907663253642434</v>
      </c>
      <c r="S109" s="301">
        <f t="shared" ref="S109" si="176">SUM(S107:S108)</f>
        <v>0.56283758263116113</v>
      </c>
      <c r="T109" s="301">
        <f t="shared" si="167"/>
        <v>3.357999999999997</v>
      </c>
      <c r="U109" s="301"/>
      <c r="V109" s="301">
        <f>SUM(V107:V108)</f>
        <v>1.9245741226376034</v>
      </c>
      <c r="W109" s="301">
        <f t="shared" ref="W109" si="177">SUM(W107:W108)</f>
        <v>0.94651386033926477</v>
      </c>
      <c r="X109" s="301">
        <f t="shared" ref="X109" si="178">SUM(X107:X108)</f>
        <v>0.5649120170231321</v>
      </c>
      <c r="Y109" s="301">
        <f t="shared" si="168"/>
        <v>3.4359999999999999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3.2849586010998451</v>
      </c>
      <c r="C116" s="300">
        <v>1.2844099485341622</v>
      </c>
      <c r="D116" s="300">
        <v>0.13636246590585516</v>
      </c>
      <c r="E116" s="300">
        <f>SUM(B116:D116)</f>
        <v>4.7057310155398628</v>
      </c>
      <c r="F116" s="300"/>
      <c r="G116" s="300">
        <v>2.0629742083231872</v>
      </c>
      <c r="H116" s="300">
        <v>1.3000530770899523</v>
      </c>
      <c r="I116" s="300">
        <v>4.8113622786051642E-2</v>
      </c>
      <c r="J116" s="300">
        <f>SUM(G116:I116)</f>
        <v>3.411140908199191</v>
      </c>
      <c r="K116" s="300"/>
      <c r="L116" s="300">
        <v>2.3820244974902014</v>
      </c>
      <c r="M116" s="300">
        <v>0.63513043659614588</v>
      </c>
      <c r="N116" s="300">
        <v>9.832699698709331E-2</v>
      </c>
      <c r="O116" s="300">
        <f>SUM(L116:N116)</f>
        <v>3.115481931073441</v>
      </c>
      <c r="P116" s="300"/>
      <c r="Q116" s="300">
        <v>2.6635420364935687</v>
      </c>
      <c r="R116" s="300">
        <v>0.68456137471792444</v>
      </c>
      <c r="S116" s="300">
        <v>0.10891500385025439</v>
      </c>
      <c r="T116" s="300">
        <f>SUM(Q116:S116)</f>
        <v>3.4570184150617478</v>
      </c>
      <c r="U116" s="300"/>
      <c r="V116" s="300">
        <v>3.058602072263358</v>
      </c>
      <c r="W116" s="300">
        <v>0.72795098411076509</v>
      </c>
      <c r="X116" s="300">
        <v>0.12045835597722883</v>
      </c>
      <c r="Y116" s="300">
        <f>SUM(V116:X116)</f>
        <v>3.907011412351352</v>
      </c>
    </row>
    <row r="117" spans="1:25" x14ac:dyDescent="0.2">
      <c r="A117" s="260" t="s">
        <v>364</v>
      </c>
      <c r="B117" s="300">
        <v>10.2211495359696</v>
      </c>
      <c r="C117" s="300">
        <v>0.67841741334357197</v>
      </c>
      <c r="D117" s="300">
        <v>0.91870203514697113</v>
      </c>
      <c r="E117" s="300">
        <f t="shared" ref="E117:E118" si="179">SUM(B117:D117)</f>
        <v>11.818268984460143</v>
      </c>
      <c r="F117" s="300"/>
      <c r="G117" s="300">
        <v>9.0580052778142122</v>
      </c>
      <c r="H117" s="300">
        <v>0.32973431587586249</v>
      </c>
      <c r="I117" s="300">
        <v>0.39311949811073155</v>
      </c>
      <c r="J117" s="300">
        <f t="shared" ref="J117:J118" si="180">SUM(G117:I117)</f>
        <v>9.7808590918008065</v>
      </c>
      <c r="K117" s="300"/>
      <c r="L117" s="300">
        <v>7.9145894737869575</v>
      </c>
      <c r="M117" s="300">
        <v>0.48918903974038785</v>
      </c>
      <c r="N117" s="300">
        <v>0.27573955539922557</v>
      </c>
      <c r="O117" s="300">
        <f t="shared" ref="O117:O118" si="181">SUM(L117:N117)</f>
        <v>8.679518068926571</v>
      </c>
      <c r="P117" s="300"/>
      <c r="Q117" s="300">
        <v>8.5842872530467353</v>
      </c>
      <c r="R117" s="300">
        <v>0.53862518594982012</v>
      </c>
      <c r="S117" s="300">
        <v>0.30806914594169943</v>
      </c>
      <c r="T117" s="300">
        <f t="shared" ref="T117:T118" si="182">SUM(Q117:S117)</f>
        <v>9.4309815849382552</v>
      </c>
      <c r="U117" s="300"/>
      <c r="V117" s="300">
        <v>9.3494474398051466</v>
      </c>
      <c r="W117" s="300">
        <v>0.59776200883756136</v>
      </c>
      <c r="X117" s="300">
        <v>0.34677913900590862</v>
      </c>
      <c r="Y117" s="300">
        <f t="shared" ref="Y117:Y118" si="183">SUM(V117:X117)</f>
        <v>10.293988587648617</v>
      </c>
    </row>
    <row r="118" spans="1:25" x14ac:dyDescent="0.2">
      <c r="A118" s="264" t="s">
        <v>363</v>
      </c>
      <c r="B118" s="301">
        <f>SUM(B116:B117)</f>
        <v>13.506108137069445</v>
      </c>
      <c r="C118" s="301">
        <f t="shared" ref="C118" si="184">SUM(C116:C117)</f>
        <v>1.9628273618777343</v>
      </c>
      <c r="D118" s="301">
        <f t="shared" ref="D118" si="185">SUM(D116:D117)</f>
        <v>1.0550645010528263</v>
      </c>
      <c r="E118" s="301">
        <f t="shared" si="179"/>
        <v>16.524000000000004</v>
      </c>
      <c r="F118" s="301"/>
      <c r="G118" s="301">
        <f>SUM(G116:G117)</f>
        <v>11.120979486137399</v>
      </c>
      <c r="H118" s="301">
        <f t="shared" ref="H118" si="186">SUM(H116:H117)</f>
        <v>1.6297873929658149</v>
      </c>
      <c r="I118" s="301">
        <f t="shared" ref="I118" si="187">SUM(I116:I117)</f>
        <v>0.44123312089678318</v>
      </c>
      <c r="J118" s="301">
        <f t="shared" si="180"/>
        <v>13.191999999999997</v>
      </c>
      <c r="K118" s="301"/>
      <c r="L118" s="301">
        <f>SUM(L116:L117)</f>
        <v>10.296613971277159</v>
      </c>
      <c r="M118" s="301">
        <f t="shared" ref="M118" si="188">SUM(M116:M117)</f>
        <v>1.1243194763365336</v>
      </c>
      <c r="N118" s="301">
        <f t="shared" ref="N118" si="189">SUM(N116:N117)</f>
        <v>0.37406655238631886</v>
      </c>
      <c r="O118" s="301">
        <f t="shared" si="181"/>
        <v>11.795000000000011</v>
      </c>
      <c r="P118" s="301"/>
      <c r="Q118" s="301">
        <f>SUM(Q116:Q117)</f>
        <v>11.247829289540304</v>
      </c>
      <c r="R118" s="301">
        <f t="shared" ref="R118" si="190">SUM(R116:R117)</f>
        <v>1.2231865606677446</v>
      </c>
      <c r="S118" s="301">
        <f t="shared" ref="S118" si="191">SUM(S116:S117)</f>
        <v>0.41698414979195381</v>
      </c>
      <c r="T118" s="301">
        <f t="shared" si="182"/>
        <v>12.888000000000003</v>
      </c>
      <c r="U118" s="301"/>
      <c r="V118" s="301">
        <f>SUM(V116:V117)</f>
        <v>12.408049512068505</v>
      </c>
      <c r="W118" s="301">
        <f t="shared" ref="W118" si="192">SUM(W116:W117)</f>
        <v>1.3257129929483265</v>
      </c>
      <c r="X118" s="301">
        <f t="shared" ref="X118" si="193">SUM(X116:X117)</f>
        <v>0.46723749498313744</v>
      </c>
      <c r="Y118" s="301">
        <f t="shared" si="183"/>
        <v>14.200999999999969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3.3572920738749201</v>
      </c>
      <c r="C125" s="300">
        <v>1.3181534116572571</v>
      </c>
      <c r="D125" s="300">
        <v>0</v>
      </c>
      <c r="E125" s="300">
        <f>SUM(B125:D125)</f>
        <v>4.675445485532177</v>
      </c>
      <c r="F125" s="300"/>
      <c r="G125" s="300">
        <v>3.3528539573238758</v>
      </c>
      <c r="H125" s="300">
        <v>1.2324236935372468</v>
      </c>
      <c r="I125" s="300">
        <v>0.21036870514915085</v>
      </c>
      <c r="J125" s="300">
        <f>SUM(G125:I125)</f>
        <v>4.7956463560102733</v>
      </c>
      <c r="K125" s="300"/>
      <c r="L125" s="300">
        <v>3.5686184662818601</v>
      </c>
      <c r="M125" s="300">
        <v>1.225297674439833</v>
      </c>
      <c r="N125" s="300">
        <v>0.21029136288668698</v>
      </c>
      <c r="O125" s="300">
        <f>SUM(L125:N125)</f>
        <v>5.00420750360838</v>
      </c>
      <c r="P125" s="300"/>
      <c r="Q125" s="300">
        <v>3.5697349801352387</v>
      </c>
      <c r="R125" s="300">
        <v>1.2125272434602592</v>
      </c>
      <c r="S125" s="300">
        <v>0.21993136174875741</v>
      </c>
      <c r="T125" s="300">
        <f>SUM(Q125:S125)</f>
        <v>5.002193585344255</v>
      </c>
      <c r="U125" s="300"/>
      <c r="V125" s="300">
        <v>3.479607027672186</v>
      </c>
      <c r="W125" s="300">
        <v>1.1711430487146408</v>
      </c>
      <c r="X125" s="300">
        <v>0.21827793161848377</v>
      </c>
      <c r="Y125" s="300">
        <f>SUM(V125:X125)</f>
        <v>4.8690280080053112</v>
      </c>
    </row>
    <row r="126" spans="1:25" x14ac:dyDescent="0.2">
      <c r="A126" s="260" t="s">
        <v>364</v>
      </c>
      <c r="B126" s="300">
        <v>4.0923002331023453</v>
      </c>
      <c r="C126" s="300">
        <v>0.22872922083929756</v>
      </c>
      <c r="D126" s="300">
        <v>0.27152506052619013</v>
      </c>
      <c r="E126" s="300">
        <f t="shared" ref="E126:E127" si="194">SUM(B126:D126)</f>
        <v>4.5925545144678326</v>
      </c>
      <c r="F126" s="300"/>
      <c r="G126" s="300">
        <v>4.8462868694999299</v>
      </c>
      <c r="H126" s="300">
        <v>0.18314814515494893</v>
      </c>
      <c r="I126" s="300">
        <v>0.33691862933483441</v>
      </c>
      <c r="J126" s="300">
        <f t="shared" ref="J126:J127" si="195">SUM(G126:I126)</f>
        <v>5.3663536439897133</v>
      </c>
      <c r="K126" s="300"/>
      <c r="L126" s="300">
        <v>4.3817450694263851</v>
      </c>
      <c r="M126" s="300">
        <v>0.16387149167377624</v>
      </c>
      <c r="N126" s="300">
        <v>0.20717593529145778</v>
      </c>
      <c r="O126" s="300">
        <f t="shared" ref="O126:O127" si="196">SUM(L126:N126)</f>
        <v>4.7527924963916188</v>
      </c>
      <c r="P126" s="300"/>
      <c r="Q126" s="300">
        <v>4.4018432123748354</v>
      </c>
      <c r="R126" s="300">
        <v>0.17138047623229527</v>
      </c>
      <c r="S126" s="300">
        <v>0.21858272604861748</v>
      </c>
      <c r="T126" s="300">
        <f t="shared" ref="T126:T127" si="197">SUM(Q126:S126)</f>
        <v>4.7918064146557482</v>
      </c>
      <c r="U126" s="300"/>
      <c r="V126" s="300">
        <v>4.3044909183316413</v>
      </c>
      <c r="W126" s="300">
        <v>0.17902757184658438</v>
      </c>
      <c r="X126" s="300">
        <v>0.22245350181645993</v>
      </c>
      <c r="Y126" s="300">
        <f t="shared" ref="Y126:Y127" si="198">SUM(V126:X126)</f>
        <v>4.7059719919946863</v>
      </c>
    </row>
    <row r="127" spans="1:25" x14ac:dyDescent="0.2">
      <c r="A127" s="264" t="s">
        <v>363</v>
      </c>
      <c r="B127" s="301">
        <f>SUM(B125:B126)</f>
        <v>7.4495923069772658</v>
      </c>
      <c r="C127" s="301">
        <f t="shared" ref="C127" si="199">SUM(C125:C126)</f>
        <v>1.5468826324965546</v>
      </c>
      <c r="D127" s="301">
        <f t="shared" ref="D127" si="200">SUM(D125:D126)</f>
        <v>0.27152506052619013</v>
      </c>
      <c r="E127" s="301">
        <f t="shared" si="194"/>
        <v>9.2680000000000113</v>
      </c>
      <c r="F127" s="301"/>
      <c r="G127" s="301">
        <f>SUM(G125:G126)</f>
        <v>8.1991408268238057</v>
      </c>
      <c r="H127" s="301">
        <f t="shared" ref="H127" si="201">SUM(H125:H126)</f>
        <v>1.4155718386921956</v>
      </c>
      <c r="I127" s="301">
        <f t="shared" ref="I127" si="202">SUM(I125:I126)</f>
        <v>0.54728733448398525</v>
      </c>
      <c r="J127" s="301">
        <f t="shared" si="195"/>
        <v>10.161999999999988</v>
      </c>
      <c r="K127" s="301"/>
      <c r="L127" s="301">
        <f>SUM(L125:L126)</f>
        <v>7.9503635357082452</v>
      </c>
      <c r="M127" s="301">
        <f t="shared" ref="M127" si="203">SUM(M125:M126)</f>
        <v>1.3891691661136092</v>
      </c>
      <c r="N127" s="301">
        <f t="shared" ref="N127" si="204">SUM(N125:N126)</f>
        <v>0.41746729817814476</v>
      </c>
      <c r="O127" s="301">
        <f t="shared" si="196"/>
        <v>9.7569999999999997</v>
      </c>
      <c r="P127" s="301"/>
      <c r="Q127" s="301">
        <f>SUM(Q125:Q126)</f>
        <v>7.9715781925100746</v>
      </c>
      <c r="R127" s="301">
        <f t="shared" ref="R127" si="205">SUM(R125:R126)</f>
        <v>1.3839077196925544</v>
      </c>
      <c r="S127" s="301">
        <f t="shared" ref="S127" si="206">SUM(S125:S126)</f>
        <v>0.43851408779737489</v>
      </c>
      <c r="T127" s="301">
        <f t="shared" si="197"/>
        <v>9.794000000000004</v>
      </c>
      <c r="U127" s="301"/>
      <c r="V127" s="301">
        <f>SUM(V125:V126)</f>
        <v>7.7840979460038273</v>
      </c>
      <c r="W127" s="301">
        <f t="shared" ref="W127" si="207">SUM(W125:W126)</f>
        <v>1.3501706205612252</v>
      </c>
      <c r="X127" s="301">
        <f t="shared" ref="X127" si="208">SUM(X125:X126)</f>
        <v>0.4407314334349437</v>
      </c>
      <c r="Y127" s="301">
        <f t="shared" si="198"/>
        <v>9.5749999999999975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2.9741489667604037</v>
      </c>
      <c r="C134" s="300">
        <v>1.7492402071505275</v>
      </c>
      <c r="D134" s="300">
        <v>0.37044269710035665</v>
      </c>
      <c r="E134" s="300">
        <f>SUM(B134:D134)</f>
        <v>5.0938318710112878</v>
      </c>
      <c r="F134" s="300"/>
      <c r="G134" s="300">
        <v>2.9062088169279479</v>
      </c>
      <c r="H134" s="300">
        <v>1.4707090195169379</v>
      </c>
      <c r="I134" s="300">
        <v>0.43485675538194962</v>
      </c>
      <c r="J134" s="300">
        <f>SUM(G134:I134)</f>
        <v>4.8117745918268353</v>
      </c>
      <c r="K134" s="300"/>
      <c r="L134" s="300">
        <v>2.7785376206376795</v>
      </c>
      <c r="M134" s="300">
        <v>1.187334879773928</v>
      </c>
      <c r="N134" s="300">
        <v>0.29107181073060479</v>
      </c>
      <c r="O134" s="300">
        <f>SUM(L134:N134)</f>
        <v>4.2569443111422123</v>
      </c>
      <c r="P134" s="300"/>
      <c r="Q134" s="300">
        <v>2.9132983470680207</v>
      </c>
      <c r="R134" s="300">
        <v>1.1497541843559722</v>
      </c>
      <c r="S134" s="300">
        <v>0.29883880570972932</v>
      </c>
      <c r="T134" s="300">
        <f>SUM(Q134:S134)</f>
        <v>4.3618913371337218</v>
      </c>
      <c r="U134" s="300"/>
      <c r="V134" s="300">
        <v>3.4455027369645972</v>
      </c>
      <c r="W134" s="300">
        <v>1.162546362327431</v>
      </c>
      <c r="X134" s="300">
        <v>0.33247515714364195</v>
      </c>
      <c r="Y134" s="300">
        <f>SUM(V134:X134)</f>
        <v>4.9405242564356699</v>
      </c>
    </row>
    <row r="135" spans="1:25" x14ac:dyDescent="0.2">
      <c r="A135" s="260" t="s">
        <v>364</v>
      </c>
      <c r="B135" s="300">
        <v>3.6815802847733461</v>
      </c>
      <c r="C135" s="300">
        <v>0.28950015182715816</v>
      </c>
      <c r="D135" s="300">
        <v>1.1460876923882104</v>
      </c>
      <c r="E135" s="300">
        <f t="shared" ref="E135:E136" si="209">SUM(B135:D135)</f>
        <v>5.1171681289887143</v>
      </c>
      <c r="F135" s="300"/>
      <c r="G135" s="300">
        <v>2.6740718248513486</v>
      </c>
      <c r="H135" s="300">
        <v>0.83968659844708093</v>
      </c>
      <c r="I135" s="300">
        <v>0.32846698487473747</v>
      </c>
      <c r="J135" s="300">
        <f t="shared" ref="J135:J136" si="210">SUM(G135:I135)</f>
        <v>3.8422254081731668</v>
      </c>
      <c r="K135" s="300"/>
      <c r="L135" s="300">
        <v>3.3017647665106402</v>
      </c>
      <c r="M135" s="300">
        <v>0.30206141239556328</v>
      </c>
      <c r="N135" s="300">
        <v>0.72622950995158753</v>
      </c>
      <c r="O135" s="300">
        <f t="shared" ref="O135:O136" si="211">SUM(L135:N135)</f>
        <v>4.330055688857791</v>
      </c>
      <c r="P135" s="300"/>
      <c r="Q135" s="300">
        <v>3.3404280743832944</v>
      </c>
      <c r="R135" s="300">
        <v>0.30643897879368981</v>
      </c>
      <c r="S135" s="300">
        <v>0.77324160968928257</v>
      </c>
      <c r="T135" s="300">
        <f t="shared" ref="T135:T136" si="212">SUM(Q135:S135)</f>
        <v>4.4201086628662667</v>
      </c>
      <c r="U135" s="300"/>
      <c r="V135" s="300">
        <v>3.6881962013361904</v>
      </c>
      <c r="W135" s="300">
        <v>0.34453538451775767</v>
      </c>
      <c r="X135" s="300">
        <v>0.9277441577104063</v>
      </c>
      <c r="Y135" s="300">
        <f t="shared" ref="Y135:Y136" si="213">SUM(V135:X135)</f>
        <v>4.9604757435643547</v>
      </c>
    </row>
    <row r="136" spans="1:25" x14ac:dyDescent="0.2">
      <c r="A136" s="264" t="s">
        <v>363</v>
      </c>
      <c r="B136" s="301">
        <f>SUM(B134:B135)</f>
        <v>6.6557292515337494</v>
      </c>
      <c r="C136" s="301">
        <f t="shared" ref="C136" si="214">SUM(C134:C135)</f>
        <v>2.0387403589776856</v>
      </c>
      <c r="D136" s="301">
        <f t="shared" ref="D136" si="215">SUM(D134:D135)</f>
        <v>1.5165303894885671</v>
      </c>
      <c r="E136" s="301">
        <f t="shared" si="209"/>
        <v>10.211000000000002</v>
      </c>
      <c r="F136" s="301"/>
      <c r="G136" s="301">
        <f>SUM(G134:G135)</f>
        <v>5.5802806417792965</v>
      </c>
      <c r="H136" s="301">
        <f t="shared" ref="H136" si="216">SUM(H134:H135)</f>
        <v>2.3103956179640188</v>
      </c>
      <c r="I136" s="301">
        <f t="shared" ref="I136" si="217">SUM(I134:I135)</f>
        <v>0.76332374025668703</v>
      </c>
      <c r="J136" s="301">
        <f t="shared" si="210"/>
        <v>8.6540000000000035</v>
      </c>
      <c r="K136" s="301"/>
      <c r="L136" s="301">
        <f>SUM(L134:L135)</f>
        <v>6.0803023871483202</v>
      </c>
      <c r="M136" s="301">
        <f t="shared" ref="M136" si="218">SUM(M134:M135)</f>
        <v>1.4893962921694914</v>
      </c>
      <c r="N136" s="301">
        <f t="shared" ref="N136" si="219">SUM(N134:N135)</f>
        <v>1.0173013206821924</v>
      </c>
      <c r="O136" s="301">
        <f t="shared" si="211"/>
        <v>8.5870000000000033</v>
      </c>
      <c r="P136" s="301"/>
      <c r="Q136" s="301">
        <f>SUM(Q134:Q135)</f>
        <v>6.2537264214513151</v>
      </c>
      <c r="R136" s="301">
        <f t="shared" ref="R136" si="220">SUM(R134:R135)</f>
        <v>1.4561931631496621</v>
      </c>
      <c r="S136" s="301">
        <f t="shared" ref="S136" si="221">SUM(S134:S135)</f>
        <v>1.0720804153990118</v>
      </c>
      <c r="T136" s="301">
        <f t="shared" si="212"/>
        <v>8.7819999999999894</v>
      </c>
      <c r="U136" s="301"/>
      <c r="V136" s="301">
        <f>SUM(V134:V135)</f>
        <v>7.1336989383007872</v>
      </c>
      <c r="W136" s="301">
        <f t="shared" ref="W136" si="222">SUM(W134:W135)</f>
        <v>1.5070817468451887</v>
      </c>
      <c r="X136" s="301">
        <f t="shared" ref="X136" si="223">SUM(X134:X135)</f>
        <v>1.2602193148540484</v>
      </c>
      <c r="Y136" s="301">
        <f t="shared" si="213"/>
        <v>9.9010000000000247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12.682764192247076</v>
      </c>
      <c r="C143" s="300">
        <v>4.2813476830432018</v>
      </c>
      <c r="D143" s="300">
        <v>2.1740016977142527</v>
      </c>
      <c r="E143" s="300">
        <f>SUM(B143:D143)</f>
        <v>19.138113573004532</v>
      </c>
      <c r="F143" s="300"/>
      <c r="G143" s="300">
        <v>11.360129972714159</v>
      </c>
      <c r="H143" s="300">
        <v>6.5087404659426351</v>
      </c>
      <c r="I143" s="300">
        <v>1.7771812100927504</v>
      </c>
      <c r="J143" s="300">
        <f>SUM(G143:I143)</f>
        <v>19.646051648749541</v>
      </c>
      <c r="K143" s="300"/>
      <c r="L143" s="300">
        <v>11.465555496921739</v>
      </c>
      <c r="M143" s="300">
        <v>5.7681106335980648</v>
      </c>
      <c r="N143" s="300">
        <v>2.332519272527632</v>
      </c>
      <c r="O143" s="300">
        <f>SUM(L143:N143)</f>
        <v>19.566185403047434</v>
      </c>
      <c r="P143" s="300"/>
      <c r="Q143" s="300">
        <v>12.096379386244411</v>
      </c>
      <c r="R143" s="300">
        <v>6.1039362137854818</v>
      </c>
      <c r="S143" s="300">
        <v>2.5345172736129475</v>
      </c>
      <c r="T143" s="300">
        <f>SUM(Q143:S143)</f>
        <v>20.734832873642841</v>
      </c>
      <c r="U143" s="300"/>
      <c r="V143" s="300">
        <v>12.772629429768164</v>
      </c>
      <c r="W143" s="300">
        <v>6.5224429616391566</v>
      </c>
      <c r="X143" s="300">
        <v>2.7649219996291436</v>
      </c>
      <c r="Y143" s="300">
        <f>SUM(V143:X143)</f>
        <v>22.059994391036465</v>
      </c>
    </row>
    <row r="144" spans="1:25" x14ac:dyDescent="0.2">
      <c r="A144" s="260" t="s">
        <v>364</v>
      </c>
      <c r="B144" s="300">
        <v>18.508846357574871</v>
      </c>
      <c r="C144" s="300">
        <v>1.7373990125814598</v>
      </c>
      <c r="D144" s="300">
        <v>5.4606410568391057</v>
      </c>
      <c r="E144" s="300">
        <f t="shared" ref="E144:E145" si="224">SUM(B144:D144)</f>
        <v>25.706886426995435</v>
      </c>
      <c r="F144" s="300"/>
      <c r="G144" s="300">
        <v>17.874285710665081</v>
      </c>
      <c r="H144" s="300">
        <v>2.4932468011995814</v>
      </c>
      <c r="I144" s="300">
        <v>4.533415839385917</v>
      </c>
      <c r="J144" s="300">
        <f t="shared" ref="J144:J145" si="225">SUM(G144:I144)</f>
        <v>24.90094835125058</v>
      </c>
      <c r="K144" s="300"/>
      <c r="L144" s="300">
        <v>18.940210173579906</v>
      </c>
      <c r="M144" s="300">
        <v>4.5676158329958829</v>
      </c>
      <c r="N144" s="300">
        <v>3.7559885903767438</v>
      </c>
      <c r="O144" s="300">
        <f t="shared" ref="O144:O145" si="226">SUM(L144:N144)</f>
        <v>27.263814596952535</v>
      </c>
      <c r="P144" s="300"/>
      <c r="Q144" s="300">
        <v>19.463812201238923</v>
      </c>
      <c r="R144" s="300">
        <v>4.8334627469478493</v>
      </c>
      <c r="S144" s="300">
        <v>3.958892178170343</v>
      </c>
      <c r="T144" s="300">
        <f t="shared" ref="T144:T145" si="227">SUM(Q144:S144)</f>
        <v>28.256167126357113</v>
      </c>
      <c r="U144" s="300"/>
      <c r="V144" s="300">
        <v>19.988992768425806</v>
      </c>
      <c r="W144" s="300">
        <v>5.2658954826844049</v>
      </c>
      <c r="X144" s="300">
        <v>4.1601173578533519</v>
      </c>
      <c r="Y144" s="300">
        <f t="shared" ref="Y144:Y145" si="228">SUM(V144:X144)</f>
        <v>29.415005608963561</v>
      </c>
    </row>
    <row r="145" spans="1:25" x14ac:dyDescent="0.2">
      <c r="A145" s="264" t="s">
        <v>363</v>
      </c>
      <c r="B145" s="301">
        <f>SUM(B143:B144)</f>
        <v>31.191610549821945</v>
      </c>
      <c r="C145" s="301">
        <f t="shared" ref="C145" si="229">SUM(C143:C144)</f>
        <v>6.018746695624662</v>
      </c>
      <c r="D145" s="301">
        <f t="shared" ref="D145" si="230">SUM(D143:D144)</f>
        <v>7.6346427545533579</v>
      </c>
      <c r="E145" s="301">
        <f t="shared" si="224"/>
        <v>44.84499999999997</v>
      </c>
      <c r="F145" s="301"/>
      <c r="G145" s="301">
        <f>SUM(G143:G144)</f>
        <v>29.23441568337924</v>
      </c>
      <c r="H145" s="301">
        <f t="shared" ref="H145" si="231">SUM(H143:H144)</f>
        <v>9.0019872671422156</v>
      </c>
      <c r="I145" s="301">
        <f t="shared" ref="I145" si="232">SUM(I143:I144)</f>
        <v>6.3105970494786678</v>
      </c>
      <c r="J145" s="301">
        <f t="shared" si="225"/>
        <v>44.547000000000118</v>
      </c>
      <c r="K145" s="301"/>
      <c r="L145" s="301">
        <f>SUM(L143:L144)</f>
        <v>30.405765670501644</v>
      </c>
      <c r="M145" s="301">
        <f t="shared" ref="M145" si="233">SUM(M143:M144)</f>
        <v>10.335726466593947</v>
      </c>
      <c r="N145" s="301">
        <f t="shared" ref="N145" si="234">SUM(N143:N144)</f>
        <v>6.0885078629043754</v>
      </c>
      <c r="O145" s="301">
        <f t="shared" si="226"/>
        <v>46.82999999999997</v>
      </c>
      <c r="P145" s="301"/>
      <c r="Q145" s="301">
        <f>SUM(Q143:Q144)</f>
        <v>31.560191587483335</v>
      </c>
      <c r="R145" s="301">
        <f t="shared" ref="R145" si="235">SUM(R143:R144)</f>
        <v>10.937398960733331</v>
      </c>
      <c r="S145" s="301">
        <f t="shared" ref="S145" si="236">SUM(S143:S144)</f>
        <v>6.4934094517832905</v>
      </c>
      <c r="T145" s="301">
        <f t="shared" si="227"/>
        <v>48.990999999999957</v>
      </c>
      <c r="U145" s="301"/>
      <c r="V145" s="301">
        <f>SUM(V143:V144)</f>
        <v>32.761622198193969</v>
      </c>
      <c r="W145" s="301">
        <f t="shared" ref="W145" si="237">SUM(W143:W144)</f>
        <v>11.788338444323561</v>
      </c>
      <c r="X145" s="301">
        <f t="shared" ref="X145" si="238">SUM(X143:X144)</f>
        <v>6.9250393574824951</v>
      </c>
      <c r="Y145" s="301">
        <f t="shared" si="228"/>
        <v>51.47500000000003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9.4578492197790691</v>
      </c>
      <c r="C152" s="300">
        <v>7.2582946927878726</v>
      </c>
      <c r="D152" s="300">
        <v>1.5377277816637951</v>
      </c>
      <c r="E152" s="300">
        <f>SUM(B152:D152)</f>
        <v>18.253871694230735</v>
      </c>
      <c r="F152" s="300"/>
      <c r="G152" s="300">
        <v>9.8224692477246425</v>
      </c>
      <c r="H152" s="300">
        <v>8.183839159834795</v>
      </c>
      <c r="I152" s="300">
        <v>1.675099267886677</v>
      </c>
      <c r="J152" s="300">
        <f>SUM(G152:I152)</f>
        <v>19.681407675446113</v>
      </c>
      <c r="K152" s="300"/>
      <c r="L152" s="300">
        <v>9.3006235985106329</v>
      </c>
      <c r="M152" s="300">
        <v>7.266653135966842</v>
      </c>
      <c r="N152" s="300">
        <v>1.4710737737495807</v>
      </c>
      <c r="O152" s="300">
        <f>SUM(L152:N152)</f>
        <v>18.038350508227055</v>
      </c>
      <c r="P152" s="300"/>
      <c r="Q152" s="300">
        <v>9.9900491591919067</v>
      </c>
      <c r="R152" s="300">
        <v>7.523378007754971</v>
      </c>
      <c r="S152" s="300">
        <v>1.5264038809632829</v>
      </c>
      <c r="T152" s="300">
        <f>SUM(Q152:S152)</f>
        <v>19.039831047910159</v>
      </c>
      <c r="U152" s="300"/>
      <c r="V152" s="300">
        <v>10.957413138568173</v>
      </c>
      <c r="W152" s="300">
        <v>7.7962471066540617</v>
      </c>
      <c r="X152" s="300">
        <v>1.6524206306608789</v>
      </c>
      <c r="Y152" s="300">
        <f>SUM(V152:X152)</f>
        <v>20.406080875883113</v>
      </c>
    </row>
    <row r="153" spans="1:25" x14ac:dyDescent="0.2">
      <c r="A153" s="260" t="s">
        <v>364</v>
      </c>
      <c r="B153" s="300">
        <v>19.724318984454051</v>
      </c>
      <c r="C153" s="300">
        <v>5.3614239616692085</v>
      </c>
      <c r="D153" s="300">
        <v>2.7443853596460985</v>
      </c>
      <c r="E153" s="300">
        <f t="shared" ref="E153:E154" si="239">SUM(B153:D153)</f>
        <v>27.83012830576936</v>
      </c>
      <c r="F153" s="300"/>
      <c r="G153" s="300">
        <v>20.769741116767005</v>
      </c>
      <c r="H153" s="300">
        <v>7.0501908226825423</v>
      </c>
      <c r="I153" s="300">
        <v>2.7986603851042733</v>
      </c>
      <c r="J153" s="300">
        <f t="shared" ref="J153:J154" si="240">SUM(G153:I153)</f>
        <v>30.61859232455382</v>
      </c>
      <c r="K153" s="300"/>
      <c r="L153" s="300">
        <v>18.603565552482038</v>
      </c>
      <c r="M153" s="300">
        <v>5.4289700964497394</v>
      </c>
      <c r="N153" s="300">
        <v>2.2491138428411941</v>
      </c>
      <c r="O153" s="300">
        <f t="shared" ref="O153:O154" si="241">SUM(L153:N153)</f>
        <v>26.281649491772971</v>
      </c>
      <c r="P153" s="300"/>
      <c r="Q153" s="300">
        <v>19.629687192638801</v>
      </c>
      <c r="R153" s="300">
        <v>5.7164592497201081</v>
      </c>
      <c r="S153" s="300">
        <v>2.3360225097310043</v>
      </c>
      <c r="T153" s="300">
        <f t="shared" ref="T153:T154" si="242">SUM(Q153:S153)</f>
        <v>27.682168952089913</v>
      </c>
      <c r="U153" s="300"/>
      <c r="V153" s="300">
        <v>21.061171504943534</v>
      </c>
      <c r="W153" s="300">
        <v>6.0772756121099887</v>
      </c>
      <c r="X153" s="300">
        <v>2.5144720070633801</v>
      </c>
      <c r="Y153" s="300">
        <f t="shared" ref="Y153:Y154" si="243">SUM(V153:X153)</f>
        <v>29.652919124116902</v>
      </c>
    </row>
    <row r="154" spans="1:25" x14ac:dyDescent="0.2">
      <c r="A154" s="264" t="s">
        <v>363</v>
      </c>
      <c r="B154" s="301">
        <f>SUM(B152:B153)</f>
        <v>29.182168204233122</v>
      </c>
      <c r="C154" s="301">
        <f t="shared" ref="C154" si="244">SUM(C152:C153)</f>
        <v>12.619718654457081</v>
      </c>
      <c r="D154" s="301">
        <f t="shared" ref="D154" si="245">SUM(D152:D153)</f>
        <v>4.2821131413098934</v>
      </c>
      <c r="E154" s="301">
        <f t="shared" si="239"/>
        <v>46.084000000000096</v>
      </c>
      <c r="F154" s="301"/>
      <c r="G154" s="301">
        <f>SUM(G152:G153)</f>
        <v>30.592210364491649</v>
      </c>
      <c r="H154" s="301">
        <f t="shared" ref="H154" si="246">SUM(H152:H153)</f>
        <v>15.234029982517338</v>
      </c>
      <c r="I154" s="301">
        <f t="shared" ref="I154" si="247">SUM(I152:I153)</f>
        <v>4.4737596529909505</v>
      </c>
      <c r="J154" s="301">
        <f t="shared" si="240"/>
        <v>50.29999999999994</v>
      </c>
      <c r="K154" s="301"/>
      <c r="L154" s="301">
        <f>SUM(L152:L153)</f>
        <v>27.904189150992671</v>
      </c>
      <c r="M154" s="301">
        <f t="shared" ref="M154" si="248">SUM(M152:M153)</f>
        <v>12.695623232416581</v>
      </c>
      <c r="N154" s="301">
        <f t="shared" ref="N154" si="249">SUM(N152:N153)</f>
        <v>3.720187616590775</v>
      </c>
      <c r="O154" s="301">
        <f t="shared" si="241"/>
        <v>44.320000000000029</v>
      </c>
      <c r="P154" s="301"/>
      <c r="Q154" s="301">
        <f>SUM(Q152:Q153)</f>
        <v>29.61973635183071</v>
      </c>
      <c r="R154" s="301">
        <f t="shared" ref="R154" si="250">SUM(R152:R153)</f>
        <v>13.239837257475079</v>
      </c>
      <c r="S154" s="301">
        <f t="shared" ref="S154" si="251">SUM(S152:S153)</f>
        <v>3.8624263906942873</v>
      </c>
      <c r="T154" s="301">
        <f t="shared" si="242"/>
        <v>46.722000000000079</v>
      </c>
      <c r="U154" s="301"/>
      <c r="V154" s="301">
        <f>SUM(V152:V153)</f>
        <v>32.018584643511709</v>
      </c>
      <c r="W154" s="301">
        <f t="shared" ref="W154" si="252">SUM(W152:W153)</f>
        <v>13.87352271876405</v>
      </c>
      <c r="X154" s="301">
        <f t="shared" ref="X154" si="253">SUM(X152:X153)</f>
        <v>4.166892637724259</v>
      </c>
      <c r="Y154" s="301">
        <f t="shared" si="243"/>
        <v>50.059000000000019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10.263765321591052</v>
      </c>
      <c r="C161" s="300">
        <v>9.925001297660323</v>
      </c>
      <c r="D161" s="300">
        <v>0.85567915579725706</v>
      </c>
      <c r="E161" s="300">
        <f>SUM(B161:D161)</f>
        <v>21.044445775048633</v>
      </c>
      <c r="F161" s="300"/>
      <c r="G161" s="300">
        <v>9.9972026133576168</v>
      </c>
      <c r="H161" s="300">
        <v>8.7819782845155299</v>
      </c>
      <c r="I161" s="300">
        <v>0.10866291617451548</v>
      </c>
      <c r="J161" s="300">
        <f>SUM(G161:I161)</f>
        <v>18.887843814047663</v>
      </c>
      <c r="K161" s="300"/>
      <c r="L161" s="300">
        <v>10.116795088993735</v>
      </c>
      <c r="M161" s="300">
        <v>8.7222200287938527</v>
      </c>
      <c r="N161" s="300">
        <v>0.80734070328355922</v>
      </c>
      <c r="O161" s="300">
        <f>SUM(L161:N161)</f>
        <v>19.646355821071147</v>
      </c>
      <c r="P161" s="300"/>
      <c r="Q161" s="300">
        <v>9.9347805818281074</v>
      </c>
      <c r="R161" s="300">
        <v>8.5828393855385556</v>
      </c>
      <c r="S161" s="300">
        <v>0.79360924809393329</v>
      </c>
      <c r="T161" s="300">
        <f>SUM(Q161:S161)</f>
        <v>19.311229215460596</v>
      </c>
      <c r="U161" s="300"/>
      <c r="V161" s="300">
        <v>10.226580375274677</v>
      </c>
      <c r="W161" s="300">
        <v>8.838797802161416</v>
      </c>
      <c r="X161" s="300">
        <v>0.8237707854082007</v>
      </c>
      <c r="Y161" s="300">
        <f>SUM(V161:X161)</f>
        <v>19.889148962844295</v>
      </c>
    </row>
    <row r="162" spans="1:25" x14ac:dyDescent="0.2">
      <c r="A162" s="260" t="s">
        <v>364</v>
      </c>
      <c r="B162" s="300">
        <v>11.412747661571972</v>
      </c>
      <c r="C162" s="300">
        <v>1.7044353410672799</v>
      </c>
      <c r="D162" s="300">
        <v>0.87137122231214548</v>
      </c>
      <c r="E162" s="300">
        <f t="shared" ref="E162:E163" si="254">SUM(B162:D162)</f>
        <v>13.988554224951397</v>
      </c>
      <c r="F162" s="300"/>
      <c r="G162" s="300">
        <v>11.139984998017585</v>
      </c>
      <c r="H162" s="300">
        <v>1.5285678859015481</v>
      </c>
      <c r="I162" s="300">
        <v>0.5596033020332678</v>
      </c>
      <c r="J162" s="300">
        <f t="shared" ref="J162:J163" si="255">SUM(G162:I162)</f>
        <v>13.2281561859524</v>
      </c>
      <c r="K162" s="300"/>
      <c r="L162" s="300">
        <v>11.301491396721259</v>
      </c>
      <c r="M162" s="300">
        <v>1.5492674197914809</v>
      </c>
      <c r="N162" s="300">
        <v>0.96288536241616118</v>
      </c>
      <c r="O162" s="300">
        <f t="shared" ref="O162:O163" si="256">SUM(L162:N162)</f>
        <v>13.8136441789289</v>
      </c>
      <c r="P162" s="300"/>
      <c r="Q162" s="300">
        <v>10.873976957681091</v>
      </c>
      <c r="R162" s="300">
        <v>1.6033712285907067</v>
      </c>
      <c r="S162" s="300">
        <v>0.94642259826756814</v>
      </c>
      <c r="T162" s="300">
        <f t="shared" ref="T162:T163" si="257">SUM(Q162:S162)</f>
        <v>13.423770784539366</v>
      </c>
      <c r="U162" s="300"/>
      <c r="V162" s="300">
        <v>10.737623362531775</v>
      </c>
      <c r="W162" s="300">
        <v>1.8206436108463924</v>
      </c>
      <c r="X162" s="300">
        <v>0.98458406377755048</v>
      </c>
      <c r="Y162" s="300">
        <f t="shared" ref="Y162:Y163" si="258">SUM(V162:X162)</f>
        <v>13.542851037155717</v>
      </c>
    </row>
    <row r="163" spans="1:25" x14ac:dyDescent="0.2">
      <c r="A163" s="264" t="s">
        <v>363</v>
      </c>
      <c r="B163" s="301">
        <f>SUM(B161:B162)</f>
        <v>21.676512983163022</v>
      </c>
      <c r="C163" s="301">
        <f t="shared" ref="C163" si="259">SUM(C161:C162)</f>
        <v>11.629436638727602</v>
      </c>
      <c r="D163" s="301">
        <f t="shared" ref="D163" si="260">SUM(D161:D162)</f>
        <v>1.7270503781094027</v>
      </c>
      <c r="E163" s="301">
        <f t="shared" si="254"/>
        <v>35.03300000000003</v>
      </c>
      <c r="F163" s="301"/>
      <c r="G163" s="301">
        <f>SUM(G161:G162)</f>
        <v>21.137187611375204</v>
      </c>
      <c r="H163" s="301">
        <f t="shared" ref="H163" si="261">SUM(H161:H162)</f>
        <v>10.310546170417078</v>
      </c>
      <c r="I163" s="301">
        <f t="shared" ref="I163" si="262">SUM(I161:I162)</f>
        <v>0.66826621820778331</v>
      </c>
      <c r="J163" s="301">
        <f t="shared" si="255"/>
        <v>32.116000000000064</v>
      </c>
      <c r="K163" s="301"/>
      <c r="L163" s="301">
        <f>SUM(L161:L162)</f>
        <v>21.418286485714994</v>
      </c>
      <c r="M163" s="301">
        <f t="shared" ref="M163" si="263">SUM(M161:M162)</f>
        <v>10.271487448585333</v>
      </c>
      <c r="N163" s="301">
        <f t="shared" ref="N163" si="264">SUM(N161:N162)</f>
        <v>1.7702260656997204</v>
      </c>
      <c r="O163" s="301">
        <f t="shared" si="256"/>
        <v>33.460000000000051</v>
      </c>
      <c r="P163" s="301"/>
      <c r="Q163" s="301">
        <f>SUM(Q161:Q162)</f>
        <v>20.808757539509198</v>
      </c>
      <c r="R163" s="301">
        <f t="shared" ref="R163" si="265">SUM(R161:R162)</f>
        <v>10.186210614129262</v>
      </c>
      <c r="S163" s="301">
        <f t="shared" ref="S163" si="266">SUM(S161:S162)</f>
        <v>1.7400318463615014</v>
      </c>
      <c r="T163" s="301">
        <f t="shared" si="257"/>
        <v>32.734999999999964</v>
      </c>
      <c r="U163" s="301"/>
      <c r="V163" s="301">
        <f>SUM(V161:V162)</f>
        <v>20.96420373780645</v>
      </c>
      <c r="W163" s="301">
        <f t="shared" ref="W163" si="267">SUM(W161:W162)</f>
        <v>10.659441413007809</v>
      </c>
      <c r="X163" s="301">
        <f t="shared" ref="X163" si="268">SUM(X161:X162)</f>
        <v>1.8083548491857511</v>
      </c>
      <c r="Y163" s="301">
        <f t="shared" si="258"/>
        <v>33.432000000000009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19.611583667693953</v>
      </c>
      <c r="C170" s="300">
        <v>21.570255825456456</v>
      </c>
      <c r="D170" s="300">
        <v>2.9995366596744337</v>
      </c>
      <c r="E170" s="300">
        <f>SUM(B170:D170)</f>
        <v>44.181376152824839</v>
      </c>
      <c r="F170" s="300"/>
      <c r="G170" s="300">
        <v>18.970102871469471</v>
      </c>
      <c r="H170" s="300">
        <v>20.999214449925461</v>
      </c>
      <c r="I170" s="300">
        <v>1.9761411737254038</v>
      </c>
      <c r="J170" s="300">
        <f>SUM(G170:I170)</f>
        <v>41.945458495120334</v>
      </c>
      <c r="K170" s="300"/>
      <c r="L170" s="300">
        <v>18.891407631276255</v>
      </c>
      <c r="M170" s="300">
        <v>21.205392520545647</v>
      </c>
      <c r="N170" s="300">
        <v>3.158669715344121</v>
      </c>
      <c r="O170" s="300">
        <f>SUM(L170:N170)</f>
        <v>43.25546986716602</v>
      </c>
      <c r="P170" s="300"/>
      <c r="Q170" s="300">
        <v>20.564007691970701</v>
      </c>
      <c r="R170" s="300">
        <v>22.094929382503114</v>
      </c>
      <c r="S170" s="300">
        <v>3.4009547321369489</v>
      </c>
      <c r="T170" s="300">
        <f>SUM(Q170:S170)</f>
        <v>46.059891806610764</v>
      </c>
      <c r="U170" s="300"/>
      <c r="V170" s="300">
        <v>23.393229013779631</v>
      </c>
      <c r="W170" s="300">
        <v>22.976237781819371</v>
      </c>
      <c r="X170" s="300">
        <v>3.7026485147869783</v>
      </c>
      <c r="Y170" s="300">
        <f>SUM(V170:X170)</f>
        <v>50.072115310385982</v>
      </c>
    </row>
    <row r="171" spans="1:25" x14ac:dyDescent="0.2">
      <c r="A171" s="260" t="s">
        <v>364</v>
      </c>
      <c r="B171" s="300">
        <v>11.94654215667488</v>
      </c>
      <c r="C171" s="300">
        <v>4.5029611772607838</v>
      </c>
      <c r="D171" s="300">
        <v>2.1611205132395352</v>
      </c>
      <c r="E171" s="300">
        <f t="shared" ref="E171" si="269">SUM(B171:D171)</f>
        <v>18.610623847175198</v>
      </c>
      <c r="F171" s="300"/>
      <c r="G171" s="300">
        <v>12.58564677104102</v>
      </c>
      <c r="H171" s="300">
        <v>3.9869870961518017</v>
      </c>
      <c r="I171" s="300">
        <v>2.7439076376868443</v>
      </c>
      <c r="J171" s="300">
        <f t="shared" ref="J171:J172" si="270">SUM(G171:I171)</f>
        <v>19.316541504879666</v>
      </c>
      <c r="K171" s="300"/>
      <c r="L171" s="300">
        <v>12.31759154121381</v>
      </c>
      <c r="M171" s="300">
        <v>4.5602404178618938</v>
      </c>
      <c r="N171" s="300">
        <v>2.4886981737582121</v>
      </c>
      <c r="O171" s="300">
        <f t="shared" ref="O171:O172" si="271">SUM(L171:N171)</f>
        <v>19.366530132833915</v>
      </c>
      <c r="P171" s="300"/>
      <c r="Q171" s="300">
        <v>12.945278621714881</v>
      </c>
      <c r="R171" s="300">
        <v>4.92121512088793</v>
      </c>
      <c r="S171" s="300">
        <v>2.7016144507864306</v>
      </c>
      <c r="T171" s="300">
        <f t="shared" ref="T171:T172" si="272">SUM(Q171:S171)</f>
        <v>20.568108193389239</v>
      </c>
      <c r="U171" s="300"/>
      <c r="V171" s="300">
        <v>13.717739096921028</v>
      </c>
      <c r="W171" s="300">
        <v>5.465943606797695</v>
      </c>
      <c r="X171" s="300">
        <v>3.0272019858953683</v>
      </c>
      <c r="Y171" s="300">
        <f t="shared" ref="Y171:Y172" si="273">SUM(V171:X171)</f>
        <v>22.21088468961409</v>
      </c>
    </row>
    <row r="172" spans="1:25" x14ac:dyDescent="0.2">
      <c r="A172" s="264" t="s">
        <v>363</v>
      </c>
      <c r="B172" s="301">
        <f>SUM(B170:B171)</f>
        <v>31.558125824368833</v>
      </c>
      <c r="C172" s="301">
        <f t="shared" ref="C172" si="274">SUM(C170:C171)</f>
        <v>26.073217002717239</v>
      </c>
      <c r="D172" s="301">
        <f t="shared" ref="D172" si="275">SUM(D170:D171)</f>
        <v>5.160657172913969</v>
      </c>
      <c r="E172" s="301">
        <f>SUM(B172:D172)</f>
        <v>62.792000000000044</v>
      </c>
      <c r="F172" s="301"/>
      <c r="G172" s="301">
        <f>SUM(G170:G171)</f>
        <v>31.555749642510492</v>
      </c>
      <c r="H172" s="301">
        <f t="shared" ref="H172" si="276">SUM(H170:H171)</f>
        <v>24.986201546077261</v>
      </c>
      <c r="I172" s="301">
        <f t="shared" ref="I172" si="277">SUM(I170:I171)</f>
        <v>4.7200488114122479</v>
      </c>
      <c r="J172" s="301">
        <f t="shared" si="270"/>
        <v>61.262</v>
      </c>
      <c r="K172" s="301"/>
      <c r="L172" s="301">
        <f>SUM(L170:L171)</f>
        <v>31.208999172490067</v>
      </c>
      <c r="M172" s="301">
        <f t="shared" ref="M172" si="278">SUM(M170:M171)</f>
        <v>25.765632938407542</v>
      </c>
      <c r="N172" s="301">
        <f t="shared" ref="N172" si="279">SUM(N170:N171)</f>
        <v>5.6473678891023331</v>
      </c>
      <c r="O172" s="301">
        <f t="shared" si="271"/>
        <v>62.621999999999943</v>
      </c>
      <c r="P172" s="301"/>
      <c r="Q172" s="301">
        <f>SUM(Q170:Q171)</f>
        <v>33.509286313685578</v>
      </c>
      <c r="R172" s="301">
        <f t="shared" ref="R172" si="280">SUM(R170:R171)</f>
        <v>27.016144503391043</v>
      </c>
      <c r="S172" s="301">
        <f t="shared" ref="S172" si="281">SUM(S170:S171)</f>
        <v>6.1025691829233795</v>
      </c>
      <c r="T172" s="301">
        <f t="shared" si="272"/>
        <v>66.628</v>
      </c>
      <c r="U172" s="301"/>
      <c r="V172" s="301">
        <f>SUM(V170:V171)</f>
        <v>37.110968110700661</v>
      </c>
      <c r="W172" s="301">
        <f t="shared" ref="W172" si="282">SUM(W170:W171)</f>
        <v>28.442181388617065</v>
      </c>
      <c r="X172" s="301">
        <f t="shared" ref="X172" si="283">SUM(X170:X171)</f>
        <v>6.7298505006823461</v>
      </c>
      <c r="Y172" s="301">
        <f t="shared" si="273"/>
        <v>72.283000000000072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40.425941941231962</v>
      </c>
      <c r="C179" s="300">
        <v>36.836089739321991</v>
      </c>
      <c r="D179" s="300">
        <v>4.4693595393500685</v>
      </c>
      <c r="E179" s="300">
        <f>SUM(B179:D179)</f>
        <v>81.731391219904012</v>
      </c>
      <c r="F179" s="300"/>
      <c r="G179" s="300">
        <v>40.265162196252703</v>
      </c>
      <c r="H179" s="300">
        <v>38.823411456249623</v>
      </c>
      <c r="I179" s="300">
        <v>5.7086222060256651</v>
      </c>
      <c r="J179" s="300">
        <f>SUM(G179:I179)</f>
        <v>84.797195858527999</v>
      </c>
      <c r="K179" s="300"/>
      <c r="L179" s="300">
        <v>42.099767714538125</v>
      </c>
      <c r="M179" s="300">
        <v>38.304195204143994</v>
      </c>
      <c r="N179" s="300">
        <v>6.3556410080002408</v>
      </c>
      <c r="O179" s="300">
        <f>SUM(L179:N179)</f>
        <v>86.75960392668236</v>
      </c>
      <c r="P179" s="300"/>
      <c r="Q179" s="300">
        <v>46.813185185795632</v>
      </c>
      <c r="R179" s="300">
        <v>40.274323973254056</v>
      </c>
      <c r="S179" s="300">
        <v>7.313867084089277</v>
      </c>
      <c r="T179" s="300">
        <f>SUM(Q179:S179)</f>
        <v>94.401376243138969</v>
      </c>
      <c r="U179" s="300"/>
      <c r="V179" s="300">
        <v>54.115132676006219</v>
      </c>
      <c r="W179" s="300">
        <v>41.197110898152523</v>
      </c>
      <c r="X179" s="300">
        <v>8.7477274294433656</v>
      </c>
      <c r="Y179" s="300">
        <f>SUM(V179:X179)</f>
        <v>104.0599710036021</v>
      </c>
    </row>
    <row r="180" spans="1:25" x14ac:dyDescent="0.2">
      <c r="A180" s="260" t="s">
        <v>364</v>
      </c>
      <c r="B180" s="300">
        <v>15.534809077329751</v>
      </c>
      <c r="C180" s="300">
        <v>5.6112138100879143</v>
      </c>
      <c r="D180" s="300">
        <v>3.5545858926782352</v>
      </c>
      <c r="E180" s="300">
        <f t="shared" ref="E180:E181" si="284">SUM(B180:D180)</f>
        <v>24.700608780095902</v>
      </c>
      <c r="F180" s="300"/>
      <c r="G180" s="300">
        <v>16.361840258964616</v>
      </c>
      <c r="H180" s="300">
        <v>5.9867768752135895</v>
      </c>
      <c r="I180" s="300">
        <v>2.1141870072937494</v>
      </c>
      <c r="J180" s="300">
        <f t="shared" ref="J180:J181" si="285">SUM(G180:I180)</f>
        <v>24.462804141471956</v>
      </c>
      <c r="K180" s="300"/>
      <c r="L180" s="300">
        <v>16.496982255429291</v>
      </c>
      <c r="M180" s="300">
        <v>5.474698500302388</v>
      </c>
      <c r="N180" s="300">
        <v>2.0677153175859333</v>
      </c>
      <c r="O180" s="300">
        <f t="shared" ref="O180:O181" si="286">SUM(L180:N180)</f>
        <v>24.039396073317612</v>
      </c>
      <c r="P180" s="300"/>
      <c r="Q180" s="300">
        <v>17.889560464514645</v>
      </c>
      <c r="R180" s="300">
        <v>6.0931641851236433</v>
      </c>
      <c r="S180" s="300">
        <v>2.1158991072227038</v>
      </c>
      <c r="T180" s="300">
        <f t="shared" ref="T180:T181" si="287">SUM(Q180:S180)</f>
        <v>26.098623756860992</v>
      </c>
      <c r="U180" s="300"/>
      <c r="V180" s="300">
        <v>19.69762777342191</v>
      </c>
      <c r="W180" s="300">
        <v>6.9842411722035589</v>
      </c>
      <c r="X180" s="300">
        <v>2.0691600507727399</v>
      </c>
      <c r="Y180" s="300">
        <f t="shared" ref="Y180:Y181" si="288">SUM(V180:X180)</f>
        <v>28.751028996398208</v>
      </c>
    </row>
    <row r="181" spans="1:25" x14ac:dyDescent="0.2">
      <c r="A181" s="264" t="s">
        <v>363</v>
      </c>
      <c r="B181" s="301">
        <f>SUM(B179:B180)</f>
        <v>55.960751018561709</v>
      </c>
      <c r="C181" s="301">
        <f t="shared" ref="C181" si="289">SUM(C179:C180)</f>
        <v>42.447303549409909</v>
      </c>
      <c r="D181" s="301">
        <f t="shared" ref="D181" si="290">SUM(D179:D180)</f>
        <v>8.0239454320283041</v>
      </c>
      <c r="E181" s="301">
        <f t="shared" si="284"/>
        <v>106.43199999999992</v>
      </c>
      <c r="F181" s="301"/>
      <c r="G181" s="301">
        <f>SUM(G179:G180)</f>
        <v>56.627002455217323</v>
      </c>
      <c r="H181" s="301">
        <f t="shared" ref="H181" si="291">SUM(H179:H180)</f>
        <v>44.810188331463209</v>
      </c>
      <c r="I181" s="301">
        <f t="shared" ref="I181" si="292">SUM(I179:I180)</f>
        <v>7.8228092133194149</v>
      </c>
      <c r="J181" s="301">
        <f t="shared" si="285"/>
        <v>109.25999999999995</v>
      </c>
      <c r="K181" s="301"/>
      <c r="L181" s="301">
        <f>SUM(L179:L180)</f>
        <v>58.596749969967419</v>
      </c>
      <c r="M181" s="301">
        <f t="shared" ref="M181" si="293">SUM(M179:M180)</f>
        <v>43.778893704446382</v>
      </c>
      <c r="N181" s="301">
        <f t="shared" ref="N181" si="294">SUM(N179:N180)</f>
        <v>8.4233563255861732</v>
      </c>
      <c r="O181" s="301">
        <f t="shared" si="286"/>
        <v>110.79899999999996</v>
      </c>
      <c r="P181" s="301"/>
      <c r="Q181" s="301">
        <f>SUM(Q179:Q180)</f>
        <v>64.702745650310277</v>
      </c>
      <c r="R181" s="301">
        <f t="shared" ref="R181" si="295">SUM(R179:R180)</f>
        <v>46.367488158377697</v>
      </c>
      <c r="S181" s="301">
        <f t="shared" ref="S181" si="296">SUM(S179:S180)</f>
        <v>9.4297661913119804</v>
      </c>
      <c r="T181" s="301">
        <f t="shared" si="287"/>
        <v>120.49999999999996</v>
      </c>
      <c r="U181" s="301"/>
      <c r="V181" s="301">
        <f>SUM(V179:V180)</f>
        <v>73.812760449428126</v>
      </c>
      <c r="W181" s="301">
        <f t="shared" ref="W181" si="297">SUM(W179:W180)</f>
        <v>48.181352070356084</v>
      </c>
      <c r="X181" s="301">
        <f t="shared" ref="X181" si="298">SUM(X179:X180)</f>
        <v>10.816887480216106</v>
      </c>
      <c r="Y181" s="301">
        <f t="shared" si="288"/>
        <v>132.81100000000032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2.7980691789389587</v>
      </c>
      <c r="C188" s="300">
        <v>4.4245260998502269</v>
      </c>
      <c r="D188" s="300">
        <v>1.0257642349219072</v>
      </c>
      <c r="E188" s="300">
        <f>SUM(B188:D188)</f>
        <v>8.2483595137110921</v>
      </c>
      <c r="F188" s="300"/>
      <c r="G188" s="300">
        <v>3.2603397230942006</v>
      </c>
      <c r="H188" s="300">
        <v>4.4618178999713489</v>
      </c>
      <c r="I188" s="300">
        <v>1.1847244970577868</v>
      </c>
      <c r="J188" s="300">
        <f>SUM(G188:I188)</f>
        <v>8.9068821201233366</v>
      </c>
      <c r="K188" s="300"/>
      <c r="L188" s="300">
        <v>2.5545496240331986</v>
      </c>
      <c r="M188" s="300">
        <v>5.3372985939320721</v>
      </c>
      <c r="N188" s="300">
        <v>1.320990108338405</v>
      </c>
      <c r="O188" s="300">
        <f>SUM(L188:N188)</f>
        <v>9.2128383263036753</v>
      </c>
      <c r="P188" s="300"/>
      <c r="Q188" s="300">
        <v>2.285277839843586</v>
      </c>
      <c r="R188" s="300">
        <v>5.1262507964996633</v>
      </c>
      <c r="S188" s="300">
        <v>1.0729021151783937</v>
      </c>
      <c r="T188" s="300">
        <f>SUM(Q188:S188)</f>
        <v>8.4844307515216428</v>
      </c>
      <c r="U188" s="300"/>
      <c r="V188" s="300">
        <v>2.2360846814521542</v>
      </c>
      <c r="W188" s="300">
        <v>5.3226522294923608</v>
      </c>
      <c r="X188" s="300">
        <v>1.1576673171799183</v>
      </c>
      <c r="Y188" s="300">
        <f>SUM(V188:X188)</f>
        <v>8.7164042281244338</v>
      </c>
    </row>
    <row r="189" spans="1:25" x14ac:dyDescent="0.2">
      <c r="A189" s="260" t="s">
        <v>364</v>
      </c>
      <c r="B189" s="300">
        <v>3.8280579773147427</v>
      </c>
      <c r="C189" s="300">
        <v>3.3860881746212277</v>
      </c>
      <c r="D189" s="300">
        <v>1.5984943343529394</v>
      </c>
      <c r="E189" s="300">
        <f t="shared" ref="E189:E190" si="299">SUM(B189:D189)</f>
        <v>8.8126404862889096</v>
      </c>
      <c r="F189" s="300"/>
      <c r="G189" s="300">
        <v>4.3334957593746797</v>
      </c>
      <c r="H189" s="300">
        <v>4.1289535812856366</v>
      </c>
      <c r="I189" s="300">
        <v>2.8186685392163451</v>
      </c>
      <c r="J189" s="300">
        <f t="shared" ref="J189:J190" si="300">SUM(G189:I189)</f>
        <v>11.281117879876662</v>
      </c>
      <c r="K189" s="300"/>
      <c r="L189" s="300">
        <v>3.3843154379320262</v>
      </c>
      <c r="M189" s="300">
        <v>4.3718962210885017</v>
      </c>
      <c r="N189" s="300">
        <v>1.8019500146757763</v>
      </c>
      <c r="O189" s="300">
        <f t="shared" ref="O189:O190" si="301">SUM(L189:N189)</f>
        <v>9.5581616736963042</v>
      </c>
      <c r="P189" s="300"/>
      <c r="Q189" s="300">
        <v>3.2394166187518443</v>
      </c>
      <c r="R189" s="300">
        <v>4.3145180550488345</v>
      </c>
      <c r="S189" s="300">
        <v>1.5076345746776738</v>
      </c>
      <c r="T189" s="300">
        <f t="shared" ref="T189:T190" si="302">SUM(Q189:S189)</f>
        <v>9.061569248478353</v>
      </c>
      <c r="U189" s="300"/>
      <c r="V189" s="300">
        <v>3.4006591045955052</v>
      </c>
      <c r="W189" s="300">
        <v>4.6819272658665492</v>
      </c>
      <c r="X189" s="300">
        <v>1.5490094014135103</v>
      </c>
      <c r="Y189" s="300">
        <f t="shared" ref="Y189:Y190" si="303">SUM(V189:X189)</f>
        <v>9.6315957718755651</v>
      </c>
    </row>
    <row r="190" spans="1:25" x14ac:dyDescent="0.2">
      <c r="A190" s="264" t="s">
        <v>363</v>
      </c>
      <c r="B190" s="301">
        <f>SUM(B188:B189)</f>
        <v>6.6261271562537019</v>
      </c>
      <c r="C190" s="301">
        <f t="shared" ref="C190" si="304">SUM(C188:C189)</f>
        <v>7.8106142744714546</v>
      </c>
      <c r="D190" s="301">
        <f t="shared" ref="D190" si="305">SUM(D188:D189)</f>
        <v>2.6242585692748466</v>
      </c>
      <c r="E190" s="301">
        <f t="shared" si="299"/>
        <v>17.061000000000003</v>
      </c>
      <c r="F190" s="301"/>
      <c r="G190" s="301">
        <f>SUM(G188:G189)</f>
        <v>7.5938354824688803</v>
      </c>
      <c r="H190" s="301">
        <f t="shared" ref="H190" si="306">SUM(H188:H189)</f>
        <v>8.5907714812569864</v>
      </c>
      <c r="I190" s="301">
        <f t="shared" ref="I190" si="307">SUM(I188:I189)</f>
        <v>4.0033930362741321</v>
      </c>
      <c r="J190" s="301">
        <f t="shared" si="300"/>
        <v>20.187999999999999</v>
      </c>
      <c r="K190" s="301"/>
      <c r="L190" s="301">
        <f>SUM(L188:L189)</f>
        <v>5.9388650619652248</v>
      </c>
      <c r="M190" s="301">
        <f t="shared" ref="M190" si="308">SUM(M188:M189)</f>
        <v>9.7091948150205738</v>
      </c>
      <c r="N190" s="301">
        <f t="shared" ref="N190" si="309">SUM(N188:N189)</f>
        <v>3.1229401230141813</v>
      </c>
      <c r="O190" s="301">
        <f t="shared" si="301"/>
        <v>18.770999999999979</v>
      </c>
      <c r="P190" s="301"/>
      <c r="Q190" s="301">
        <f>SUM(Q188:Q189)</f>
        <v>5.5246944585954303</v>
      </c>
      <c r="R190" s="301">
        <f t="shared" ref="R190" si="310">SUM(R188:R189)</f>
        <v>9.4407688515484978</v>
      </c>
      <c r="S190" s="301">
        <f t="shared" ref="S190" si="311">SUM(S188:S189)</f>
        <v>2.5805366898560678</v>
      </c>
      <c r="T190" s="301">
        <f t="shared" si="302"/>
        <v>17.545999999999996</v>
      </c>
      <c r="U190" s="301"/>
      <c r="V190" s="301">
        <f>SUM(V188:V189)</f>
        <v>5.6367437860476599</v>
      </c>
      <c r="W190" s="301">
        <f t="shared" ref="W190" si="312">SUM(W188:W189)</f>
        <v>10.004579495358911</v>
      </c>
      <c r="X190" s="301">
        <f t="shared" ref="X190" si="313">SUM(X188:X189)</f>
        <v>2.7066767185934286</v>
      </c>
      <c r="Y190" s="301">
        <f t="shared" si="303"/>
        <v>18.347999999999999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5.4332622023283745</v>
      </c>
      <c r="C197" s="300">
        <v>3.6798821493425402</v>
      </c>
      <c r="D197" s="300">
        <v>4.46951651991668</v>
      </c>
      <c r="E197" s="300">
        <f>SUM(B197:D197)</f>
        <v>13.582660871587596</v>
      </c>
      <c r="F197" s="300"/>
      <c r="G197" s="300">
        <v>4.4988479293867734</v>
      </c>
      <c r="H197" s="300">
        <v>2.9831511391136094</v>
      </c>
      <c r="I197" s="300">
        <v>5.6733880114025173</v>
      </c>
      <c r="J197" s="300">
        <f>SUM(G197:I197)</f>
        <v>13.1553870799029</v>
      </c>
      <c r="K197" s="300"/>
      <c r="L197" s="300">
        <v>4.1670292473370507</v>
      </c>
      <c r="M197" s="300">
        <v>3.6646882239067482</v>
      </c>
      <c r="N197" s="300">
        <v>4.0511930571539807</v>
      </c>
      <c r="O197" s="300">
        <f>SUM(L197:N197)</f>
        <v>11.88291052839778</v>
      </c>
      <c r="P197" s="300"/>
      <c r="Q197" s="300">
        <v>3.9416378905330101</v>
      </c>
      <c r="R197" s="300">
        <v>3.5272748649907504</v>
      </c>
      <c r="S197" s="300">
        <v>3.9679680085575546</v>
      </c>
      <c r="T197" s="300">
        <f>SUM(Q197:S197)</f>
        <v>11.436880764081316</v>
      </c>
      <c r="U197" s="300"/>
      <c r="V197" s="300">
        <v>3.775633205612515</v>
      </c>
      <c r="W197" s="300">
        <v>3.425948587339791</v>
      </c>
      <c r="X197" s="300">
        <v>3.9189654722018403</v>
      </c>
      <c r="Y197" s="300">
        <f>SUM(V197:X197)</f>
        <v>11.120547265154146</v>
      </c>
    </row>
    <row r="198" spans="1:25" x14ac:dyDescent="0.2">
      <c r="A198" s="260" t="s">
        <v>364</v>
      </c>
      <c r="B198" s="300">
        <v>4.7340470017687819</v>
      </c>
      <c r="C198" s="300">
        <v>1.0207275664498463</v>
      </c>
      <c r="D198" s="300">
        <v>1.2385645601937858</v>
      </c>
      <c r="E198" s="300">
        <f t="shared" ref="E198:E199" si="314">SUM(B198:D198)</f>
        <v>6.9933391284124138</v>
      </c>
      <c r="F198" s="300"/>
      <c r="G198" s="300">
        <v>3.046769657661208</v>
      </c>
      <c r="H198" s="300">
        <v>0.9842611290087333</v>
      </c>
      <c r="I198" s="300">
        <v>2.6225821334271786</v>
      </c>
      <c r="J198" s="300">
        <f t="shared" ref="J198:J199" si="315">SUM(G198:I198)</f>
        <v>6.6536129200971192</v>
      </c>
      <c r="K198" s="300"/>
      <c r="L198" s="300">
        <v>3.9228703789360511</v>
      </c>
      <c r="M198" s="300">
        <v>0.49984372587793829</v>
      </c>
      <c r="N198" s="300">
        <v>2.3543753667882208</v>
      </c>
      <c r="O198" s="300">
        <f t="shared" ref="O198:O199" si="316">SUM(L198:N198)</f>
        <v>6.7770894716022099</v>
      </c>
      <c r="P198" s="300"/>
      <c r="Q198" s="300">
        <v>3.9560521886970554</v>
      </c>
      <c r="R198" s="300">
        <v>0.48643451660254794</v>
      </c>
      <c r="S198" s="300">
        <v>2.3716325306190762</v>
      </c>
      <c r="T198" s="300">
        <f t="shared" ref="T198:T199" si="317">SUM(Q198:S198)</f>
        <v>6.81411923591868</v>
      </c>
      <c r="U198" s="300"/>
      <c r="V198" s="300">
        <v>4.1589413448504899</v>
      </c>
      <c r="W198" s="300">
        <v>0.48955846562018973</v>
      </c>
      <c r="X198" s="300">
        <v>2.4829529243751671</v>
      </c>
      <c r="Y198" s="300">
        <f t="shared" ref="Y198:Y199" si="318">SUM(V198:X198)</f>
        <v>7.1314527348458476</v>
      </c>
    </row>
    <row r="199" spans="1:25" x14ac:dyDescent="0.2">
      <c r="A199" s="264" t="s">
        <v>363</v>
      </c>
      <c r="B199" s="301">
        <f>SUM(B197:B198)</f>
        <v>10.167309204097156</v>
      </c>
      <c r="C199" s="301">
        <f t="shared" ref="C199" si="319">SUM(C197:C198)</f>
        <v>4.7006097157923863</v>
      </c>
      <c r="D199" s="301">
        <f t="shared" ref="D199" si="320">SUM(D197:D198)</f>
        <v>5.7080810801104658</v>
      </c>
      <c r="E199" s="301">
        <f t="shared" si="314"/>
        <v>20.576000000000008</v>
      </c>
      <c r="F199" s="301"/>
      <c r="G199" s="301">
        <f>SUM(G197:G198)</f>
        <v>7.5456175870479818</v>
      </c>
      <c r="H199" s="301">
        <f t="shared" ref="H199" si="321">SUM(H197:H198)</f>
        <v>3.9674122681223425</v>
      </c>
      <c r="I199" s="301">
        <f t="shared" ref="I199" si="322">SUM(I197:I198)</f>
        <v>8.2959701448296954</v>
      </c>
      <c r="J199" s="301">
        <f t="shared" si="315"/>
        <v>19.809000000000019</v>
      </c>
      <c r="K199" s="301"/>
      <c r="L199" s="301">
        <f>SUM(L197:L198)</f>
        <v>8.0898996262731018</v>
      </c>
      <c r="M199" s="301">
        <f t="shared" ref="M199" si="323">SUM(M197:M198)</f>
        <v>4.1645319497846867</v>
      </c>
      <c r="N199" s="301">
        <f t="shared" ref="N199" si="324">SUM(N197:N198)</f>
        <v>6.4055684239422011</v>
      </c>
      <c r="O199" s="301">
        <f t="shared" si="316"/>
        <v>18.659999999999989</v>
      </c>
      <c r="P199" s="301"/>
      <c r="Q199" s="301">
        <f>SUM(Q197:Q198)</f>
        <v>7.8976900792300651</v>
      </c>
      <c r="R199" s="301">
        <f t="shared" ref="R199" si="325">SUM(R197:R198)</f>
        <v>4.0137093815932987</v>
      </c>
      <c r="S199" s="301">
        <f t="shared" ref="S199" si="326">SUM(S197:S198)</f>
        <v>6.3396005391766312</v>
      </c>
      <c r="T199" s="301">
        <f t="shared" si="317"/>
        <v>18.250999999999998</v>
      </c>
      <c r="U199" s="301"/>
      <c r="V199" s="301">
        <f>SUM(V197:V198)</f>
        <v>7.9345745504630045</v>
      </c>
      <c r="W199" s="301">
        <f t="shared" ref="W199" si="327">SUM(W197:W198)</f>
        <v>3.9155070529599807</v>
      </c>
      <c r="X199" s="301">
        <f t="shared" ref="X199" si="328">SUM(X197:X198)</f>
        <v>6.4019183965770079</v>
      </c>
      <c r="Y199" s="301">
        <f t="shared" si="318"/>
        <v>18.251999999999995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Lancashire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0.42087936780843549</v>
      </c>
      <c r="N7">
        <f>'Ind T4'!C122</f>
        <v>0.45378592205260748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0.80747191937540208</v>
      </c>
      <c r="N9">
        <f>'Ind T4'!C120</f>
        <v>1.2153886498405431</v>
      </c>
    </row>
    <row r="10" spans="1:16" x14ac:dyDescent="0.2">
      <c r="L10" s="13" t="str">
        <f>'Ind T4'!A80</f>
        <v>Education</v>
      </c>
      <c r="M10">
        <f>'Ind T4'!B119</f>
        <v>-5.4205758538372617E-2</v>
      </c>
      <c r="N10">
        <f>'Ind T4'!C119</f>
        <v>0.96107101616160762</v>
      </c>
    </row>
    <row r="11" spans="1:16" x14ac:dyDescent="0.2">
      <c r="L11" s="13" t="str">
        <f>'Ind T4'!A79</f>
        <v>Public admin. and defence</v>
      </c>
      <c r="M11">
        <f>'Ind T4'!B118</f>
        <v>-0.91458754828559474</v>
      </c>
      <c r="N11">
        <f>'Ind T4'!C118</f>
        <v>-5.5809803445994177E-3</v>
      </c>
    </row>
    <row r="12" spans="1:16" x14ac:dyDescent="0.2">
      <c r="L12" s="1" t="str">
        <f>CONCATENATE("[",'Ind T4'!A78,"]")</f>
        <v>[Non-marketed services]</v>
      </c>
      <c r="M12">
        <f>'Ind T4'!B117</f>
        <v>0.25562103192879881</v>
      </c>
      <c r="N12">
        <f>'Ind T4'!C117</f>
        <v>0.95341343812065382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-1.9358795069717827</v>
      </c>
      <c r="N14" s="13">
        <f>'Ind T4'!C115</f>
        <v>-0.14727499281219636</v>
      </c>
    </row>
    <row r="15" spans="1:16" x14ac:dyDescent="0.2">
      <c r="L15" s="13" t="str">
        <f>'Ind T4'!A75</f>
        <v>Arts and entertainment</v>
      </c>
      <c r="M15" s="13">
        <f>'Ind T4'!B114</f>
        <v>1.9287234923353269</v>
      </c>
      <c r="N15" s="13">
        <f>'Ind T4'!C114</f>
        <v>-0.15183494027160016</v>
      </c>
    </row>
    <row r="16" spans="1:16" x14ac:dyDescent="0.2">
      <c r="L16" s="13" t="str">
        <f>'Ind T4'!A74</f>
        <v>Support services</v>
      </c>
      <c r="M16" s="13">
        <f>'Ind T4'!B113</f>
        <v>-0.77755677983085691</v>
      </c>
      <c r="N16" s="13">
        <f>'Ind T4'!C113</f>
        <v>0.81507894360040023</v>
      </c>
    </row>
    <row r="17" spans="12:14" x14ac:dyDescent="0.2">
      <c r="L17" s="13" t="str">
        <f>'Ind T4'!A73</f>
        <v>Professional services</v>
      </c>
      <c r="M17" s="13">
        <f>'Ind T4'!B112</f>
        <v>0.87000117477682437</v>
      </c>
      <c r="N17" s="13">
        <f>'Ind T4'!C112</f>
        <v>0.63247324986899223</v>
      </c>
    </row>
    <row r="18" spans="12:14" x14ac:dyDescent="0.2">
      <c r="L18" s="13" t="str">
        <f>'Ind T4'!A72</f>
        <v>Real estate</v>
      </c>
      <c r="M18" s="13">
        <f>'Ind T4'!B111</f>
        <v>-3.4050021089621296</v>
      </c>
      <c r="N18" s="13">
        <f>'Ind T4'!C111</f>
        <v>0.95376179610893175</v>
      </c>
    </row>
    <row r="19" spans="12:14" x14ac:dyDescent="0.2">
      <c r="L19" t="str">
        <f>'Ind T4'!A71</f>
        <v>Finance and insurance</v>
      </c>
      <c r="M19">
        <f>'Ind T4'!B110</f>
        <v>1.0336530541841915</v>
      </c>
      <c r="N19">
        <f>'Ind T4'!C110</f>
        <v>-0.12545085160668989</v>
      </c>
    </row>
    <row r="20" spans="12:14" x14ac:dyDescent="0.2">
      <c r="L20" t="str">
        <f>'Ind T4'!A70</f>
        <v>Information technology</v>
      </c>
      <c r="M20">
        <f>'Ind T4'!B109</f>
        <v>-6.5204631938922457</v>
      </c>
      <c r="N20">
        <f>'Ind T4'!C109</f>
        <v>1.2452674954218645</v>
      </c>
    </row>
    <row r="21" spans="12:14" x14ac:dyDescent="0.2">
      <c r="L21" t="str">
        <f>'Ind T4'!A69</f>
        <v>Media</v>
      </c>
      <c r="M21">
        <f>'Ind T4'!B108</f>
        <v>3.2227571764305907</v>
      </c>
      <c r="N21">
        <f>'Ind T4'!C108</f>
        <v>0.10566080604430539</v>
      </c>
    </row>
    <row r="22" spans="12:14" x14ac:dyDescent="0.2">
      <c r="L22" s="1" t="str">
        <f>CONCATENATE("[",'Ind T4'!A68,"]")</f>
        <v>[Business and other services]</v>
      </c>
      <c r="M22">
        <f>'Ind T4'!B107</f>
        <v>-0.64767134331427112</v>
      </c>
      <c r="N22">
        <f>'Ind T4'!C107</f>
        <v>0.5211575971831639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-0.63781662224003943</v>
      </c>
      <c r="N24">
        <f>'Ind T4'!C105</f>
        <v>1.1519952364899222</v>
      </c>
    </row>
    <row r="25" spans="12:14" x14ac:dyDescent="0.2">
      <c r="L25" s="13" t="str">
        <f>'Ind T4'!A65</f>
        <v>Transport and storage</v>
      </c>
      <c r="M25">
        <f>'Ind T4'!B104</f>
        <v>5.1725722071874758</v>
      </c>
      <c r="N25">
        <f>'Ind T4'!C104</f>
        <v>0.54602844530173833</v>
      </c>
    </row>
    <row r="26" spans="12:14" x14ac:dyDescent="0.2">
      <c r="L26" s="13" t="str">
        <f>'Ind T4'!A64</f>
        <v>Wholesale and retail trade</v>
      </c>
      <c r="M26">
        <f>'Ind T4'!B103</f>
        <v>1.0900463360191015</v>
      </c>
      <c r="N26">
        <f>'Ind T4'!C103</f>
        <v>0.17734062661967087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1.280858347786662</v>
      </c>
      <c r="N27">
        <f>'Ind T4'!C102</f>
        <v>0.4857338740417827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1.907968646886693</v>
      </c>
      <c r="N29">
        <f>'Ind T4'!C100</f>
        <v>0.25890670715684738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0.2417722261351507</v>
      </c>
      <c r="N31">
        <f>'Ind T4'!C98</f>
        <v>-1.1468432954051866</v>
      </c>
    </row>
    <row r="32" spans="12:14" x14ac:dyDescent="0.2">
      <c r="L32" s="13" t="str">
        <f>'Ind T4'!A58</f>
        <v>Engineering</v>
      </c>
      <c r="M32">
        <f>'Ind T4'!B97</f>
        <v>-2.3681422305694699</v>
      </c>
      <c r="N32">
        <f>'Ind T4'!C97</f>
        <v>0.21661373645580628</v>
      </c>
    </row>
    <row r="33" spans="12:14" x14ac:dyDescent="0.2">
      <c r="L33" s="13" t="str">
        <f>'Ind T4'!A57</f>
        <v>Food drink and tobacco</v>
      </c>
      <c r="M33">
        <f>'Ind T4'!B96</f>
        <v>0.49300631413911056</v>
      </c>
      <c r="N33">
        <f>'Ind T4'!C96</f>
        <v>-0.62284335577234007</v>
      </c>
    </row>
    <row r="34" spans="12:14" x14ac:dyDescent="0.2">
      <c r="L34" s="1" t="str">
        <f>CONCATENATE("[",'Ind T4'!A56,"]")</f>
        <v>[Manufacturing]</v>
      </c>
      <c r="M34">
        <f>'Ind T4'!B95</f>
        <v>6.1539647098918238E-2</v>
      </c>
      <c r="N34">
        <f>'Ind T4'!C95</f>
        <v>-0.93595776626158589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-0.40820988925304169</v>
      </c>
      <c r="N36">
        <f>'Ind T4'!C93</f>
        <v>0.21098514065271967</v>
      </c>
    </row>
    <row r="37" spans="12:14" x14ac:dyDescent="0.2">
      <c r="L37" s="13" t="str">
        <f>'Ind T4'!A53</f>
        <v>Electricity and gas</v>
      </c>
      <c r="M37">
        <f>'Ind T4'!B92</f>
        <v>-0.35041078620475785</v>
      </c>
      <c r="N37">
        <f>'Ind T4'!C92</f>
        <v>-0.36039335667924499</v>
      </c>
    </row>
    <row r="38" spans="12:14" x14ac:dyDescent="0.2">
      <c r="L38" s="13" t="str">
        <f>'Ind T4'!A52</f>
        <v>Mining and quarrying</v>
      </c>
      <c r="M38">
        <f>'Ind T4'!B91</f>
        <v>-6.454649343763597</v>
      </c>
      <c r="N38">
        <f>'Ind T4'!C91</f>
        <v>-3.2751275268871893</v>
      </c>
    </row>
    <row r="39" spans="12:14" x14ac:dyDescent="0.2">
      <c r="L39" s="45" t="str">
        <f>'Ind T4'!A51</f>
        <v>Agriculture</v>
      </c>
      <c r="M39">
        <f>'Ind T4'!B90</f>
        <v>2.1869167030996506</v>
      </c>
      <c r="N39">
        <f>'Ind T4'!C90</f>
        <v>0.34497670019817406</v>
      </c>
    </row>
    <row r="40" spans="12:14" x14ac:dyDescent="0.2">
      <c r="L40" s="1" t="str">
        <f>CONCATENATE("[",'Ind T4'!A50,"]")</f>
        <v>[Primary sector and utilities]</v>
      </c>
      <c r="M40">
        <f>'Ind T4'!B89</f>
        <v>0.64106952717364329</v>
      </c>
      <c r="N40">
        <f>'Ind T4'!C89</f>
        <v>0.1226990821833196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Lancashire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15.732999999999997</v>
      </c>
      <c r="N5" s="11">
        <f t="shared" ref="N5:AL5" si="1">SUM(N6:N9)</f>
        <v>14.484999999999994</v>
      </c>
      <c r="O5" s="11">
        <f t="shared" si="1"/>
        <v>15.61300000000001</v>
      </c>
      <c r="P5" s="11">
        <f t="shared" si="1"/>
        <v>16.368999999999982</v>
      </c>
      <c r="Q5" s="11">
        <f t="shared" si="1"/>
        <v>16.68999999999998</v>
      </c>
      <c r="R5" s="11">
        <f t="shared" si="1"/>
        <v>14.661000000000001</v>
      </c>
      <c r="S5" s="11">
        <f t="shared" si="1"/>
        <v>15.931999999999992</v>
      </c>
      <c r="T5" s="11">
        <f t="shared" si="1"/>
        <v>15.839000000000002</v>
      </c>
      <c r="U5" s="11">
        <f t="shared" si="1"/>
        <v>13.780000000000008</v>
      </c>
      <c r="V5" s="11">
        <f t="shared" si="1"/>
        <v>15.75</v>
      </c>
      <c r="W5" s="11">
        <f t="shared" si="1"/>
        <v>15.136999999999992</v>
      </c>
      <c r="X5" s="11">
        <f t="shared" si="1"/>
        <v>15.011000000000006</v>
      </c>
      <c r="Y5" s="11">
        <f t="shared" si="1"/>
        <v>14.967000000000006</v>
      </c>
      <c r="Z5" s="11">
        <f t="shared" si="1"/>
        <v>15.030999999999974</v>
      </c>
      <c r="AA5" s="11">
        <f t="shared" si="1"/>
        <v>15.205999999999996</v>
      </c>
      <c r="AB5" s="11">
        <f t="shared" si="1"/>
        <v>15.281999999999979</v>
      </c>
      <c r="AC5" s="11">
        <f t="shared" si="1"/>
        <v>15.339000000000009</v>
      </c>
      <c r="AD5" s="11">
        <f t="shared" si="1"/>
        <v>15.370999999999967</v>
      </c>
      <c r="AE5" s="11">
        <f t="shared" si="1"/>
        <v>15.387000000000025</v>
      </c>
      <c r="AF5" s="11">
        <f t="shared" si="1"/>
        <v>15.394000000000009</v>
      </c>
      <c r="AG5" s="11">
        <f t="shared" si="1"/>
        <v>15.404999999999992</v>
      </c>
      <c r="AH5" s="11">
        <f t="shared" si="1"/>
        <v>15.410999999999987</v>
      </c>
      <c r="AI5" s="11">
        <f t="shared" si="1"/>
        <v>15.415999999999997</v>
      </c>
      <c r="AJ5" s="11">
        <f t="shared" si="1"/>
        <v>15.41799999999999</v>
      </c>
      <c r="AK5" s="11">
        <f t="shared" si="1"/>
        <v>15.417999999999987</v>
      </c>
      <c r="AL5" s="11">
        <f t="shared" si="1"/>
        <v>15.417999999999989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8.7390000000000061</v>
      </c>
      <c r="N6" s="11">
        <v>7.448000000000004</v>
      </c>
      <c r="O6" s="11">
        <v>7.7310000000000088</v>
      </c>
      <c r="P6" s="11">
        <v>8.3989999999999849</v>
      </c>
      <c r="Q6" s="11">
        <v>8.8889999999999763</v>
      </c>
      <c r="R6" s="11">
        <v>6.6530000000000049</v>
      </c>
      <c r="S6" s="11">
        <v>7.5270000000000037</v>
      </c>
      <c r="T6" s="11">
        <v>6.7959999999999949</v>
      </c>
      <c r="U6" s="11">
        <v>5.7400000000000091</v>
      </c>
      <c r="V6" s="11">
        <v>7.4239999999999995</v>
      </c>
      <c r="W6" s="11">
        <v>7.4129999999999985</v>
      </c>
      <c r="X6" s="11">
        <v>7.4619999999999846</v>
      </c>
      <c r="Y6" s="11">
        <v>7.5039999999999933</v>
      </c>
      <c r="Z6" s="11">
        <v>7.5729999999999693</v>
      </c>
      <c r="AA6" s="11">
        <v>7.6169999999999991</v>
      </c>
      <c r="AB6" s="11">
        <v>7.6299999999999937</v>
      </c>
      <c r="AC6" s="11">
        <v>7.6480000000000032</v>
      </c>
      <c r="AD6" s="11">
        <v>7.6639999999999953</v>
      </c>
      <c r="AE6" s="11">
        <v>7.6780000000000124</v>
      </c>
      <c r="AF6" s="11">
        <v>7.6910000000000078</v>
      </c>
      <c r="AG6" s="11">
        <v>7.7129999999999956</v>
      </c>
      <c r="AH6" s="11">
        <v>7.7329999999999943</v>
      </c>
      <c r="AI6" s="11">
        <v>7.7529999999999983</v>
      </c>
      <c r="AJ6" s="11">
        <v>7.770999999999999</v>
      </c>
      <c r="AK6" s="172">
        <v>7.7889999999999926</v>
      </c>
      <c r="AL6" s="11">
        <v>7.8060000000000018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0.48099999999999898</v>
      </c>
      <c r="N7" s="11">
        <v>0.27000000000000024</v>
      </c>
      <c r="O7" s="11">
        <v>0.6129999999999991</v>
      </c>
      <c r="P7" s="11">
        <v>0.44399999999999995</v>
      </c>
      <c r="Q7" s="11">
        <v>0.41299999999999976</v>
      </c>
      <c r="R7" s="11">
        <v>0.48999999999999977</v>
      </c>
      <c r="S7" s="11">
        <v>0.72999999999999976</v>
      </c>
      <c r="T7" s="11">
        <v>0.38599999999999962</v>
      </c>
      <c r="U7" s="11">
        <v>0.52199999999999969</v>
      </c>
      <c r="V7" s="11">
        <v>0.38200000000000045</v>
      </c>
      <c r="W7" s="11">
        <v>0.35099999999999981</v>
      </c>
      <c r="X7" s="11">
        <v>0.33399999999999946</v>
      </c>
      <c r="Y7" s="11">
        <v>0.32700000000000046</v>
      </c>
      <c r="Z7" s="11">
        <v>0.31200000000000105</v>
      </c>
      <c r="AA7" s="11">
        <v>0.29799999999999977</v>
      </c>
      <c r="AB7" s="11">
        <v>0.28600000000000014</v>
      </c>
      <c r="AC7" s="11">
        <v>0.27599999999999969</v>
      </c>
      <c r="AD7" s="11">
        <v>0.26700000000000079</v>
      </c>
      <c r="AE7" s="11">
        <v>0.25799999999999962</v>
      </c>
      <c r="AF7" s="11">
        <v>0.25100000000000017</v>
      </c>
      <c r="AG7" s="11">
        <v>0.24400000000000058</v>
      </c>
      <c r="AH7" s="11">
        <v>0.23700000000000027</v>
      </c>
      <c r="AI7" s="11">
        <v>0.2300000000000004</v>
      </c>
      <c r="AJ7" s="11">
        <v>0.22400000000000006</v>
      </c>
      <c r="AK7" s="172">
        <v>0.21799999999999961</v>
      </c>
      <c r="AL7" s="11">
        <v>0.21300000000000036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1.9219999999999999</v>
      </c>
      <c r="N8" s="11">
        <v>1.6540000000000019</v>
      </c>
      <c r="O8" s="11">
        <v>2.3440000000000074</v>
      </c>
      <c r="P8" s="11">
        <v>2.4499999999999913</v>
      </c>
      <c r="Q8" s="11">
        <v>2.2710000000000061</v>
      </c>
      <c r="R8" s="11">
        <v>2.5289999999999964</v>
      </c>
      <c r="S8" s="11">
        <v>2.4769999999999963</v>
      </c>
      <c r="T8" s="11">
        <v>2.7889999999999948</v>
      </c>
      <c r="U8" s="11">
        <v>2.3570000000000064</v>
      </c>
      <c r="V8" s="11">
        <v>2.6090000000000027</v>
      </c>
      <c r="W8" s="11">
        <v>2.4849999999999972</v>
      </c>
      <c r="X8" s="11">
        <v>2.4520000000000044</v>
      </c>
      <c r="Y8" s="11">
        <v>2.4170000000000051</v>
      </c>
      <c r="Z8" s="11">
        <v>2.407000000000008</v>
      </c>
      <c r="AA8" s="11">
        <v>2.4019999999999988</v>
      </c>
      <c r="AB8" s="11">
        <v>2.3969999999999967</v>
      </c>
      <c r="AC8" s="11">
        <v>2.3919999999999977</v>
      </c>
      <c r="AD8" s="11">
        <v>2.3869999999999973</v>
      </c>
      <c r="AE8" s="11">
        <v>2.3820000000000099</v>
      </c>
      <c r="AF8" s="11">
        <v>2.3769999999999949</v>
      </c>
      <c r="AG8" s="11">
        <v>2.3730000000000038</v>
      </c>
      <c r="AH8" s="11">
        <v>2.3689999999999971</v>
      </c>
      <c r="AI8" s="11">
        <v>2.366000000000001</v>
      </c>
      <c r="AJ8" s="11">
        <v>2.3620000000000005</v>
      </c>
      <c r="AK8" s="172">
        <v>2.3579999999999988</v>
      </c>
      <c r="AL8" s="11">
        <v>2.354000000000001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4.5909999999999904</v>
      </c>
      <c r="N9" s="11">
        <v>5.1129999999999871</v>
      </c>
      <c r="O9" s="11">
        <v>4.9249999999999945</v>
      </c>
      <c r="P9" s="11">
        <v>5.076000000000005</v>
      </c>
      <c r="Q9" s="11">
        <v>5.1169999999999973</v>
      </c>
      <c r="R9" s="11">
        <v>4.9890000000000017</v>
      </c>
      <c r="S9" s="11">
        <v>5.1979999999999915</v>
      </c>
      <c r="T9" s="11">
        <v>5.8680000000000128</v>
      </c>
      <c r="U9" s="11">
        <v>5.1609999999999943</v>
      </c>
      <c r="V9" s="11">
        <v>5.3349999999999982</v>
      </c>
      <c r="W9" s="11">
        <v>4.8879999999999963</v>
      </c>
      <c r="X9" s="11">
        <v>4.7630000000000177</v>
      </c>
      <c r="Y9" s="11">
        <v>4.7190000000000074</v>
      </c>
      <c r="Z9" s="11">
        <v>4.7389999999999954</v>
      </c>
      <c r="AA9" s="11">
        <v>4.8889999999999967</v>
      </c>
      <c r="AB9" s="11">
        <v>4.9689999999999861</v>
      </c>
      <c r="AC9" s="11">
        <v>5.0230000000000086</v>
      </c>
      <c r="AD9" s="11">
        <v>5.0529999999999733</v>
      </c>
      <c r="AE9" s="11">
        <v>5.0690000000000035</v>
      </c>
      <c r="AF9" s="11">
        <v>5.0750000000000055</v>
      </c>
      <c r="AG9" s="11">
        <v>5.0749999999999922</v>
      </c>
      <c r="AH9" s="11">
        <v>5.0719999999999956</v>
      </c>
      <c r="AI9" s="11">
        <v>5.0669999999999975</v>
      </c>
      <c r="AJ9" s="11">
        <v>5.0609999999999911</v>
      </c>
      <c r="AK9" s="172">
        <v>5.0529999999999955</v>
      </c>
      <c r="AL9" s="11">
        <v>5.0449999999999866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86.821000000000197</v>
      </c>
      <c r="N11" s="11">
        <f t="shared" si="2"/>
        <v>87.091999999999985</v>
      </c>
      <c r="O11" s="11">
        <f t="shared" si="2"/>
        <v>84.321000000000026</v>
      </c>
      <c r="P11" s="11">
        <f t="shared" si="2"/>
        <v>83.927999999999926</v>
      </c>
      <c r="Q11" s="11">
        <f t="shared" si="2"/>
        <v>87.342999999999876</v>
      </c>
      <c r="R11" s="11">
        <f t="shared" ref="R11" si="3">SUM(R12:R14)</f>
        <v>86.341999999999899</v>
      </c>
      <c r="S11" s="11">
        <f t="shared" ref="S11" si="4">SUM(S12:S14)</f>
        <v>87.992000000000075</v>
      </c>
      <c r="T11" s="11">
        <f t="shared" ref="T11" si="5">SUM(T12:T14)</f>
        <v>89.214000000000027</v>
      </c>
      <c r="U11" s="11">
        <f t="shared" ref="U11" si="6">SUM(U12:U14)</f>
        <v>90.886999999999986</v>
      </c>
      <c r="V11" s="11">
        <f t="shared" ref="V11" si="7">SUM(V12:V14)</f>
        <v>90.42399999999995</v>
      </c>
      <c r="W11" s="11">
        <f t="shared" ref="W11" si="8">SUM(W12:W14)</f>
        <v>86.608000000000004</v>
      </c>
      <c r="X11" s="11">
        <f t="shared" ref="X11" si="9">SUM(X12:X14)</f>
        <v>85.417999999999822</v>
      </c>
      <c r="Y11" s="11">
        <f t="shared" ref="Y11" si="10">SUM(Y12:Y14)</f>
        <v>84.490000000000109</v>
      </c>
      <c r="Z11" s="11">
        <f t="shared" ref="Z11" si="11">SUM(Z12:Z14)</f>
        <v>83.544999999999987</v>
      </c>
      <c r="AA11" s="11">
        <f t="shared" ref="AA11" si="12">SUM(AA12:AA14)</f>
        <v>82.661000000000143</v>
      </c>
      <c r="AB11" s="11">
        <f t="shared" ref="AB11" si="13">SUM(AB12:AB14)</f>
        <v>81.710999999999942</v>
      </c>
      <c r="AC11" s="11">
        <f t="shared" ref="AC11" si="14">SUM(AC12:AC14)</f>
        <v>81.025999999999982</v>
      </c>
      <c r="AD11" s="11">
        <f>SUM(AD12:AD14)</f>
        <v>80.318999999999946</v>
      </c>
      <c r="AE11" s="11">
        <f t="shared" ref="AE11" si="15">SUM(AE12:AE14)</f>
        <v>79.620000000000033</v>
      </c>
      <c r="AF11" s="11">
        <f t="shared" ref="AF11" si="16">SUM(AF12:AF14)</f>
        <v>78.934000000000182</v>
      </c>
      <c r="AG11" s="11">
        <f t="shared" ref="AG11:AL11" si="17">SUM(AG12:AG14)</f>
        <v>78.313999999999908</v>
      </c>
      <c r="AH11" s="11">
        <f t="shared" si="17"/>
        <v>77.665000000000049</v>
      </c>
      <c r="AI11" s="11">
        <f t="shared" si="17"/>
        <v>77.027000000000058</v>
      </c>
      <c r="AJ11" s="11">
        <f t="shared" si="17"/>
        <v>76.401000000000096</v>
      </c>
      <c r="AK11" s="11">
        <f t="shared" si="17"/>
        <v>75.79000000000002</v>
      </c>
      <c r="AL11" s="11">
        <f t="shared" si="17"/>
        <v>75.21400000000007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13.832000000000015</v>
      </c>
      <c r="N12" s="11">
        <v>13.398</v>
      </c>
      <c r="O12" s="11">
        <v>12.769999999999982</v>
      </c>
      <c r="P12" s="11">
        <v>13.548999999999996</v>
      </c>
      <c r="Q12" s="11">
        <v>13.965000000000018</v>
      </c>
      <c r="R12" s="11">
        <v>14.702000000000009</v>
      </c>
      <c r="S12" s="11">
        <v>15.750999999999998</v>
      </c>
      <c r="T12" s="11">
        <v>14.253000000000021</v>
      </c>
      <c r="U12" s="11">
        <v>13.395999999999994</v>
      </c>
      <c r="V12" s="11">
        <v>15.255000000000024</v>
      </c>
      <c r="W12" s="11">
        <v>15.068</v>
      </c>
      <c r="X12" s="11">
        <v>15.016999999999969</v>
      </c>
      <c r="Y12" s="11">
        <v>14.978000000000032</v>
      </c>
      <c r="Z12" s="11">
        <v>15.012999999999982</v>
      </c>
      <c r="AA12" s="11">
        <v>14.945000000000023</v>
      </c>
      <c r="AB12" s="11">
        <v>14.816999999999997</v>
      </c>
      <c r="AC12" s="11">
        <v>14.721000000000009</v>
      </c>
      <c r="AD12" s="11">
        <v>14.615999999999978</v>
      </c>
      <c r="AE12" s="11">
        <v>14.504000000000016</v>
      </c>
      <c r="AF12" s="11">
        <v>14.391000000000014</v>
      </c>
      <c r="AG12" s="11">
        <v>14.280999999999965</v>
      </c>
      <c r="AH12" s="11">
        <v>14.171000000000014</v>
      </c>
      <c r="AI12" s="11">
        <v>14.060000000000004</v>
      </c>
      <c r="AJ12" s="11">
        <v>13.947999999999995</v>
      </c>
      <c r="AK12" s="172">
        <v>13.834999999999974</v>
      </c>
      <c r="AL12" s="11">
        <v>13.719999999999992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6.286000000000004</v>
      </c>
      <c r="N13" s="11">
        <v>8.8989999999999814</v>
      </c>
      <c r="O13" s="11">
        <v>6.4740000000000082</v>
      </c>
      <c r="P13" s="11">
        <v>7.3070000000000066</v>
      </c>
      <c r="Q13" s="11">
        <v>7.437999999999982</v>
      </c>
      <c r="R13" s="11">
        <v>7.7570000000000006</v>
      </c>
      <c r="S13" s="11">
        <v>7.1360000000000117</v>
      </c>
      <c r="T13" s="11">
        <v>8.9369999999999958</v>
      </c>
      <c r="U13" s="11">
        <v>7.8089999999999868</v>
      </c>
      <c r="V13" s="11">
        <v>7.472999999999999</v>
      </c>
      <c r="W13" s="11">
        <v>6.8810000000000118</v>
      </c>
      <c r="X13" s="11">
        <v>7.1640000000000024</v>
      </c>
      <c r="Y13" s="11">
        <v>7.2090000000000094</v>
      </c>
      <c r="Z13" s="11">
        <v>7.3029999999999795</v>
      </c>
      <c r="AA13" s="11">
        <v>7.3700000000000152</v>
      </c>
      <c r="AB13" s="11">
        <v>7.3979999999999864</v>
      </c>
      <c r="AC13" s="11">
        <v>7.3689999999999944</v>
      </c>
      <c r="AD13" s="11">
        <v>7.3389999999999969</v>
      </c>
      <c r="AE13" s="11">
        <v>7.3079999999999918</v>
      </c>
      <c r="AF13" s="11">
        <v>7.2769999999999815</v>
      </c>
      <c r="AG13" s="11">
        <v>7.2549999999999937</v>
      </c>
      <c r="AH13" s="11">
        <v>7.2280000000000006</v>
      </c>
      <c r="AI13" s="11">
        <v>7.2</v>
      </c>
      <c r="AJ13" s="11">
        <v>7.17</v>
      </c>
      <c r="AK13" s="172">
        <v>7.139999999999981</v>
      </c>
      <c r="AL13" s="11">
        <v>7.1079999999999748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66.703000000000173</v>
      </c>
      <c r="N14" s="11">
        <v>64.795000000000002</v>
      </c>
      <c r="O14" s="11">
        <v>65.077000000000041</v>
      </c>
      <c r="P14" s="11">
        <v>63.071999999999925</v>
      </c>
      <c r="Q14" s="11">
        <v>65.939999999999884</v>
      </c>
      <c r="R14" s="11">
        <v>63.882999999999896</v>
      </c>
      <c r="S14" s="11">
        <v>65.105000000000061</v>
      </c>
      <c r="T14" s="11">
        <v>66.024000000000001</v>
      </c>
      <c r="U14" s="11">
        <v>69.682000000000002</v>
      </c>
      <c r="V14" s="11">
        <v>67.695999999999927</v>
      </c>
      <c r="W14" s="11">
        <v>64.658999999999992</v>
      </c>
      <c r="X14" s="11">
        <v>63.236999999999846</v>
      </c>
      <c r="Y14" s="11">
        <v>62.303000000000068</v>
      </c>
      <c r="Z14" s="11">
        <v>61.229000000000035</v>
      </c>
      <c r="AA14" s="11">
        <v>60.346000000000103</v>
      </c>
      <c r="AB14" s="11">
        <v>59.49599999999996</v>
      </c>
      <c r="AC14" s="11">
        <v>58.935999999999986</v>
      </c>
      <c r="AD14" s="11">
        <v>58.363999999999969</v>
      </c>
      <c r="AE14" s="11">
        <v>57.808000000000021</v>
      </c>
      <c r="AF14" s="11">
        <v>57.266000000000183</v>
      </c>
      <c r="AG14" s="11">
        <v>56.777999999999956</v>
      </c>
      <c r="AH14" s="11">
        <v>56.266000000000041</v>
      </c>
      <c r="AI14" s="11">
        <v>55.767000000000053</v>
      </c>
      <c r="AJ14" s="11">
        <v>55.283000000000094</v>
      </c>
      <c r="AK14" s="172">
        <v>54.815000000000062</v>
      </c>
      <c r="AL14" s="11">
        <v>54.386000000000102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47.307999999999836</v>
      </c>
      <c r="N16" s="11">
        <v>52.93199999999996</v>
      </c>
      <c r="O16" s="11">
        <v>55.574000000000034</v>
      </c>
      <c r="P16" s="11">
        <v>49.376000000000005</v>
      </c>
      <c r="Q16" s="11">
        <v>51.959999999999937</v>
      </c>
      <c r="R16" s="11">
        <v>47.805999999999905</v>
      </c>
      <c r="S16" s="11">
        <v>48.676999999999943</v>
      </c>
      <c r="T16" s="11">
        <v>49.20999999999998</v>
      </c>
      <c r="U16" s="11">
        <v>53.521999999999991</v>
      </c>
      <c r="V16" s="11">
        <v>53.857999999999912</v>
      </c>
      <c r="W16" s="11">
        <v>52.543999999999954</v>
      </c>
      <c r="X16" s="11">
        <v>51.453999999999972</v>
      </c>
      <c r="Y16" s="11">
        <v>51.645999999999944</v>
      </c>
      <c r="Z16" s="11">
        <v>52.148000000000003</v>
      </c>
      <c r="AA16" s="11">
        <v>52.616000000000071</v>
      </c>
      <c r="AB16" s="11">
        <v>52.889000000000081</v>
      </c>
      <c r="AC16" s="11">
        <v>53.099000000000018</v>
      </c>
      <c r="AD16" s="11">
        <v>53.175000000000004</v>
      </c>
      <c r="AE16" s="11">
        <v>53.316000000000017</v>
      </c>
      <c r="AF16" s="11">
        <v>53.423000000000108</v>
      </c>
      <c r="AG16" s="11">
        <v>53.599000000000025</v>
      </c>
      <c r="AH16" s="11">
        <v>53.784999999999982</v>
      </c>
      <c r="AI16" s="11">
        <v>53.98399999999986</v>
      </c>
      <c r="AJ16" s="11">
        <v>54.191999999999986</v>
      </c>
      <c r="AK16" s="172">
        <v>54.404999999999959</v>
      </c>
      <c r="AL16" s="11">
        <v>54.621999999999979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182.51600000000013</v>
      </c>
      <c r="N18" s="11">
        <f t="shared" ref="N18:AL18" si="18">SUM(N19:N21)</f>
        <v>182.14600000000016</v>
      </c>
      <c r="O18" s="11">
        <f t="shared" si="18"/>
        <v>184.18399999999988</v>
      </c>
      <c r="P18" s="11">
        <f t="shared" si="18"/>
        <v>180.62200000000024</v>
      </c>
      <c r="Q18" s="11">
        <f t="shared" si="18"/>
        <v>186.28500000000037</v>
      </c>
      <c r="R18" s="11">
        <f t="shared" si="18"/>
        <v>186.48600000000022</v>
      </c>
      <c r="S18" s="11">
        <f t="shared" si="18"/>
        <v>192.21499999999995</v>
      </c>
      <c r="T18" s="11">
        <f t="shared" si="18"/>
        <v>188.17200000000011</v>
      </c>
      <c r="U18" s="11">
        <f t="shared" si="18"/>
        <v>196.02199999999979</v>
      </c>
      <c r="V18" s="11">
        <f t="shared" si="18"/>
        <v>204.77600000000015</v>
      </c>
      <c r="W18" s="11">
        <f t="shared" si="18"/>
        <v>198.7390000000002</v>
      </c>
      <c r="X18" s="11">
        <f t="shared" si="18"/>
        <v>199.49500000000026</v>
      </c>
      <c r="Y18" s="11">
        <f t="shared" si="18"/>
        <v>200.77799999999996</v>
      </c>
      <c r="Z18" s="11">
        <f t="shared" si="18"/>
        <v>202.12700000000044</v>
      </c>
      <c r="AA18" s="11">
        <f t="shared" si="18"/>
        <v>203.65499999999986</v>
      </c>
      <c r="AB18" s="11">
        <f t="shared" si="18"/>
        <v>204.93000000000023</v>
      </c>
      <c r="AC18" s="11">
        <f t="shared" si="18"/>
        <v>205.94799999999998</v>
      </c>
      <c r="AD18" s="11">
        <f t="shared" si="18"/>
        <v>206.87799999999999</v>
      </c>
      <c r="AE18" s="11">
        <f t="shared" si="18"/>
        <v>207.75500000000022</v>
      </c>
      <c r="AF18" s="11">
        <f t="shared" si="18"/>
        <v>208.60500000000008</v>
      </c>
      <c r="AG18" s="11">
        <f t="shared" si="18"/>
        <v>209.47999999999988</v>
      </c>
      <c r="AH18" s="11">
        <f t="shared" si="18"/>
        <v>210.34699999999938</v>
      </c>
      <c r="AI18" s="11">
        <f t="shared" si="18"/>
        <v>211.19100000000006</v>
      </c>
      <c r="AJ18" s="11">
        <f t="shared" si="18"/>
        <v>212.06299999999987</v>
      </c>
      <c r="AK18" s="11">
        <f t="shared" si="18"/>
        <v>212.9020000000001</v>
      </c>
      <c r="AL18" s="11">
        <f t="shared" si="18"/>
        <v>213.72200000000026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114.33300000000011</v>
      </c>
      <c r="N19" s="11">
        <v>111.08800000000012</v>
      </c>
      <c r="O19" s="11">
        <v>112.65199999999997</v>
      </c>
      <c r="P19" s="11">
        <v>110.63200000000018</v>
      </c>
      <c r="Q19" s="11">
        <v>109.81900000000027</v>
      </c>
      <c r="R19" s="11">
        <v>110.7470000000002</v>
      </c>
      <c r="S19" s="11">
        <v>107.91899999999997</v>
      </c>
      <c r="T19" s="11">
        <v>111.04500000000007</v>
      </c>
      <c r="U19" s="11">
        <v>117.00199999999975</v>
      </c>
      <c r="V19" s="11">
        <v>121.87700000000021</v>
      </c>
      <c r="W19" s="11">
        <v>116.91600000000027</v>
      </c>
      <c r="X19" s="11">
        <v>117.64300000000019</v>
      </c>
      <c r="Y19" s="11">
        <v>117.82499999999985</v>
      </c>
      <c r="Z19" s="11">
        <v>117.76300000000049</v>
      </c>
      <c r="AA19" s="11">
        <v>117.91899999999987</v>
      </c>
      <c r="AB19" s="11">
        <v>118.17800000000025</v>
      </c>
      <c r="AC19" s="11">
        <v>118.34400000000008</v>
      </c>
      <c r="AD19" s="11">
        <v>118.49100000000003</v>
      </c>
      <c r="AE19" s="11">
        <v>118.62900000000025</v>
      </c>
      <c r="AF19" s="11">
        <v>118.76899999999998</v>
      </c>
      <c r="AG19" s="11">
        <v>118.93799999999985</v>
      </c>
      <c r="AH19" s="11">
        <v>119.12899999999955</v>
      </c>
      <c r="AI19" s="11">
        <v>119.32300000000015</v>
      </c>
      <c r="AJ19" s="11">
        <v>119.57299999999984</v>
      </c>
      <c r="AK19" s="172">
        <v>119.81700000000029</v>
      </c>
      <c r="AL19" s="11">
        <v>120.06500000000015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27.388000000000012</v>
      </c>
      <c r="N20" s="11">
        <v>26.092000000000031</v>
      </c>
      <c r="O20" s="11">
        <v>27.359000000000041</v>
      </c>
      <c r="P20" s="11">
        <v>26.45699999999999</v>
      </c>
      <c r="Q20" s="11">
        <v>28.721000000000029</v>
      </c>
      <c r="R20" s="11">
        <v>26.606999999999996</v>
      </c>
      <c r="S20" s="11">
        <v>31.414000000000026</v>
      </c>
      <c r="T20" s="11">
        <v>29.13799999999997</v>
      </c>
      <c r="U20" s="11">
        <v>31.725000000000016</v>
      </c>
      <c r="V20" s="11">
        <v>34.78900000000003</v>
      </c>
      <c r="W20" s="11">
        <v>34.237999999999943</v>
      </c>
      <c r="X20" s="11">
        <v>35.759000000000107</v>
      </c>
      <c r="Y20" s="11">
        <v>35.96500000000006</v>
      </c>
      <c r="Z20" s="11">
        <v>36.102999999999938</v>
      </c>
      <c r="AA20" s="11">
        <v>36.314999999999976</v>
      </c>
      <c r="AB20" s="11">
        <v>36.450999999999965</v>
      </c>
      <c r="AC20" s="11">
        <v>36.528999999999854</v>
      </c>
      <c r="AD20" s="11">
        <v>36.603999999999942</v>
      </c>
      <c r="AE20" s="11">
        <v>36.675000000000047</v>
      </c>
      <c r="AF20" s="11">
        <v>36.748000000000019</v>
      </c>
      <c r="AG20" s="11">
        <v>36.827999999999996</v>
      </c>
      <c r="AH20" s="11">
        <v>36.899999999999842</v>
      </c>
      <c r="AI20" s="11">
        <v>36.967999999999918</v>
      </c>
      <c r="AJ20" s="11">
        <v>37.032000000000011</v>
      </c>
      <c r="AK20" s="172">
        <v>37.09299999999994</v>
      </c>
      <c r="AL20" s="11">
        <v>37.152000000000015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40.795000000000016</v>
      </c>
      <c r="N21" s="11">
        <v>44.966000000000015</v>
      </c>
      <c r="O21" s="11">
        <v>44.172999999999867</v>
      </c>
      <c r="P21" s="11">
        <v>43.533000000000072</v>
      </c>
      <c r="Q21" s="11">
        <v>47.745000000000054</v>
      </c>
      <c r="R21" s="11">
        <v>49.132000000000026</v>
      </c>
      <c r="S21" s="11">
        <v>52.881999999999941</v>
      </c>
      <c r="T21" s="11">
        <v>47.989000000000068</v>
      </c>
      <c r="U21" s="11">
        <v>47.295000000000016</v>
      </c>
      <c r="V21" s="11">
        <v>48.109999999999928</v>
      </c>
      <c r="W21" s="11">
        <v>47.584999999999987</v>
      </c>
      <c r="X21" s="11">
        <v>46.092999999999954</v>
      </c>
      <c r="Y21" s="11">
        <v>46.988000000000071</v>
      </c>
      <c r="Z21" s="11">
        <v>48.260999999999989</v>
      </c>
      <c r="AA21" s="11">
        <v>49.421000000000014</v>
      </c>
      <c r="AB21" s="11">
        <v>50.301000000000009</v>
      </c>
      <c r="AC21" s="11">
        <v>51.07500000000006</v>
      </c>
      <c r="AD21" s="11">
        <v>51.783000000000023</v>
      </c>
      <c r="AE21" s="11">
        <v>52.450999999999937</v>
      </c>
      <c r="AF21" s="11">
        <v>53.088000000000093</v>
      </c>
      <c r="AG21" s="11">
        <v>53.714000000000034</v>
      </c>
      <c r="AH21" s="11">
        <v>54.317999999999977</v>
      </c>
      <c r="AI21" s="11">
        <v>54.900000000000006</v>
      </c>
      <c r="AJ21" s="11">
        <v>55.45800000000002</v>
      </c>
      <c r="AK21" s="172">
        <v>55.991999999999877</v>
      </c>
      <c r="AL21" s="11">
        <v>56.505000000000095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159.04</v>
      </c>
      <c r="N23" s="11">
        <f t="shared" ref="N23:AL23" si="19">SUM(N24:N31)</f>
        <v>158.02699999999976</v>
      </c>
      <c r="O23" s="11">
        <f t="shared" si="19"/>
        <v>156.63999999999993</v>
      </c>
      <c r="P23" s="11">
        <f t="shared" si="19"/>
        <v>160.75500000000005</v>
      </c>
      <c r="Q23" s="11">
        <f t="shared" si="19"/>
        <v>171.85399999999993</v>
      </c>
      <c r="R23" s="11">
        <f t="shared" si="19"/>
        <v>167.45500000000018</v>
      </c>
      <c r="S23" s="11">
        <f t="shared" si="19"/>
        <v>174.44300000000015</v>
      </c>
      <c r="T23" s="11">
        <f t="shared" si="19"/>
        <v>168.25699999999995</v>
      </c>
      <c r="U23" s="11">
        <f t="shared" si="19"/>
        <v>163.40199999999982</v>
      </c>
      <c r="V23" s="11">
        <f t="shared" si="19"/>
        <v>170.85300000000021</v>
      </c>
      <c r="W23" s="11">
        <f t="shared" si="19"/>
        <v>162.10200000000006</v>
      </c>
      <c r="X23" s="11">
        <f t="shared" si="19"/>
        <v>163.64399999999989</v>
      </c>
      <c r="Y23" s="11">
        <f t="shared" si="19"/>
        <v>163.63299999999987</v>
      </c>
      <c r="Z23" s="11">
        <f t="shared" si="19"/>
        <v>164.29600000000013</v>
      </c>
      <c r="AA23" s="11">
        <f t="shared" si="19"/>
        <v>165.47399999999988</v>
      </c>
      <c r="AB23" s="11">
        <f t="shared" si="19"/>
        <v>166.33200000000014</v>
      </c>
      <c r="AC23" s="11">
        <f t="shared" si="19"/>
        <v>167.23299999999986</v>
      </c>
      <c r="AD23" s="11">
        <f t="shared" si="19"/>
        <v>168.10900000000018</v>
      </c>
      <c r="AE23" s="11">
        <f t="shared" si="19"/>
        <v>168.99000000000009</v>
      </c>
      <c r="AF23" s="11">
        <f t="shared" si="19"/>
        <v>169.88199999999981</v>
      </c>
      <c r="AG23" s="11">
        <f t="shared" si="19"/>
        <v>170.79000000000005</v>
      </c>
      <c r="AH23" s="11">
        <f t="shared" si="19"/>
        <v>171.68099999999976</v>
      </c>
      <c r="AI23" s="11">
        <f t="shared" si="19"/>
        <v>172.57599999999979</v>
      </c>
      <c r="AJ23" s="11">
        <f t="shared" si="19"/>
        <v>173.47000000000017</v>
      </c>
      <c r="AK23" s="11">
        <f t="shared" si="19"/>
        <v>174.3600000000001</v>
      </c>
      <c r="AL23" s="11">
        <f t="shared" si="19"/>
        <v>175.2469999999999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4.4620000000000068</v>
      </c>
      <c r="N24" s="11">
        <v>4.7099999999999964</v>
      </c>
      <c r="O24" s="11">
        <v>3.9140000000000068</v>
      </c>
      <c r="P24" s="11">
        <v>2.4129999999999936</v>
      </c>
      <c r="Q24" s="11">
        <v>3.6059999999999977</v>
      </c>
      <c r="R24" s="11">
        <v>2.8860000000000059</v>
      </c>
      <c r="S24" s="11">
        <v>4.7200000000000024</v>
      </c>
      <c r="T24" s="11">
        <v>2.7879999999999994</v>
      </c>
      <c r="U24" s="11">
        <v>3.1949999999999998</v>
      </c>
      <c r="V24" s="11">
        <v>4.0010000000000039</v>
      </c>
      <c r="W24" s="11">
        <v>3.3820000000000019</v>
      </c>
      <c r="X24" s="11">
        <v>3.3570000000000055</v>
      </c>
      <c r="Y24" s="11">
        <v>3.3530000000000006</v>
      </c>
      <c r="Z24" s="11">
        <v>3.3470000000000035</v>
      </c>
      <c r="AA24" s="11">
        <v>3.3460000000000019</v>
      </c>
      <c r="AB24" s="11">
        <v>3.3579999999999979</v>
      </c>
      <c r="AC24" s="11">
        <v>3.3659999999999921</v>
      </c>
      <c r="AD24" s="11">
        <v>3.373999999999997</v>
      </c>
      <c r="AE24" s="11">
        <v>3.382999999999996</v>
      </c>
      <c r="AF24" s="11">
        <v>3.3909999999999951</v>
      </c>
      <c r="AG24" s="11">
        <v>3.397999999999997</v>
      </c>
      <c r="AH24" s="11">
        <v>3.4060000000000068</v>
      </c>
      <c r="AI24" s="11">
        <v>3.413000000000006</v>
      </c>
      <c r="AJ24" s="11">
        <v>3.4209999999999914</v>
      </c>
      <c r="AK24" s="172">
        <v>3.4290000000000056</v>
      </c>
      <c r="AL24" s="11">
        <v>3.4359999999999995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11.515000000000017</v>
      </c>
      <c r="N25" s="11">
        <v>14.374999999999995</v>
      </c>
      <c r="O25" s="11">
        <v>13.416000000000007</v>
      </c>
      <c r="P25" s="11">
        <v>14.411000000000044</v>
      </c>
      <c r="Q25" s="11">
        <v>14.481999999999989</v>
      </c>
      <c r="R25" s="11">
        <v>16.524000000000019</v>
      </c>
      <c r="S25" s="11">
        <v>13.520000000000017</v>
      </c>
      <c r="T25" s="11">
        <v>14.021999999999981</v>
      </c>
      <c r="U25" s="11">
        <v>13.216999999999969</v>
      </c>
      <c r="V25" s="11">
        <v>13.192000000000011</v>
      </c>
      <c r="W25" s="11">
        <v>11.795000000000009</v>
      </c>
      <c r="X25" s="11">
        <v>12.128000000000005</v>
      </c>
      <c r="Y25" s="11">
        <v>12.254999999999979</v>
      </c>
      <c r="Z25" s="11">
        <v>12.515000000000013</v>
      </c>
      <c r="AA25" s="11">
        <v>12.718999999999966</v>
      </c>
      <c r="AB25" s="11">
        <v>12.888000000000028</v>
      </c>
      <c r="AC25" s="11">
        <v>13.045000000000005</v>
      </c>
      <c r="AD25" s="11">
        <v>13.182000000000047</v>
      </c>
      <c r="AE25" s="11">
        <v>13.312000000000003</v>
      </c>
      <c r="AF25" s="11">
        <v>13.440999999999963</v>
      </c>
      <c r="AG25" s="11">
        <v>13.576999999999964</v>
      </c>
      <c r="AH25" s="11">
        <v>13.710999999999929</v>
      </c>
      <c r="AI25" s="11">
        <v>13.841999999999965</v>
      </c>
      <c r="AJ25" s="11">
        <v>13.968000000000062</v>
      </c>
      <c r="AK25" s="172">
        <v>14.087999999999989</v>
      </c>
      <c r="AL25" s="11">
        <v>14.200999999999956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12.773999999999976</v>
      </c>
      <c r="N26" s="11">
        <v>12.182000000000016</v>
      </c>
      <c r="O26" s="11">
        <v>11.445999999999996</v>
      </c>
      <c r="P26" s="11">
        <v>11.546999999999999</v>
      </c>
      <c r="Q26" s="11">
        <v>11.202999999999985</v>
      </c>
      <c r="R26" s="11">
        <v>9.268000000000022</v>
      </c>
      <c r="S26" s="11">
        <v>11.874000000000013</v>
      </c>
      <c r="T26" s="11">
        <v>10.471000000000009</v>
      </c>
      <c r="U26" s="11">
        <v>9.5790000000000131</v>
      </c>
      <c r="V26" s="11">
        <v>10.161999999999983</v>
      </c>
      <c r="W26" s="11">
        <v>9.7569999999999819</v>
      </c>
      <c r="X26" s="11">
        <v>9.9099999999999859</v>
      </c>
      <c r="Y26" s="11">
        <v>9.8889999999999745</v>
      </c>
      <c r="Z26" s="11">
        <v>9.8620000000000019</v>
      </c>
      <c r="AA26" s="11">
        <v>9.8209999999999837</v>
      </c>
      <c r="AB26" s="11">
        <v>9.7940000000000076</v>
      </c>
      <c r="AC26" s="11">
        <v>9.7760000000000034</v>
      </c>
      <c r="AD26" s="11">
        <v>9.7570000000000032</v>
      </c>
      <c r="AE26" s="11">
        <v>9.7370000000000143</v>
      </c>
      <c r="AF26" s="11">
        <v>9.7160000000000064</v>
      </c>
      <c r="AG26" s="11">
        <v>9.6969999999999974</v>
      </c>
      <c r="AH26" s="11">
        <v>9.6729999999999627</v>
      </c>
      <c r="AI26" s="11">
        <v>9.6479999999999837</v>
      </c>
      <c r="AJ26" s="11">
        <v>9.6240000000000059</v>
      </c>
      <c r="AK26" s="172">
        <v>9.5990000000000002</v>
      </c>
      <c r="AL26" s="11">
        <v>9.5749999999999869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7.2300000000000075</v>
      </c>
      <c r="N27" s="11">
        <v>8.7519999999999865</v>
      </c>
      <c r="O27" s="11">
        <v>7.3800000000000061</v>
      </c>
      <c r="P27" s="11">
        <v>10.069000000000013</v>
      </c>
      <c r="Q27" s="11">
        <v>10.034999999999998</v>
      </c>
      <c r="R27" s="11">
        <v>10.210999999999997</v>
      </c>
      <c r="S27" s="11">
        <v>10.175999999999995</v>
      </c>
      <c r="T27" s="11">
        <v>10.423000000000004</v>
      </c>
      <c r="U27" s="11">
        <v>7.6290000000000093</v>
      </c>
      <c r="V27" s="11">
        <v>8.6540000000000123</v>
      </c>
      <c r="W27" s="11">
        <v>8.5870000000000051</v>
      </c>
      <c r="X27" s="11">
        <v>8.6009999999999902</v>
      </c>
      <c r="Y27" s="11">
        <v>8.5830000000000126</v>
      </c>
      <c r="Z27" s="11">
        <v>8.6149999999999931</v>
      </c>
      <c r="AA27" s="11">
        <v>8.7010000000000094</v>
      </c>
      <c r="AB27" s="11">
        <v>8.7819999999999911</v>
      </c>
      <c r="AC27" s="11">
        <v>8.8809999999999931</v>
      </c>
      <c r="AD27" s="11">
        <v>8.9879999999999942</v>
      </c>
      <c r="AE27" s="11">
        <v>9.099000000000002</v>
      </c>
      <c r="AF27" s="11">
        <v>9.2129999999999956</v>
      </c>
      <c r="AG27" s="11">
        <v>9.3280000000000083</v>
      </c>
      <c r="AH27" s="11">
        <v>9.4439999999999866</v>
      </c>
      <c r="AI27" s="11">
        <v>9.5590000000000099</v>
      </c>
      <c r="AJ27" s="11">
        <v>9.6740000000000208</v>
      </c>
      <c r="AK27" s="172">
        <v>9.7879999999999914</v>
      </c>
      <c r="AL27" s="11">
        <v>9.901000000000014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38.789000000000023</v>
      </c>
      <c r="N28" s="11">
        <v>38.255999999999979</v>
      </c>
      <c r="O28" s="11">
        <v>38.56899999999991</v>
      </c>
      <c r="P28" s="11">
        <v>41.065999999999974</v>
      </c>
      <c r="Q28" s="11">
        <v>44.420999999999921</v>
      </c>
      <c r="R28" s="11">
        <v>44.845000000000006</v>
      </c>
      <c r="S28" s="11">
        <v>47.751000000000012</v>
      </c>
      <c r="T28" s="11">
        <v>43.319000000000003</v>
      </c>
      <c r="U28" s="11">
        <v>39.022999999999911</v>
      </c>
      <c r="V28" s="11">
        <v>44.547000000000139</v>
      </c>
      <c r="W28" s="11">
        <v>46.83000000000002</v>
      </c>
      <c r="X28" s="11">
        <v>47.771999999999927</v>
      </c>
      <c r="Y28" s="11">
        <v>48.043999999999897</v>
      </c>
      <c r="Z28" s="11">
        <v>48.37600000000014</v>
      </c>
      <c r="AA28" s="11">
        <v>48.726999999999897</v>
      </c>
      <c r="AB28" s="11">
        <v>48.99099999999995</v>
      </c>
      <c r="AC28" s="11">
        <v>49.228999999999893</v>
      </c>
      <c r="AD28" s="11">
        <v>49.478000000000101</v>
      </c>
      <c r="AE28" s="11">
        <v>49.737999999999921</v>
      </c>
      <c r="AF28" s="11">
        <v>50.009999999999863</v>
      </c>
      <c r="AG28" s="11">
        <v>50.262000000000057</v>
      </c>
      <c r="AH28" s="11">
        <v>50.504999999999967</v>
      </c>
      <c r="AI28" s="11">
        <v>50.748999999999988</v>
      </c>
      <c r="AJ28" s="11">
        <v>50.991000000000099</v>
      </c>
      <c r="AK28" s="172">
        <v>51.233000000000047</v>
      </c>
      <c r="AL28" s="11">
        <v>51.475000000000001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44.231999999999879</v>
      </c>
      <c r="N29" s="11">
        <v>41.600999999999871</v>
      </c>
      <c r="O29" s="11">
        <v>45.583999999999996</v>
      </c>
      <c r="P29" s="11">
        <v>46.800000000000018</v>
      </c>
      <c r="Q29" s="11">
        <v>46.856000000000058</v>
      </c>
      <c r="R29" s="11">
        <v>46.084000000000088</v>
      </c>
      <c r="S29" s="11">
        <v>51.711000000000155</v>
      </c>
      <c r="T29" s="11">
        <v>49.781000000000027</v>
      </c>
      <c r="U29" s="11">
        <v>51.634999999999991</v>
      </c>
      <c r="V29" s="11">
        <v>50.300000000000004</v>
      </c>
      <c r="W29" s="11">
        <v>44.3200000000001</v>
      </c>
      <c r="X29" s="11">
        <v>44.949999999999918</v>
      </c>
      <c r="Y29" s="11">
        <v>45.714000000000027</v>
      </c>
      <c r="Z29" s="11">
        <v>46.043000000000028</v>
      </c>
      <c r="AA29" s="11">
        <v>46.419000000000047</v>
      </c>
      <c r="AB29" s="11">
        <v>46.722000000000122</v>
      </c>
      <c r="AC29" s="11">
        <v>47.062000000000033</v>
      </c>
      <c r="AD29" s="11">
        <v>47.397000000000105</v>
      </c>
      <c r="AE29" s="11">
        <v>47.729000000000056</v>
      </c>
      <c r="AF29" s="11">
        <v>48.060999999999922</v>
      </c>
      <c r="AG29" s="11">
        <v>48.401999999999958</v>
      </c>
      <c r="AH29" s="11">
        <v>48.73199999999995</v>
      </c>
      <c r="AI29" s="11">
        <v>49.062999999999789</v>
      </c>
      <c r="AJ29" s="11">
        <v>49.39399999999992</v>
      </c>
      <c r="AK29" s="172">
        <v>49.725999999999971</v>
      </c>
      <c r="AL29" s="11">
        <v>50.058999999999948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19.36700000000004</v>
      </c>
      <c r="N30" s="11">
        <v>16.580999999999943</v>
      </c>
      <c r="O30" s="11">
        <v>16.701000000000008</v>
      </c>
      <c r="P30" s="11">
        <v>18.657</v>
      </c>
      <c r="Q30" s="11">
        <v>19.296999999999965</v>
      </c>
      <c r="R30" s="11">
        <v>17.061000000000007</v>
      </c>
      <c r="S30" s="11">
        <v>16.673999999999978</v>
      </c>
      <c r="T30" s="11">
        <v>19.843999999999948</v>
      </c>
      <c r="U30" s="11">
        <v>20.553999999999959</v>
      </c>
      <c r="V30" s="11">
        <v>20.188000000000006</v>
      </c>
      <c r="W30" s="11">
        <v>18.770999999999972</v>
      </c>
      <c r="X30" s="11">
        <v>18.524000000000044</v>
      </c>
      <c r="Y30" s="11">
        <v>17.570999999999998</v>
      </c>
      <c r="Z30" s="11">
        <v>17.299999999999951</v>
      </c>
      <c r="AA30" s="11">
        <v>17.472999999999985</v>
      </c>
      <c r="AB30" s="11">
        <v>17.546000000000038</v>
      </c>
      <c r="AC30" s="11">
        <v>17.648999999999987</v>
      </c>
      <c r="AD30" s="11">
        <v>17.729999999999958</v>
      </c>
      <c r="AE30" s="11">
        <v>17.807000000000059</v>
      </c>
      <c r="AF30" s="11">
        <v>17.87500000000006</v>
      </c>
      <c r="AG30" s="11">
        <v>17.950000000000024</v>
      </c>
      <c r="AH30" s="11">
        <v>18.026999999999962</v>
      </c>
      <c r="AI30" s="11">
        <v>18.108000000000025</v>
      </c>
      <c r="AJ30" s="11">
        <v>18.189000000000011</v>
      </c>
      <c r="AK30" s="172">
        <v>18.269000000000059</v>
      </c>
      <c r="AL30" s="11">
        <v>18.347999999999995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20.671000000000017</v>
      </c>
      <c r="N31" s="11">
        <v>21.569999999999958</v>
      </c>
      <c r="O31" s="11">
        <v>19.63000000000001</v>
      </c>
      <c r="P31" s="11">
        <v>15.792000000000009</v>
      </c>
      <c r="Q31" s="11">
        <v>21.954000000000004</v>
      </c>
      <c r="R31" s="11">
        <v>20.576000000000018</v>
      </c>
      <c r="S31" s="11">
        <v>18.016999999999989</v>
      </c>
      <c r="T31" s="11">
        <v>17.608999999999973</v>
      </c>
      <c r="U31" s="11">
        <v>18.569999999999968</v>
      </c>
      <c r="V31" s="11">
        <v>19.809000000000022</v>
      </c>
      <c r="W31" s="11">
        <v>18.659999999999997</v>
      </c>
      <c r="X31" s="11">
        <v>18.402000000000005</v>
      </c>
      <c r="Y31" s="11">
        <v>18.224000000000004</v>
      </c>
      <c r="Z31" s="11">
        <v>18.237999999999992</v>
      </c>
      <c r="AA31" s="11">
        <v>18.268000000000008</v>
      </c>
      <c r="AB31" s="11">
        <v>18.250999999999998</v>
      </c>
      <c r="AC31" s="11">
        <v>18.224999999999945</v>
      </c>
      <c r="AD31" s="11">
        <v>18.202999999999985</v>
      </c>
      <c r="AE31" s="11">
        <v>18.185000000000027</v>
      </c>
      <c r="AF31" s="11">
        <v>18.175000000000004</v>
      </c>
      <c r="AG31" s="11">
        <v>18.176000000000034</v>
      </c>
      <c r="AH31" s="11">
        <v>18.182999999999986</v>
      </c>
      <c r="AI31" s="11">
        <v>18.194000000000003</v>
      </c>
      <c r="AJ31" s="11">
        <v>18.209000000000032</v>
      </c>
      <c r="AK31" s="172">
        <v>18.228000000000041</v>
      </c>
      <c r="AL31" s="11">
        <v>18.252000000000017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204.79899999999992</v>
      </c>
      <c r="N33" s="11">
        <f t="shared" ref="N33:AK33" si="20">SUM(N34:N36)</f>
        <v>207.8370000000001</v>
      </c>
      <c r="O33" s="11">
        <f t="shared" si="20"/>
        <v>196.70600000000007</v>
      </c>
      <c r="P33" s="11">
        <f t="shared" si="20"/>
        <v>200.94100000000003</v>
      </c>
      <c r="Q33" s="11">
        <f t="shared" si="20"/>
        <v>204.62800000000001</v>
      </c>
      <c r="R33" s="11">
        <f t="shared" si="20"/>
        <v>204.25700000000023</v>
      </c>
      <c r="S33" s="11">
        <f t="shared" si="20"/>
        <v>201.98600000000005</v>
      </c>
      <c r="T33" s="11">
        <f t="shared" si="20"/>
        <v>200.10899999999992</v>
      </c>
      <c r="U33" s="11">
        <f t="shared" si="20"/>
        <v>194.76000000000016</v>
      </c>
      <c r="V33" s="11">
        <f t="shared" si="20"/>
        <v>202.63799999999998</v>
      </c>
      <c r="W33" s="11">
        <f t="shared" si="20"/>
        <v>206.88100000000003</v>
      </c>
      <c r="X33" s="11">
        <f t="shared" si="20"/>
        <v>210.00500000000011</v>
      </c>
      <c r="Y33" s="11">
        <f t="shared" si="20"/>
        <v>212.69300000000004</v>
      </c>
      <c r="Z33" s="11">
        <f t="shared" si="20"/>
        <v>215.05599999999976</v>
      </c>
      <c r="AA33" s="11">
        <f t="shared" si="20"/>
        <v>217.6230000000001</v>
      </c>
      <c r="AB33" s="11">
        <f t="shared" si="20"/>
        <v>219.86299999999994</v>
      </c>
      <c r="AC33" s="11">
        <f t="shared" si="20"/>
        <v>221.66300000000024</v>
      </c>
      <c r="AD33" s="11">
        <f t="shared" si="20"/>
        <v>223.42400000000038</v>
      </c>
      <c r="AE33" s="11">
        <f t="shared" si="20"/>
        <v>225.18999999999994</v>
      </c>
      <c r="AF33" s="11">
        <f t="shared" si="20"/>
        <v>226.98700000000019</v>
      </c>
      <c r="AG33" s="11">
        <f t="shared" si="20"/>
        <v>228.87799999999996</v>
      </c>
      <c r="AH33" s="11">
        <f t="shared" si="20"/>
        <v>230.77000000000004</v>
      </c>
      <c r="AI33" s="11">
        <f t="shared" si="20"/>
        <v>232.67200000000008</v>
      </c>
      <c r="AJ33" s="11">
        <f t="shared" si="20"/>
        <v>234.59799999999979</v>
      </c>
      <c r="AK33" s="11">
        <f t="shared" si="20"/>
        <v>236.54999999999993</v>
      </c>
      <c r="AL33" s="11">
        <f>SUM(AL34:AL36)</f>
        <v>238.52600000000029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39.43</v>
      </c>
      <c r="N34" s="11">
        <v>37.458000000000041</v>
      </c>
      <c r="O34" s="11">
        <v>35.100000000000023</v>
      </c>
      <c r="P34" s="11">
        <v>36.022000000000091</v>
      </c>
      <c r="Q34" s="11">
        <v>34.257000000000019</v>
      </c>
      <c r="R34" s="11">
        <v>35.033000000000129</v>
      </c>
      <c r="S34" s="11">
        <v>34.443999999999981</v>
      </c>
      <c r="T34" s="11">
        <v>31.378</v>
      </c>
      <c r="U34" s="11">
        <v>30.65199999999999</v>
      </c>
      <c r="V34" s="11">
        <v>32.116000000000021</v>
      </c>
      <c r="W34" s="11">
        <v>33.460000000000036</v>
      </c>
      <c r="X34" s="11">
        <v>33.095999999999925</v>
      </c>
      <c r="Y34" s="11">
        <v>32.811999999999998</v>
      </c>
      <c r="Z34" s="11">
        <v>32.754000000000005</v>
      </c>
      <c r="AA34" s="11">
        <v>32.643000000000058</v>
      </c>
      <c r="AB34" s="11">
        <v>32.734999999999978</v>
      </c>
      <c r="AC34" s="11">
        <v>32.810999999999964</v>
      </c>
      <c r="AD34" s="11">
        <v>32.88599999999996</v>
      </c>
      <c r="AE34" s="11">
        <v>32.958999999999989</v>
      </c>
      <c r="AF34" s="11">
        <v>33.03100000000002</v>
      </c>
      <c r="AG34" s="11">
        <v>33.100999999999942</v>
      </c>
      <c r="AH34" s="11">
        <v>33.17000000000008</v>
      </c>
      <c r="AI34" s="11">
        <v>33.235999999999947</v>
      </c>
      <c r="AJ34" s="11">
        <v>33.302999999999983</v>
      </c>
      <c r="AK34" s="172">
        <v>33.368999999999964</v>
      </c>
      <c r="AL34" s="11">
        <v>33.432000000000002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61.539999999999985</v>
      </c>
      <c r="N35" s="11">
        <v>60.601000000000056</v>
      </c>
      <c r="O35" s="11">
        <v>59.701000000000064</v>
      </c>
      <c r="P35" s="11">
        <v>62.382999999999967</v>
      </c>
      <c r="Q35" s="11">
        <v>65.219999999999885</v>
      </c>
      <c r="R35" s="11">
        <v>62.79200000000003</v>
      </c>
      <c r="S35" s="11">
        <v>64.466999999999956</v>
      </c>
      <c r="T35" s="11">
        <v>62.164999999999957</v>
      </c>
      <c r="U35" s="11">
        <v>60.640999999999885</v>
      </c>
      <c r="V35" s="11">
        <v>61.261999999999929</v>
      </c>
      <c r="W35" s="11">
        <v>62.622000000000035</v>
      </c>
      <c r="X35" s="11">
        <v>63.612000000000002</v>
      </c>
      <c r="Y35" s="11">
        <v>64.639999999999915</v>
      </c>
      <c r="Z35" s="11">
        <v>65.316999999999936</v>
      </c>
      <c r="AA35" s="11">
        <v>66.008000000000152</v>
      </c>
      <c r="AB35" s="11">
        <v>66.627999999999957</v>
      </c>
      <c r="AC35" s="11">
        <v>67.065000000000055</v>
      </c>
      <c r="AD35" s="11">
        <v>67.5240000000001</v>
      </c>
      <c r="AE35" s="11">
        <v>68.00499999999991</v>
      </c>
      <c r="AF35" s="11">
        <v>68.519000000000162</v>
      </c>
      <c r="AG35" s="11">
        <v>69.1280000000001</v>
      </c>
      <c r="AH35" s="11">
        <v>69.740999999999886</v>
      </c>
      <c r="AI35" s="11">
        <v>70.363000000000085</v>
      </c>
      <c r="AJ35" s="11">
        <v>70.994999999999862</v>
      </c>
      <c r="AK35" s="172">
        <v>71.635000000000005</v>
      </c>
      <c r="AL35" s="11">
        <v>72.282999999999959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103.82899999999995</v>
      </c>
      <c r="N36" s="11">
        <v>109.77800000000002</v>
      </c>
      <c r="O36" s="11">
        <v>101.90499999999997</v>
      </c>
      <c r="P36" s="11">
        <v>102.53599999999997</v>
      </c>
      <c r="Q36" s="11">
        <v>105.15100000000011</v>
      </c>
      <c r="R36" s="11">
        <v>106.43200000000007</v>
      </c>
      <c r="S36" s="11">
        <v>103.07500000000009</v>
      </c>
      <c r="T36" s="11">
        <v>106.56599999999997</v>
      </c>
      <c r="U36" s="11">
        <v>103.46700000000027</v>
      </c>
      <c r="V36" s="11">
        <v>109.26000000000002</v>
      </c>
      <c r="W36" s="11">
        <v>110.79899999999996</v>
      </c>
      <c r="X36" s="11">
        <v>113.29700000000017</v>
      </c>
      <c r="Y36" s="11">
        <v>115.24100000000011</v>
      </c>
      <c r="Z36" s="11">
        <v>116.98499999999983</v>
      </c>
      <c r="AA36" s="11">
        <v>118.97199999999988</v>
      </c>
      <c r="AB36" s="11">
        <v>120.50000000000001</v>
      </c>
      <c r="AC36" s="11">
        <v>121.78700000000022</v>
      </c>
      <c r="AD36" s="11">
        <v>123.01400000000031</v>
      </c>
      <c r="AE36" s="11">
        <v>124.22600000000004</v>
      </c>
      <c r="AF36" s="11">
        <v>125.43700000000001</v>
      </c>
      <c r="AG36" s="11">
        <v>126.64899999999992</v>
      </c>
      <c r="AH36" s="11">
        <v>127.85900000000007</v>
      </c>
      <c r="AI36" s="11">
        <v>129.07300000000004</v>
      </c>
      <c r="AJ36" s="11">
        <v>130.29999999999993</v>
      </c>
      <c r="AK36" s="172">
        <v>131.54599999999996</v>
      </c>
      <c r="AL36" s="11">
        <v>132.81100000000035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696.2170000000001</v>
      </c>
      <c r="N38" s="11">
        <f t="shared" ref="N38:AL38" si="21">SUM(N5,N11,N16,N18,N23,N33)</f>
        <v>702.51900000000001</v>
      </c>
      <c r="O38" s="11">
        <f t="shared" si="21"/>
        <v>693.03800000000001</v>
      </c>
      <c r="P38" s="11">
        <f t="shared" si="21"/>
        <v>691.99100000000021</v>
      </c>
      <c r="Q38" s="11">
        <f t="shared" si="21"/>
        <v>718.7600000000001</v>
      </c>
      <c r="R38" s="11">
        <f t="shared" si="21"/>
        <v>707.00700000000052</v>
      </c>
      <c r="S38" s="11">
        <f t="shared" si="21"/>
        <v>721.24500000000012</v>
      </c>
      <c r="T38" s="11">
        <f t="shared" si="21"/>
        <v>710.80099999999993</v>
      </c>
      <c r="U38" s="11">
        <f t="shared" si="21"/>
        <v>712.37299999999982</v>
      </c>
      <c r="V38" s="11">
        <f t="shared" si="21"/>
        <v>738.29900000000021</v>
      </c>
      <c r="W38" s="11">
        <f t="shared" si="21"/>
        <v>722.01100000000019</v>
      </c>
      <c r="X38" s="11">
        <f t="shared" si="21"/>
        <v>725.02700000000004</v>
      </c>
      <c r="Y38" s="11">
        <f t="shared" si="21"/>
        <v>728.20699999999988</v>
      </c>
      <c r="Z38" s="11">
        <f t="shared" si="21"/>
        <v>732.2030000000002</v>
      </c>
      <c r="AA38" s="11">
        <f t="shared" si="21"/>
        <v>737.2349999999999</v>
      </c>
      <c r="AB38" s="11">
        <f t="shared" si="21"/>
        <v>741.00700000000029</v>
      </c>
      <c r="AC38" s="11">
        <f t="shared" si="21"/>
        <v>744.30800000000011</v>
      </c>
      <c r="AD38" s="11">
        <f t="shared" si="21"/>
        <v>747.27600000000052</v>
      </c>
      <c r="AE38" s="11">
        <f t="shared" si="21"/>
        <v>750.25800000000038</v>
      </c>
      <c r="AF38" s="11">
        <f t="shared" si="21"/>
        <v>753.22500000000036</v>
      </c>
      <c r="AG38" s="11">
        <f t="shared" si="21"/>
        <v>756.46599999999978</v>
      </c>
      <c r="AH38" s="11">
        <f t="shared" si="21"/>
        <v>759.6589999999992</v>
      </c>
      <c r="AI38" s="11">
        <f t="shared" si="21"/>
        <v>762.86599999999976</v>
      </c>
      <c r="AJ38" s="11">
        <f t="shared" si="21"/>
        <v>766.14199999999983</v>
      </c>
      <c r="AK38" s="11">
        <f t="shared" si="21"/>
        <v>769.42500000000018</v>
      </c>
      <c r="AL38" s="11">
        <f t="shared" si="21"/>
        <v>772.74900000000048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Lancashire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Lancashire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Lancashire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Lancashire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Lancashire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Lancashire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Lancashire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28.890378737409968</v>
      </c>
      <c r="N231" s="40">
        <f>'Ind T1'!D25</f>
        <v>28.653441568064746</v>
      </c>
      <c r="O231" s="40">
        <f>'Ind T1'!F25</f>
        <v>30.867202675124801</v>
      </c>
    </row>
    <row r="232" spans="1:15" x14ac:dyDescent="0.2">
      <c r="L232" t="str">
        <f>L23</f>
        <v>Business and other services</v>
      </c>
      <c r="M232" s="40">
        <f>'Ind T1'!B24</f>
        <v>23.685055452067669</v>
      </c>
      <c r="N232" s="40">
        <f>'Ind T1'!D24</f>
        <v>22.451458495784692</v>
      </c>
      <c r="O232" s="40">
        <f>'Ind T1'!F24</f>
        <v>22.678385866562078</v>
      </c>
    </row>
    <row r="233" spans="1:15" x14ac:dyDescent="0.2">
      <c r="L233" t="str">
        <f>L18</f>
        <v>Trade, accomod. and transport</v>
      </c>
      <c r="M233" s="40">
        <f>'Ind T1'!B23</f>
        <v>26.3768251233722</v>
      </c>
      <c r="N233" s="40">
        <f>'Ind T1'!D23</f>
        <v>27.525757917815678</v>
      </c>
      <c r="O233" s="40">
        <f>'Ind T1'!F23</f>
        <v>27.657363516484672</v>
      </c>
    </row>
    <row r="234" spans="1:15" x14ac:dyDescent="0.2">
      <c r="L234" t="str">
        <f>L16</f>
        <v>Construction</v>
      </c>
      <c r="M234" s="40">
        <f>'Ind T1'!B22</f>
        <v>6.7617435188053117</v>
      </c>
      <c r="N234" s="40">
        <f>'Ind T1'!D22</f>
        <v>7.2774514515706743</v>
      </c>
      <c r="O234" s="40">
        <f>'Ind T1'!F22</f>
        <v>7.0685306613143402</v>
      </c>
    </row>
    <row r="235" spans="1:15" x14ac:dyDescent="0.2">
      <c r="L235" t="str">
        <f>L11</f>
        <v>Manufacturing</v>
      </c>
      <c r="M235" s="40">
        <f>'Ind T1'!B21</f>
        <v>12.212326044862333</v>
      </c>
      <c r="N235" s="40">
        <f>'Ind T1'!D21</f>
        <v>11.995385111861175</v>
      </c>
      <c r="O235" s="40">
        <f>'Ind T1'!F21</f>
        <v>9.7333027930155875</v>
      </c>
    </row>
    <row r="236" spans="1:15" x14ac:dyDescent="0.2">
      <c r="L236" t="str">
        <f>L5</f>
        <v>Primary sector and utilities</v>
      </c>
      <c r="M236" s="40">
        <f>'Ind T1'!B20</f>
        <v>2.07367112348251</v>
      </c>
      <c r="N236" s="40">
        <f>'Ind T1'!D20</f>
        <v>2.0965054549030397</v>
      </c>
      <c r="O236" s="40">
        <f>'Ind T1'!F20</f>
        <v>1.9952144874985251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Lancashire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2.6239999999997963</v>
      </c>
      <c r="O261" s="11">
        <f>'Ind T1'!F50</f>
        <v>31.645000000000266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-5.3530000000001223</v>
      </c>
      <c r="O262" s="11">
        <f>'Ind T1'!F49</f>
        <v>13.14499999999984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12.252999999999986</v>
      </c>
      <c r="O263" s="11">
        <f>'Ind T1'!F48</f>
        <v>14.983000000000061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4.7380000000000493</v>
      </c>
      <c r="O264" s="11">
        <f>'Ind T1'!F47</f>
        <v>2.0780000000000243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0.26600000000010482</v>
      </c>
      <c r="O265" s="11">
        <f>'Ind T1'!F46</f>
        <v>-11.393999999999934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0.47599999999999021</v>
      </c>
      <c r="O266" s="11">
        <f>'Ind T1'!F45</f>
        <v>0.28099999999999703</v>
      </c>
    </row>
    <row r="268" spans="1:16" x14ac:dyDescent="0.2">
      <c r="L268" t="str">
        <f>L38</f>
        <v>All industries</v>
      </c>
      <c r="N268" s="11">
        <f>'Ind T1'!D14-'Ind T1'!B14</f>
        <v>15.003999999999678</v>
      </c>
      <c r="O268" s="11">
        <f>SUM(O261:O266)</f>
        <v>50.738000000000255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18.560478033310648</v>
      </c>
      <c r="C9" s="249">
        <f>SUM(C26,C43,C60,C77,C94,C111,C128,C145,C162,C179,C196,C213,C230,C247,C264,C281,C298,C315,C332,C349,C366,C383)</f>
        <v>39.520775378226936</v>
      </c>
      <c r="D9" s="249">
        <f>SUM(B9:C9)</f>
        <v>58.081253411537588</v>
      </c>
      <c r="E9" s="238"/>
      <c r="F9" s="249">
        <f>SUM(F26,F43,F60,F77,F94,F111,F128,F145,F162,F179,F196,F213,F230,F247,F264,F281,F298,F315,F332,F349,F366,F383)</f>
        <v>23.622931982102379</v>
      </c>
      <c r="G9" s="249">
        <f>SUM(G26,G43,G60,G77,G94,G111,G128,G145,G162,G179,G196,G213,G230,G247,G264,G281,G298,G315,G332,G349,G366,G383)</f>
        <v>43.270305938487404</v>
      </c>
      <c r="H9" s="249">
        <f>SUM(F9:G9)</f>
        <v>66.893237920589783</v>
      </c>
      <c r="I9" s="238"/>
      <c r="J9" s="249">
        <f>SUM(J26,J43,J60,J77,J94,J111,J128,J145,J162,J179,J196,J213,J230,J247,J264,J281,J298,J315,J332,J349,J366,J383)</f>
        <v>26.197932498659164</v>
      </c>
      <c r="K9" s="249">
        <f>SUM(K26,K43,K60,K77,K94,K111,K128,K145,K162,K179,K196,K213,K230,K247,K264,K281,K298,K315,K332,K349,K366,K383)</f>
        <v>42.730192273827178</v>
      </c>
      <c r="L9" s="249">
        <f>SUM(J9:K9)</f>
        <v>68.928124772486342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64.976531682204296</v>
      </c>
      <c r="C10" s="249">
        <f t="shared" si="0"/>
        <v>68.43097905394113</v>
      </c>
      <c r="D10" s="249">
        <f t="shared" ref="D10:D17" si="1">SUM(B10:C10)</f>
        <v>133.40751073614541</v>
      </c>
      <c r="E10" s="238"/>
      <c r="F10" s="249">
        <f t="shared" ref="F10:G17" si="2">SUM(F27,F44,F61,F78,F95,F112,F129,F146,F163,F180,F197,F214,F231,F248,F265,F282,F299,F316,F333,F350,F367,F384)</f>
        <v>76.476035732155538</v>
      </c>
      <c r="G10" s="249">
        <f t="shared" si="2"/>
        <v>77.195954477308959</v>
      </c>
      <c r="H10" s="249">
        <f t="shared" ref="H10:H17" si="3">SUM(F10:G10)</f>
        <v>153.6719902094645</v>
      </c>
      <c r="I10" s="238"/>
      <c r="J10" s="249">
        <f t="shared" ref="J10:K17" si="4">SUM(J27,J44,J61,J78,J95,J112,J129,J146,J163,J180,J197,J214,J231,J248,J265,J282,J299,J316,J333,J350,J367,J384)</f>
        <v>92.830415175253137</v>
      </c>
      <c r="K10" s="249">
        <f t="shared" si="4"/>
        <v>91.676912154003588</v>
      </c>
      <c r="L10" s="249">
        <f t="shared" ref="L10:L17" si="5">SUM(J10:K10)</f>
        <v>184.50732732925673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34.329512722355489</v>
      </c>
      <c r="C11" s="249">
        <f t="shared" si="0"/>
        <v>41.324766874722904</v>
      </c>
      <c r="D11" s="249">
        <f t="shared" si="1"/>
        <v>75.654279597078386</v>
      </c>
      <c r="E11" s="238"/>
      <c r="F11" s="249">
        <f t="shared" si="2"/>
        <v>39.536409785365379</v>
      </c>
      <c r="G11" s="249">
        <f t="shared" si="2"/>
        <v>45.14711440602953</v>
      </c>
      <c r="H11" s="249">
        <f t="shared" si="3"/>
        <v>84.683524191394909</v>
      </c>
      <c r="I11" s="238"/>
      <c r="J11" s="249">
        <f t="shared" si="4"/>
        <v>56.895633052516004</v>
      </c>
      <c r="K11" s="249">
        <f t="shared" si="4"/>
        <v>43.597372557908486</v>
      </c>
      <c r="L11" s="249">
        <f t="shared" si="5"/>
        <v>100.49300561042449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60.117211980392604</v>
      </c>
      <c r="C12" s="249">
        <f t="shared" si="0"/>
        <v>24.594191756141594</v>
      </c>
      <c r="D12" s="249">
        <f t="shared" si="1"/>
        <v>84.711403736534194</v>
      </c>
      <c r="E12" s="238"/>
      <c r="F12" s="249">
        <f t="shared" si="2"/>
        <v>57.040515248363043</v>
      </c>
      <c r="G12" s="249">
        <f t="shared" si="2"/>
        <v>27.093760227380663</v>
      </c>
      <c r="H12" s="249">
        <f t="shared" si="3"/>
        <v>84.134275475743706</v>
      </c>
      <c r="I12" s="238"/>
      <c r="J12" s="249">
        <f t="shared" si="4"/>
        <v>49.009142435265815</v>
      </c>
      <c r="K12" s="249">
        <f t="shared" si="4"/>
        <v>32.9239298095641</v>
      </c>
      <c r="L12" s="249">
        <f t="shared" si="5"/>
        <v>81.933072244829916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8.4387691295343696</v>
      </c>
      <c r="C13" s="249">
        <f t="shared" si="0"/>
        <v>69.713841949379528</v>
      </c>
      <c r="D13" s="249">
        <f t="shared" si="1"/>
        <v>78.152611078913893</v>
      </c>
      <c r="E13" s="238"/>
      <c r="F13" s="249">
        <f t="shared" si="2"/>
        <v>8.0108819114575134</v>
      </c>
      <c r="G13" s="249">
        <f t="shared" si="2"/>
        <v>62.505857734849464</v>
      </c>
      <c r="H13" s="249">
        <f t="shared" si="3"/>
        <v>70.516739646306974</v>
      </c>
      <c r="I13" s="238"/>
      <c r="J13" s="249">
        <f t="shared" si="4"/>
        <v>8.7940692981226309</v>
      </c>
      <c r="K13" s="249">
        <f t="shared" si="4"/>
        <v>56.535404167942147</v>
      </c>
      <c r="L13" s="249">
        <f t="shared" si="5"/>
        <v>65.329473466064783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63.421976389937008</v>
      </c>
      <c r="C14" s="249">
        <f t="shared" si="0"/>
        <v>13.708891001203611</v>
      </c>
      <c r="D14" s="249">
        <f t="shared" si="1"/>
        <v>77.130867391140612</v>
      </c>
      <c r="E14" s="238"/>
      <c r="F14" s="249">
        <f t="shared" si="2"/>
        <v>61.09327318963431</v>
      </c>
      <c r="G14" s="249">
        <f t="shared" si="2"/>
        <v>13.248107739167008</v>
      </c>
      <c r="H14" s="249">
        <f t="shared" si="3"/>
        <v>74.341380928801314</v>
      </c>
      <c r="I14" s="238"/>
      <c r="J14" s="249">
        <f t="shared" si="4"/>
        <v>67.764687164030931</v>
      </c>
      <c r="K14" s="249">
        <f t="shared" si="4"/>
        <v>16.479817180276719</v>
      </c>
      <c r="L14" s="249">
        <f t="shared" si="5"/>
        <v>84.244504344307643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42.620128861907268</v>
      </c>
      <c r="C15" s="249">
        <f t="shared" si="0"/>
        <v>26.052064991904807</v>
      </c>
      <c r="D15" s="249">
        <f t="shared" si="1"/>
        <v>68.672193853812075</v>
      </c>
      <c r="E15" s="238"/>
      <c r="F15" s="249">
        <f t="shared" si="2"/>
        <v>42.636139307875119</v>
      </c>
      <c r="G15" s="249">
        <f t="shared" si="2"/>
        <v>26.013712027684761</v>
      </c>
      <c r="H15" s="249">
        <f t="shared" si="3"/>
        <v>68.649851335559873</v>
      </c>
      <c r="I15" s="238"/>
      <c r="J15" s="249">
        <f t="shared" si="4"/>
        <v>41.945664403157757</v>
      </c>
      <c r="K15" s="249">
        <f t="shared" si="4"/>
        <v>28.251705398039071</v>
      </c>
      <c r="L15" s="249">
        <f t="shared" si="5"/>
        <v>70.197369801196828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6.5099078089788067</v>
      </c>
      <c r="C16" s="249">
        <f t="shared" si="0"/>
        <v>43.50870718617513</v>
      </c>
      <c r="D16" s="249">
        <f t="shared" si="1"/>
        <v>50.018614995153939</v>
      </c>
      <c r="E16" s="238"/>
      <c r="F16" s="249">
        <f t="shared" si="2"/>
        <v>5.7651427980588652</v>
      </c>
      <c r="G16" s="249">
        <f t="shared" si="2"/>
        <v>42.260399800579719</v>
      </c>
      <c r="H16" s="249">
        <f t="shared" si="3"/>
        <v>48.025542598638587</v>
      </c>
      <c r="I16" s="238"/>
      <c r="J16" s="249">
        <f t="shared" si="4"/>
        <v>6.1142617529938788</v>
      </c>
      <c r="K16" s="249">
        <f t="shared" si="4"/>
        <v>39.461058936565628</v>
      </c>
      <c r="L16" s="249">
        <f t="shared" si="5"/>
        <v>45.575320689559504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37.11986743838532</v>
      </c>
      <c r="C17" s="249">
        <f t="shared" si="0"/>
        <v>44.058397761298764</v>
      </c>
      <c r="D17" s="249">
        <f t="shared" si="1"/>
        <v>81.178265199684091</v>
      </c>
      <c r="E17" s="238"/>
      <c r="F17" s="249">
        <f t="shared" si="2"/>
        <v>32.702810179486924</v>
      </c>
      <c r="G17" s="249">
        <f t="shared" si="2"/>
        <v>38.3916475140134</v>
      </c>
      <c r="H17" s="249">
        <f t="shared" si="3"/>
        <v>71.094457693500317</v>
      </c>
      <c r="I17" s="238"/>
      <c r="J17" s="249">
        <f t="shared" si="4"/>
        <v>32.443751308889667</v>
      </c>
      <c r="K17" s="249">
        <f t="shared" si="4"/>
        <v>39.097050432984652</v>
      </c>
      <c r="L17" s="249">
        <f t="shared" si="5"/>
        <v>71.540801741874319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336.0943840470058</v>
      </c>
      <c r="C19" s="247">
        <f t="shared" ref="C19:L19" si="6">SUM(C9:C17)</f>
        <v>370.91261595299432</v>
      </c>
      <c r="D19" s="247">
        <f t="shared" si="6"/>
        <v>707.00700000000018</v>
      </c>
      <c r="E19" s="247"/>
      <c r="F19" s="247">
        <f t="shared" si="6"/>
        <v>346.88414013449909</v>
      </c>
      <c r="G19" s="247">
        <f t="shared" si="6"/>
        <v>375.12685986550093</v>
      </c>
      <c r="H19" s="247">
        <f t="shared" si="6"/>
        <v>722.01099999999997</v>
      </c>
      <c r="I19" s="247"/>
      <c r="J19" s="247">
        <f t="shared" si="6"/>
        <v>381.99555708888892</v>
      </c>
      <c r="K19" s="247">
        <f t="shared" si="6"/>
        <v>390.75344291111151</v>
      </c>
      <c r="L19" s="247">
        <f t="shared" si="6"/>
        <v>772.74900000000059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0.101568620663501</v>
      </c>
      <c r="C26" s="302">
        <v>0.26974241408881416</v>
      </c>
      <c r="D26" s="302">
        <f>SUM(B26:C26)</f>
        <v>0.37131103475231519</v>
      </c>
      <c r="E26" s="303"/>
      <c r="F26" s="302">
        <v>9.9787160072559597E-2</v>
      </c>
      <c r="G26" s="302">
        <v>0.460835970452393</v>
      </c>
      <c r="H26" s="302">
        <f>SUM(F26:G26)</f>
        <v>0.56062313052495261</v>
      </c>
      <c r="I26" s="303"/>
      <c r="J26" s="302">
        <v>0.10147400297926841</v>
      </c>
      <c r="K26" s="302">
        <v>0.63276331052127566</v>
      </c>
      <c r="L26" s="302">
        <f>SUM(J26:K26)</f>
        <v>0.73423731350054411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6.0014603115085566E-2</v>
      </c>
      <c r="C27" s="302">
        <v>0.15479262256756859</v>
      </c>
      <c r="D27" s="302">
        <f t="shared" ref="D27:D34" si="7">SUM(B27:C27)</f>
        <v>0.21480722568265415</v>
      </c>
      <c r="E27" s="303"/>
      <c r="F27" s="302">
        <v>8.9277216488503577E-2</v>
      </c>
      <c r="G27" s="302">
        <v>0.31518573081748447</v>
      </c>
      <c r="H27" s="302">
        <f t="shared" ref="H27:H34" si="8">SUM(F27:G27)</f>
        <v>0.40446294730598803</v>
      </c>
      <c r="I27" s="303"/>
      <c r="J27" s="302">
        <v>0.12423892734676255</v>
      </c>
      <c r="K27" s="302">
        <v>0.49072865573229946</v>
      </c>
      <c r="L27" s="302">
        <f t="shared" ref="L27:L34" si="9">SUM(J27:K27)</f>
        <v>0.61496758307906196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5.4983761660929643E-2</v>
      </c>
      <c r="C28" s="302">
        <v>8.4679906990811696E-2</v>
      </c>
      <c r="D28" s="302">
        <f t="shared" si="7"/>
        <v>0.13966366865174135</v>
      </c>
      <c r="E28" s="303"/>
      <c r="F28" s="302">
        <v>6.8489471495860099E-2</v>
      </c>
      <c r="G28" s="302">
        <v>0.15317754090506167</v>
      </c>
      <c r="H28" s="302">
        <f t="shared" si="8"/>
        <v>0.22166701240092176</v>
      </c>
      <c r="I28" s="303"/>
      <c r="J28" s="302">
        <v>8.306145762981311E-2</v>
      </c>
      <c r="K28" s="302">
        <v>0.17827956176634638</v>
      </c>
      <c r="L28" s="302">
        <f t="shared" si="9"/>
        <v>0.2613410193961595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0.25475980214218197</v>
      </c>
      <c r="C29" s="302">
        <v>5.6216298335792121E-2</v>
      </c>
      <c r="D29" s="302">
        <f t="shared" si="7"/>
        <v>0.31097610047797408</v>
      </c>
      <c r="E29" s="303"/>
      <c r="F29" s="302">
        <v>0.23014068683418981</v>
      </c>
      <c r="G29" s="302">
        <v>9.5665570710622386E-2</v>
      </c>
      <c r="H29" s="302">
        <f t="shared" si="8"/>
        <v>0.32580625754481218</v>
      </c>
      <c r="I29" s="303"/>
      <c r="J29" s="302">
        <v>0.13361839479860796</v>
      </c>
      <c r="K29" s="302">
        <v>0.14033193916730266</v>
      </c>
      <c r="L29" s="302">
        <f t="shared" si="9"/>
        <v>0.27395033396591062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1.3325688587397146</v>
      </c>
      <c r="C30" s="302">
        <v>2.9641823481156622</v>
      </c>
      <c r="D30" s="302">
        <f t="shared" si="7"/>
        <v>4.2967512068553768</v>
      </c>
      <c r="E30" s="303"/>
      <c r="F30" s="302">
        <v>0.99086584909346542</v>
      </c>
      <c r="G30" s="302">
        <v>3.6517506681995893</v>
      </c>
      <c r="H30" s="302">
        <f t="shared" si="8"/>
        <v>4.6426165172930549</v>
      </c>
      <c r="I30" s="303"/>
      <c r="J30" s="302">
        <v>1.0260275209806982</v>
      </c>
      <c r="K30" s="302">
        <v>3.5046347548051648</v>
      </c>
      <c r="L30" s="302">
        <f t="shared" si="9"/>
        <v>4.530662275785863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0.10676619294344626</v>
      </c>
      <c r="C31" s="302">
        <v>8.8198450051307914E-2</v>
      </c>
      <c r="D31" s="302">
        <f t="shared" si="7"/>
        <v>0.19496464299475419</v>
      </c>
      <c r="E31" s="303"/>
      <c r="F31" s="302">
        <v>0.10017115757533757</v>
      </c>
      <c r="G31" s="302">
        <v>9.0617073174685259E-2</v>
      </c>
      <c r="H31" s="302">
        <f t="shared" si="8"/>
        <v>0.19078823075002282</v>
      </c>
      <c r="I31" s="303"/>
      <c r="J31" s="302">
        <v>9.8031926270159039E-2</v>
      </c>
      <c r="K31" s="302">
        <v>0.12328356775871828</v>
      </c>
      <c r="L31" s="302">
        <f t="shared" si="9"/>
        <v>0.22131549402887732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4.8154754966335415E-2</v>
      </c>
      <c r="C32" s="302">
        <v>4.8369037970202207E-2</v>
      </c>
      <c r="D32" s="302">
        <f t="shared" si="7"/>
        <v>9.6523792936537622E-2</v>
      </c>
      <c r="E32" s="303"/>
      <c r="F32" s="302">
        <v>3.8289471073805308E-2</v>
      </c>
      <c r="G32" s="302">
        <v>6.7425085701622797E-2</v>
      </c>
      <c r="H32" s="302">
        <f t="shared" si="8"/>
        <v>0.1057145567754281</v>
      </c>
      <c r="I32" s="303"/>
      <c r="J32" s="302">
        <v>3.2545667199150377E-2</v>
      </c>
      <c r="K32" s="302">
        <v>8.4019300537020863E-2</v>
      </c>
      <c r="L32" s="302">
        <f t="shared" si="9"/>
        <v>0.11656496773617124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5.0248260727832242E-2</v>
      </c>
      <c r="C33" s="302">
        <v>0.11360484608107643</v>
      </c>
      <c r="D33" s="302">
        <f t="shared" si="7"/>
        <v>0.16385310680890869</v>
      </c>
      <c r="E33" s="303"/>
      <c r="F33" s="302">
        <v>4.9123916351327186E-2</v>
      </c>
      <c r="G33" s="302">
        <v>0.13793842864389677</v>
      </c>
      <c r="H33" s="302">
        <f t="shared" si="8"/>
        <v>0.18706234499522395</v>
      </c>
      <c r="I33" s="303"/>
      <c r="J33" s="302">
        <v>5.917589633921002E-2</v>
      </c>
      <c r="K33" s="302">
        <v>0.1095305498026886</v>
      </c>
      <c r="L33" s="302">
        <f t="shared" si="9"/>
        <v>0.16870644614189861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0.24466285553355613</v>
      </c>
      <c r="C34" s="302">
        <v>0.61948636530619461</v>
      </c>
      <c r="D34" s="302">
        <f t="shared" si="7"/>
        <v>0.86414922083975076</v>
      </c>
      <c r="E34" s="303"/>
      <c r="F34" s="302">
        <v>0.16789799731215332</v>
      </c>
      <c r="G34" s="302">
        <v>0.60636100509744317</v>
      </c>
      <c r="H34" s="302">
        <f t="shared" si="8"/>
        <v>0.77425900240959655</v>
      </c>
      <c r="I34" s="303"/>
      <c r="J34" s="302">
        <v>0.27839411024033944</v>
      </c>
      <c r="K34" s="302">
        <v>0.6058604561251747</v>
      </c>
      <c r="L34" s="302">
        <f t="shared" si="9"/>
        <v>0.88425456636551414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2.2537277104925826</v>
      </c>
      <c r="C36" s="311">
        <f t="shared" ref="C36:K36" si="10">SUM(C26:C34)</f>
        <v>4.3992722895074294</v>
      </c>
      <c r="D36" s="311">
        <f t="shared" si="10"/>
        <v>6.6530000000000129</v>
      </c>
      <c r="E36" s="311"/>
      <c r="F36" s="311">
        <f t="shared" si="10"/>
        <v>1.8340429262972018</v>
      </c>
      <c r="G36" s="311">
        <f t="shared" si="10"/>
        <v>5.5789570737027976</v>
      </c>
      <c r="H36" s="311">
        <f t="shared" si="10"/>
        <v>7.4130000000000011</v>
      </c>
      <c r="I36" s="311"/>
      <c r="J36" s="311">
        <f t="shared" si="10"/>
        <v>1.9365679037840091</v>
      </c>
      <c r="K36" s="311">
        <f t="shared" si="10"/>
        <v>5.8694320962159905</v>
      </c>
      <c r="L36" s="311">
        <f>SUM(L26:L34)</f>
        <v>7.8060000000000009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5.2692958572642702E-3</v>
      </c>
      <c r="C43" s="302">
        <v>5.046453787099351E-2</v>
      </c>
      <c r="D43" s="302">
        <f>SUM(B43:C43)</f>
        <v>5.5733833728257784E-2</v>
      </c>
      <c r="E43" s="303"/>
      <c r="F43" s="302">
        <v>5.2962480959460436E-3</v>
      </c>
      <c r="G43" s="302">
        <v>3.9412946639627827E-2</v>
      </c>
      <c r="H43" s="302">
        <f>SUM(F43:G43)</f>
        <v>4.4709194735573873E-2</v>
      </c>
      <c r="I43" s="303"/>
      <c r="J43" s="302">
        <v>2.9495458713592786E-3</v>
      </c>
      <c r="K43" s="302">
        <v>2.5533402208953768E-2</v>
      </c>
      <c r="L43" s="302">
        <f>SUM(J43:K43)</f>
        <v>2.8482948080313045E-2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2.4418542145996498E-2</v>
      </c>
      <c r="C44" s="302">
        <v>5.1021867838320287E-2</v>
      </c>
      <c r="D44" s="302">
        <f t="shared" ref="D44:D51" si="11">SUM(B44:C44)</f>
        <v>7.5440409984316781E-2</v>
      </c>
      <c r="E44" s="303"/>
      <c r="F44" s="302">
        <v>2.7283462701183283E-2</v>
      </c>
      <c r="G44" s="302">
        <v>4.4143401148598993E-2</v>
      </c>
      <c r="H44" s="302">
        <f t="shared" ref="H44:H51" si="12">SUM(F44:G44)</f>
        <v>7.1426863849782279E-2</v>
      </c>
      <c r="I44" s="303"/>
      <c r="J44" s="302">
        <v>1.0248041382165535E-2</v>
      </c>
      <c r="K44" s="302">
        <v>3.8041127822428793E-2</v>
      </c>
      <c r="L44" s="302">
        <f t="shared" ref="L44:L51" si="13">SUM(J44:K44)</f>
        <v>4.8289169204594327E-2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7.5972578170883888E-3</v>
      </c>
      <c r="C45" s="302">
        <v>7.0923617575733594E-2</v>
      </c>
      <c r="D45" s="302">
        <f t="shared" si="11"/>
        <v>7.8520875392821987E-2</v>
      </c>
      <c r="E45" s="303"/>
      <c r="F45" s="302">
        <v>7.303592320904842E-3</v>
      </c>
      <c r="G45" s="302">
        <v>5.8349059965093902E-2</v>
      </c>
      <c r="H45" s="302">
        <f t="shared" si="12"/>
        <v>6.5652652285998744E-2</v>
      </c>
      <c r="I45" s="303"/>
      <c r="J45" s="302">
        <v>1.0339684881875645E-2</v>
      </c>
      <c r="K45" s="302">
        <v>3.5493986238072074E-2</v>
      </c>
      <c r="L45" s="302">
        <f t="shared" si="13"/>
        <v>4.5833671119947718E-2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1.7077289242192963E-2</v>
      </c>
      <c r="C46" s="302">
        <v>6.9008030872152381E-3</v>
      </c>
      <c r="D46" s="302">
        <f t="shared" si="11"/>
        <v>2.3978092329408202E-2</v>
      </c>
      <c r="E46" s="303"/>
      <c r="F46" s="302">
        <v>1.3773657306382806E-2</v>
      </c>
      <c r="G46" s="302">
        <v>5.3236390325866216E-3</v>
      </c>
      <c r="H46" s="302">
        <f t="shared" si="12"/>
        <v>1.9097296338969429E-2</v>
      </c>
      <c r="I46" s="303"/>
      <c r="J46" s="302">
        <v>8.2375597071669329E-3</v>
      </c>
      <c r="K46" s="302">
        <v>3.606643262153068E-3</v>
      </c>
      <c r="L46" s="302">
        <f t="shared" si="13"/>
        <v>1.1844202969320001E-2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7.9086180982720954E-4</v>
      </c>
      <c r="C47" s="302">
        <v>0.1079574259536807</v>
      </c>
      <c r="D47" s="302">
        <f t="shared" si="11"/>
        <v>0.10874828776350791</v>
      </c>
      <c r="E47" s="303"/>
      <c r="F47" s="302">
        <v>7.5795062837855694E-4</v>
      </c>
      <c r="G47" s="302">
        <v>6.1223887575773232E-2</v>
      </c>
      <c r="H47" s="302">
        <f>SUM(F47:G47)</f>
        <v>6.198183820415179E-2</v>
      </c>
      <c r="I47" s="303"/>
      <c r="J47" s="302">
        <v>5.2495595920301792E-4</v>
      </c>
      <c r="K47" s="302">
        <v>2.9204100256319154E-2</v>
      </c>
      <c r="L47" s="302">
        <f t="shared" si="13"/>
        <v>2.9729056215522173E-2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1.5019182532669264E-3</v>
      </c>
      <c r="C48" s="302">
        <v>1.0425542250014646E-2</v>
      </c>
      <c r="D48" s="302">
        <f t="shared" si="11"/>
        <v>1.1927460503281572E-2</v>
      </c>
      <c r="E48" s="303"/>
      <c r="F48" s="302">
        <v>1.6394944018204732E-3</v>
      </c>
      <c r="G48" s="302">
        <v>7.6471401126909288E-3</v>
      </c>
      <c r="H48" s="302">
        <f t="shared" si="12"/>
        <v>9.2866345145114024E-3</v>
      </c>
      <c r="I48" s="303"/>
      <c r="J48" s="302">
        <v>1.6687808531644247E-3</v>
      </c>
      <c r="K48" s="302">
        <v>4.5351577952662788E-3</v>
      </c>
      <c r="L48" s="302">
        <f t="shared" si="13"/>
        <v>6.2039386484307032E-3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5.2178566870077761E-3</v>
      </c>
      <c r="C49" s="302">
        <v>5.5608022101883668E-3</v>
      </c>
      <c r="D49" s="302">
        <f t="shared" si="11"/>
        <v>1.0778658897196144E-2</v>
      </c>
      <c r="E49" s="303"/>
      <c r="F49" s="302">
        <v>4.2390259694725938E-3</v>
      </c>
      <c r="G49" s="302">
        <v>3.7223238457854205E-3</v>
      </c>
      <c r="H49" s="302">
        <f t="shared" si="12"/>
        <v>7.9613498152580134E-3</v>
      </c>
      <c r="I49" s="303"/>
      <c r="J49" s="302">
        <v>1.4461961990960232E-3</v>
      </c>
      <c r="K49" s="302">
        <v>2.6047878754683292E-3</v>
      </c>
      <c r="L49" s="302">
        <f t="shared" si="13"/>
        <v>4.0509840745643526E-3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3.1317925621342755E-4</v>
      </c>
      <c r="C50" s="302">
        <v>0.11438541001339833</v>
      </c>
      <c r="D50" s="302">
        <f t="shared" si="11"/>
        <v>0.11469858926961175</v>
      </c>
      <c r="E50" s="303"/>
      <c r="F50" s="302">
        <v>1.9453723956278302E-4</v>
      </c>
      <c r="G50" s="302">
        <v>6.4925994762042513E-2</v>
      </c>
      <c r="H50" s="302">
        <f t="shared" si="12"/>
        <v>6.5120532001605294E-2</v>
      </c>
      <c r="I50" s="303"/>
      <c r="J50" s="302">
        <v>1.6067614460692008E-4</v>
      </c>
      <c r="K50" s="302">
        <v>3.5110936060227985E-2</v>
      </c>
      <c r="L50" s="302">
        <f t="shared" si="13"/>
        <v>3.5271612204834907E-2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1.3215278245807824E-3</v>
      </c>
      <c r="C51" s="302">
        <v>8.8522643070169001E-3</v>
      </c>
      <c r="D51" s="302">
        <f t="shared" si="11"/>
        <v>1.0173792131597682E-2</v>
      </c>
      <c r="E51" s="303"/>
      <c r="F51" s="302">
        <v>1.0704295559337154E-3</v>
      </c>
      <c r="G51" s="302">
        <v>4.6932086982153795E-3</v>
      </c>
      <c r="H51" s="302">
        <f t="shared" si="12"/>
        <v>5.7636382541490947E-3</v>
      </c>
      <c r="I51" s="303"/>
      <c r="J51" s="302">
        <v>9.3884471592282188E-4</v>
      </c>
      <c r="K51" s="302">
        <v>2.355572766550284E-3</v>
      </c>
      <c r="L51" s="302">
        <f t="shared" si="13"/>
        <v>3.2944174824731057E-3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6.3507728893438239E-2</v>
      </c>
      <c r="C53" s="311">
        <f t="shared" ref="C53:L53" si="14">SUM(C43:C51)</f>
        <v>0.42649227110656152</v>
      </c>
      <c r="D53" s="311">
        <f t="shared" si="14"/>
        <v>0.48999999999999982</v>
      </c>
      <c r="E53" s="311"/>
      <c r="F53" s="311">
        <f t="shared" si="14"/>
        <v>6.1558398219585093E-2</v>
      </c>
      <c r="G53" s="311">
        <f t="shared" si="14"/>
        <v>0.28944160178041484</v>
      </c>
      <c r="H53" s="311">
        <f t="shared" si="14"/>
        <v>0.35099999999999992</v>
      </c>
      <c r="I53" s="311"/>
      <c r="J53" s="311">
        <f t="shared" si="14"/>
        <v>3.6514285714560599E-2</v>
      </c>
      <c r="K53" s="311">
        <f t="shared" si="14"/>
        <v>0.17648571428543974</v>
      </c>
      <c r="L53" s="311">
        <f t="shared" si="14"/>
        <v>0.21300000000000033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0.2370780184592744</v>
      </c>
      <c r="C60" s="302">
        <v>0.97078358637983664</v>
      </c>
      <c r="D60" s="302">
        <f>SUM(B60:C60)</f>
        <v>1.2078616048391111</v>
      </c>
      <c r="E60" s="303"/>
      <c r="F60" s="302">
        <v>0.39209262713758603</v>
      </c>
      <c r="G60" s="302">
        <v>1.1408830352147585</v>
      </c>
      <c r="H60" s="302">
        <f>SUM(F60:G60)</f>
        <v>1.5329756623523445</v>
      </c>
      <c r="I60" s="303"/>
      <c r="J60" s="302">
        <v>0.34763606189212248</v>
      </c>
      <c r="K60" s="302">
        <v>0.93851374276036514</v>
      </c>
      <c r="L60" s="302">
        <f>SUM(J60:K60)</f>
        <v>1.2861498046524877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0.24546824853584059</v>
      </c>
      <c r="C61" s="302">
        <v>0.70977187585711099</v>
      </c>
      <c r="D61" s="302">
        <f t="shared" ref="D61:D68" si="15">SUM(B61:C61)</f>
        <v>0.95524012439295158</v>
      </c>
      <c r="E61" s="303"/>
      <c r="F61" s="302">
        <v>0.43632129129736769</v>
      </c>
      <c r="G61" s="302">
        <v>0.92702825361182206</v>
      </c>
      <c r="H61" s="302">
        <f t="shared" ref="H61:H68" si="16">SUM(F61:G61)</f>
        <v>1.3633495449091897</v>
      </c>
      <c r="I61" s="303"/>
      <c r="J61" s="302">
        <v>0.49133439943050611</v>
      </c>
      <c r="K61" s="302">
        <v>1.1983533155821415</v>
      </c>
      <c r="L61" s="302">
        <f t="shared" ref="L61:L68" si="17">SUM(J61:K61)</f>
        <v>1.6896877150126477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0.38965566681027453</v>
      </c>
      <c r="C62" s="302">
        <v>0.83205681359894623</v>
      </c>
      <c r="D62" s="302">
        <f t="shared" si="15"/>
        <v>1.2217124804092208</v>
      </c>
      <c r="E62" s="303"/>
      <c r="F62" s="302">
        <v>0.59203466142581818</v>
      </c>
      <c r="G62" s="302">
        <v>1.0483423892207302</v>
      </c>
      <c r="H62" s="302">
        <f t="shared" si="16"/>
        <v>1.6403770506465483</v>
      </c>
      <c r="I62" s="303"/>
      <c r="J62" s="302">
        <v>0.58558233553098293</v>
      </c>
      <c r="K62" s="302">
        <v>0.93472356250729105</v>
      </c>
      <c r="L62" s="302">
        <f t="shared" si="17"/>
        <v>1.520305898038274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0.71352969771409513</v>
      </c>
      <c r="C63" s="302">
        <v>0.35787853263336011</v>
      </c>
      <c r="D63" s="302">
        <f t="shared" si="15"/>
        <v>1.0714082303474552</v>
      </c>
      <c r="E63" s="303"/>
      <c r="F63" s="302">
        <v>0.73809530527330691</v>
      </c>
      <c r="G63" s="302">
        <v>0.47063338811747724</v>
      </c>
      <c r="H63" s="302">
        <f t="shared" si="16"/>
        <v>1.2087286933907841</v>
      </c>
      <c r="I63" s="303"/>
      <c r="J63" s="302">
        <v>0.6039526578205815</v>
      </c>
      <c r="K63" s="302">
        <v>0.44910938665180256</v>
      </c>
      <c r="L63" s="302">
        <f t="shared" si="17"/>
        <v>1.0530620444723842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0.35788053063015662</v>
      </c>
      <c r="C64" s="302">
        <v>1.7930149207967114</v>
      </c>
      <c r="D64" s="302">
        <f t="shared" si="15"/>
        <v>2.1508954514268681</v>
      </c>
      <c r="E64" s="303"/>
      <c r="F64" s="302">
        <v>0.3900365485742997</v>
      </c>
      <c r="G64" s="302">
        <v>1.4613630292572584</v>
      </c>
      <c r="H64" s="302">
        <f t="shared" si="16"/>
        <v>1.851399577831558</v>
      </c>
      <c r="I64" s="303"/>
      <c r="J64" s="302">
        <v>0.24897072111519133</v>
      </c>
      <c r="K64" s="302">
        <v>1.2352239460714367</v>
      </c>
      <c r="L64" s="302">
        <f t="shared" si="17"/>
        <v>1.484194667186628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4.9898528811915935E-2</v>
      </c>
      <c r="C65" s="302">
        <v>6.3890120233377673E-2</v>
      </c>
      <c r="D65" s="302">
        <f t="shared" si="15"/>
        <v>0.11378864904529361</v>
      </c>
      <c r="E65" s="303"/>
      <c r="F65" s="302">
        <v>6.4177220863630535E-2</v>
      </c>
      <c r="G65" s="302">
        <v>7.8000257049748112E-2</v>
      </c>
      <c r="H65" s="302">
        <f t="shared" si="16"/>
        <v>0.14217747791337865</v>
      </c>
      <c r="I65" s="303"/>
      <c r="J65" s="302">
        <v>4.2440734672873556E-2</v>
      </c>
      <c r="K65" s="302">
        <v>6.4917713023430884E-2</v>
      </c>
      <c r="L65" s="302">
        <f t="shared" si="17"/>
        <v>0.10735844769630444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0.32610900561586653</v>
      </c>
      <c r="C66" s="302">
        <v>0.32212345860353608</v>
      </c>
      <c r="D66" s="302">
        <f t="shared" si="15"/>
        <v>0.64823246421940262</v>
      </c>
      <c r="E66" s="303"/>
      <c r="F66" s="302">
        <v>0.34552946051925837</v>
      </c>
      <c r="G66" s="302">
        <v>0.35906858499783306</v>
      </c>
      <c r="H66" s="302">
        <f t="shared" si="16"/>
        <v>0.70459804551709149</v>
      </c>
      <c r="I66" s="303"/>
      <c r="J66" s="302">
        <v>0.23931002400360876</v>
      </c>
      <c r="K66" s="302">
        <v>0.37455913529221757</v>
      </c>
      <c r="L66" s="302">
        <f t="shared" si="17"/>
        <v>0.61386915929582631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1.5881698963540918</v>
      </c>
      <c r="C67" s="302">
        <v>2.9313725177112948</v>
      </c>
      <c r="D67" s="302">
        <f t="shared" si="15"/>
        <v>4.5195424140653868</v>
      </c>
      <c r="E67" s="303"/>
      <c r="F67" s="302">
        <v>1.5621152128500639</v>
      </c>
      <c r="G67" s="302">
        <v>2.5311572009413461</v>
      </c>
      <c r="H67" s="302">
        <f t="shared" si="16"/>
        <v>4.0932724137914098</v>
      </c>
      <c r="I67" s="303"/>
      <c r="J67" s="302">
        <v>1.3204708813554946</v>
      </c>
      <c r="K67" s="302">
        <v>1.7806664502223104</v>
      </c>
      <c r="L67" s="302">
        <f t="shared" si="17"/>
        <v>3.1011373315778048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1.3240273238780438</v>
      </c>
      <c r="C68" s="302">
        <v>1.4892912573762647</v>
      </c>
      <c r="D68" s="302">
        <f t="shared" si="15"/>
        <v>2.8133185812543084</v>
      </c>
      <c r="E68" s="303"/>
      <c r="F68" s="302">
        <v>1.2079214684346107</v>
      </c>
      <c r="G68" s="302">
        <v>1.323200065213058</v>
      </c>
      <c r="H68" s="302">
        <f t="shared" si="16"/>
        <v>2.5311215336476689</v>
      </c>
      <c r="I68" s="303"/>
      <c r="J68" s="302">
        <v>1.6742785622258736</v>
      </c>
      <c r="K68" s="302">
        <v>1.1899563698417615</v>
      </c>
      <c r="L68" s="302">
        <f t="shared" si="17"/>
        <v>2.8642349320676352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5.2318169168095592</v>
      </c>
      <c r="C70" s="311">
        <f t="shared" ref="C70:L70" si="18">SUM(C60:C68)</f>
        <v>9.4701830831904381</v>
      </c>
      <c r="D70" s="311">
        <f t="shared" si="18"/>
        <v>14.701999999999998</v>
      </c>
      <c r="E70" s="311"/>
      <c r="F70" s="311">
        <f t="shared" si="18"/>
        <v>5.7283237963759417</v>
      </c>
      <c r="G70" s="311">
        <f t="shared" si="18"/>
        <v>9.3396762036240322</v>
      </c>
      <c r="H70" s="311">
        <f t="shared" si="18"/>
        <v>15.067999999999971</v>
      </c>
      <c r="I70" s="311"/>
      <c r="J70" s="311">
        <f t="shared" si="18"/>
        <v>5.5539763780472349</v>
      </c>
      <c r="K70" s="311">
        <f t="shared" si="18"/>
        <v>8.1660236219527569</v>
      </c>
      <c r="L70" s="311">
        <f t="shared" si="18"/>
        <v>13.719999999999992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0.12703681614996062</v>
      </c>
      <c r="C77" s="302">
        <v>0.88248924217525537</v>
      </c>
      <c r="D77" s="302">
        <f>SUM(B77:C77)</f>
        <v>1.0095260583252159</v>
      </c>
      <c r="E77" s="303"/>
      <c r="F77" s="302">
        <v>0.17707032178317519</v>
      </c>
      <c r="G77" s="302">
        <v>0.81343143055476419</v>
      </c>
      <c r="H77" s="302">
        <f>SUM(F77:G77)</f>
        <v>0.99050175233793936</v>
      </c>
      <c r="I77" s="303"/>
      <c r="J77" s="302">
        <v>0.17354836462043743</v>
      </c>
      <c r="K77" s="302">
        <v>0.75965751954643479</v>
      </c>
      <c r="L77" s="302">
        <f>SUM(J77:K77)</f>
        <v>0.93320588416687222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0.28205865282122528</v>
      </c>
      <c r="C78" s="302">
        <v>1.7622352802911909</v>
      </c>
      <c r="D78" s="302">
        <f t="shared" ref="D78:D85" si="19">SUM(B78:C78)</f>
        <v>2.0442939331124164</v>
      </c>
      <c r="E78" s="303"/>
      <c r="F78" s="302">
        <v>0.38225969052417447</v>
      </c>
      <c r="G78" s="302">
        <v>1.8691480663539806</v>
      </c>
      <c r="H78" s="302">
        <f t="shared" ref="H78:H85" si="20">SUM(F78:G78)</f>
        <v>2.2514077568781552</v>
      </c>
      <c r="I78" s="303"/>
      <c r="J78" s="302">
        <v>0.40393813768788689</v>
      </c>
      <c r="K78" s="302">
        <v>2.4405326498196698</v>
      </c>
      <c r="L78" s="302">
        <f t="shared" ref="L78:L85" si="21">SUM(J78:K78)</f>
        <v>2.8444707875075568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0.23062496091086079</v>
      </c>
      <c r="C79" s="302">
        <v>0.83139339706263327</v>
      </c>
      <c r="D79" s="302">
        <f t="shared" si="19"/>
        <v>1.0620183579734941</v>
      </c>
      <c r="E79" s="303"/>
      <c r="F79" s="302">
        <v>0.2723996581594092</v>
      </c>
      <c r="G79" s="302">
        <v>0.82075386670745665</v>
      </c>
      <c r="H79" s="302">
        <f t="shared" si="20"/>
        <v>1.0931535248668658</v>
      </c>
      <c r="I79" s="303"/>
      <c r="J79" s="302">
        <v>0.29848961826450809</v>
      </c>
      <c r="K79" s="302">
        <v>0.79258836225041807</v>
      </c>
      <c r="L79" s="302">
        <f t="shared" si="21"/>
        <v>1.0910779805149262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0.37587925803628075</v>
      </c>
      <c r="C80" s="302">
        <v>0.18277399330083957</v>
      </c>
      <c r="D80" s="302">
        <f t="shared" si="19"/>
        <v>0.55865325133712029</v>
      </c>
      <c r="E80" s="303"/>
      <c r="F80" s="302">
        <v>0.3470283318406942</v>
      </c>
      <c r="G80" s="302">
        <v>0.16542418916277379</v>
      </c>
      <c r="H80" s="302">
        <f t="shared" si="20"/>
        <v>0.51245252100346805</v>
      </c>
      <c r="I80" s="303"/>
      <c r="J80" s="302">
        <v>0.26768098846159299</v>
      </c>
      <c r="K80" s="302">
        <v>0.20240855210487541</v>
      </c>
      <c r="L80" s="302">
        <f t="shared" si="21"/>
        <v>0.4700895405664684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5.4371601521672017E-2</v>
      </c>
      <c r="C81" s="302">
        <v>1.467612373735016</v>
      </c>
      <c r="D81" s="302">
        <f t="shared" si="19"/>
        <v>1.5219839752566879</v>
      </c>
      <c r="E81" s="303"/>
      <c r="F81" s="302">
        <v>5.913147850133562E-2</v>
      </c>
      <c r="G81" s="302">
        <v>0.92635661667178226</v>
      </c>
      <c r="H81" s="302">
        <f t="shared" si="20"/>
        <v>0.98548809517311786</v>
      </c>
      <c r="I81" s="303"/>
      <c r="J81" s="302">
        <v>6.9835710732950043E-2</v>
      </c>
      <c r="K81" s="302">
        <v>0.67637010547333098</v>
      </c>
      <c r="L81" s="302">
        <f t="shared" si="21"/>
        <v>0.74620581620628101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3.3357817729753811E-2</v>
      </c>
      <c r="C82" s="302">
        <v>1.9726897205409082E-2</v>
      </c>
      <c r="D82" s="302">
        <f t="shared" si="19"/>
        <v>5.3084714935162897E-2</v>
      </c>
      <c r="E82" s="303"/>
      <c r="F82" s="302">
        <v>3.1548649151382821E-2</v>
      </c>
      <c r="G82" s="302">
        <v>1.6989168407102535E-2</v>
      </c>
      <c r="H82" s="302">
        <f t="shared" si="20"/>
        <v>4.8537817558485352E-2</v>
      </c>
      <c r="I82" s="303"/>
      <c r="J82" s="302">
        <v>2.3701051531626719E-2</v>
      </c>
      <c r="K82" s="302">
        <v>2.0685383826790721E-2</v>
      </c>
      <c r="L82" s="302">
        <f t="shared" si="21"/>
        <v>4.4386435358417436E-2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8.8622602451520954E-2</v>
      </c>
      <c r="C83" s="302">
        <v>0.14710608027642602</v>
      </c>
      <c r="D83" s="302">
        <f t="shared" si="19"/>
        <v>0.23572868272794698</v>
      </c>
      <c r="E83" s="303"/>
      <c r="F83" s="302">
        <v>8.1424130530978411E-2</v>
      </c>
      <c r="G83" s="302">
        <v>0.11847721402242221</v>
      </c>
      <c r="H83" s="302">
        <f t="shared" si="20"/>
        <v>0.19990134455340064</v>
      </c>
      <c r="I83" s="303"/>
      <c r="J83" s="302">
        <v>7.3850671010783783E-2</v>
      </c>
      <c r="K83" s="302">
        <v>0.14872532340749101</v>
      </c>
      <c r="L83" s="302">
        <f t="shared" si="21"/>
        <v>0.2225759944182748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0.30452523001260307</v>
      </c>
      <c r="C84" s="302">
        <v>0.58625862889440972</v>
      </c>
      <c r="D84" s="302">
        <f t="shared" si="19"/>
        <v>0.89078385890701273</v>
      </c>
      <c r="E84" s="303"/>
      <c r="F84" s="302">
        <v>0.2187241365665768</v>
      </c>
      <c r="G84" s="302">
        <v>0.35062152428369064</v>
      </c>
      <c r="H84" s="302">
        <f t="shared" si="20"/>
        <v>0.56934566085026739</v>
      </c>
      <c r="I84" s="303"/>
      <c r="J84" s="302">
        <v>0.20868601719912336</v>
      </c>
      <c r="K84" s="302">
        <v>0.27878917265391168</v>
      </c>
      <c r="L84" s="302">
        <f t="shared" si="21"/>
        <v>0.48747518985303506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9.8650652327488972E-2</v>
      </c>
      <c r="C85" s="302">
        <v>0.28227651509746476</v>
      </c>
      <c r="D85" s="302">
        <f t="shared" si="19"/>
        <v>0.38092716742495375</v>
      </c>
      <c r="E85" s="303"/>
      <c r="F85" s="302">
        <v>6.3424638280798903E-2</v>
      </c>
      <c r="G85" s="302">
        <v>0.1667868884975082</v>
      </c>
      <c r="H85" s="302">
        <f t="shared" si="20"/>
        <v>0.23021152677830709</v>
      </c>
      <c r="I85" s="303"/>
      <c r="J85" s="302">
        <v>0.11286300182044269</v>
      </c>
      <c r="K85" s="302">
        <v>0.15564936958772785</v>
      </c>
      <c r="L85" s="302">
        <f t="shared" si="21"/>
        <v>0.26851237140817052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1.5951275919613663</v>
      </c>
      <c r="C87" s="311">
        <f t="shared" ref="C87:D87" si="22">SUM(C77:C85)</f>
        <v>6.1618724080386444</v>
      </c>
      <c r="D87" s="311">
        <f t="shared" si="22"/>
        <v>7.7570000000000103</v>
      </c>
      <c r="E87" s="311"/>
      <c r="F87" s="311">
        <f t="shared" ref="F87:H87" si="23">SUM(F77:F85)</f>
        <v>1.6330110353385257</v>
      </c>
      <c r="G87" s="311">
        <f t="shared" si="23"/>
        <v>5.2479889646614817</v>
      </c>
      <c r="H87" s="311">
        <f t="shared" si="23"/>
        <v>6.8810000000000056</v>
      </c>
      <c r="I87" s="311"/>
      <c r="J87" s="311">
        <f t="shared" ref="J87:L87" si="24">SUM(J77:J85)</f>
        <v>1.6325935613293521</v>
      </c>
      <c r="K87" s="311">
        <f t="shared" si="24"/>
        <v>5.4754064386706496</v>
      </c>
      <c r="L87" s="311">
        <f t="shared" si="24"/>
        <v>7.1080000000000023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1.1739388262310377</v>
      </c>
      <c r="C94" s="302">
        <v>5.4564238897312327</v>
      </c>
      <c r="D94" s="302">
        <f>SUM(B94:C94)</f>
        <v>6.6303627159622707</v>
      </c>
      <c r="E94" s="303"/>
      <c r="F94" s="302">
        <v>1.5983319202156785</v>
      </c>
      <c r="G94" s="302">
        <v>6.0365911007083088</v>
      </c>
      <c r="H94" s="302">
        <f>SUM(F94:G94)</f>
        <v>7.6349230209239876</v>
      </c>
      <c r="I94" s="303"/>
      <c r="J94" s="302">
        <v>1.3051857837455936</v>
      </c>
      <c r="K94" s="302">
        <v>4.7067790136991627</v>
      </c>
      <c r="L94" s="302">
        <f>SUM(J94:K94)</f>
        <v>6.0119647974447563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1.7925554488171893</v>
      </c>
      <c r="C95" s="302">
        <v>9.5721179408787531</v>
      </c>
      <c r="D95" s="302">
        <f t="shared" ref="D95:D102" si="25">SUM(B95:C95)</f>
        <v>11.364673389695943</v>
      </c>
      <c r="E95" s="303"/>
      <c r="F95" s="302">
        <v>2.6853623363802934</v>
      </c>
      <c r="G95" s="302">
        <v>11.800482727367351</v>
      </c>
      <c r="H95" s="302">
        <f t="shared" ref="H95:H102" si="26">SUM(F95:G95)</f>
        <v>14.485845063747645</v>
      </c>
      <c r="I95" s="303"/>
      <c r="J95" s="302">
        <v>2.7177218638377618</v>
      </c>
      <c r="K95" s="302">
        <v>12.407678753638905</v>
      </c>
      <c r="L95" s="302">
        <f t="shared" ref="L95:L102" si="27">SUM(J95:K95)</f>
        <v>15.125400617476666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1.654715642007095</v>
      </c>
      <c r="C96" s="302">
        <v>4.9342749789187783</v>
      </c>
      <c r="D96" s="302">
        <f t="shared" si="25"/>
        <v>6.5889906209258733</v>
      </c>
      <c r="E96" s="303"/>
      <c r="F96" s="302">
        <v>2.0227729824164866</v>
      </c>
      <c r="G96" s="302">
        <v>5.9615941354491095</v>
      </c>
      <c r="H96" s="302">
        <f t="shared" si="26"/>
        <v>7.9843671178655962</v>
      </c>
      <c r="I96" s="303"/>
      <c r="J96" s="302">
        <v>1.8288717886843855</v>
      </c>
      <c r="K96" s="302">
        <v>4.7715895039926117</v>
      </c>
      <c r="L96" s="302">
        <f t="shared" si="27"/>
        <v>6.6004612926769974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3.7276631309317838</v>
      </c>
      <c r="C97" s="302">
        <v>1.4642863006335882</v>
      </c>
      <c r="D97" s="302">
        <f t="shared" si="25"/>
        <v>5.191949431565372</v>
      </c>
      <c r="E97" s="303"/>
      <c r="F97" s="302">
        <v>3.5318406909090974</v>
      </c>
      <c r="G97" s="302">
        <v>1.6169436270643252</v>
      </c>
      <c r="H97" s="302">
        <f t="shared" si="26"/>
        <v>5.1487843179734227</v>
      </c>
      <c r="I97" s="303"/>
      <c r="J97" s="302">
        <v>2.6411945556295624</v>
      </c>
      <c r="K97" s="302">
        <v>1.5462473185193886</v>
      </c>
      <c r="L97" s="302">
        <f t="shared" si="27"/>
        <v>4.1874418741489512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0.72839258605916091</v>
      </c>
      <c r="C98" s="302">
        <v>15.65863088797885</v>
      </c>
      <c r="D98" s="302">
        <f t="shared" si="25"/>
        <v>16.38702347403801</v>
      </c>
      <c r="E98" s="303"/>
      <c r="F98" s="302">
        <v>0.76215335690110764</v>
      </c>
      <c r="G98" s="302">
        <v>13.233324623390178</v>
      </c>
      <c r="H98" s="302">
        <f t="shared" si="26"/>
        <v>13.995477980291286</v>
      </c>
      <c r="I98" s="303"/>
      <c r="J98" s="302">
        <v>0.57083726790565725</v>
      </c>
      <c r="K98" s="302">
        <v>9.6536263550911023</v>
      </c>
      <c r="L98" s="302">
        <f t="shared" si="27"/>
        <v>10.22446362299676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0.53113669036431266</v>
      </c>
      <c r="C99" s="302">
        <v>0.28408274939792233</v>
      </c>
      <c r="D99" s="302">
        <f t="shared" si="25"/>
        <v>0.81521943976223499</v>
      </c>
      <c r="E99" s="303"/>
      <c r="F99" s="302">
        <v>0.62996082911056195</v>
      </c>
      <c r="G99" s="302">
        <v>0.34233356512757973</v>
      </c>
      <c r="H99" s="302">
        <f t="shared" si="26"/>
        <v>0.97229439423814168</v>
      </c>
      <c r="I99" s="303"/>
      <c r="J99" s="302">
        <v>0.44222392965541785</v>
      </c>
      <c r="K99" s="302">
        <v>0.36608516112886041</v>
      </c>
      <c r="L99" s="302">
        <f t="shared" si="27"/>
        <v>0.80830909078427826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0.93761988104091687</v>
      </c>
      <c r="C100" s="302">
        <v>0.90085842587562048</v>
      </c>
      <c r="D100" s="302">
        <f t="shared" si="25"/>
        <v>1.8384783069165374</v>
      </c>
      <c r="E100" s="303"/>
      <c r="F100" s="302">
        <v>0.89944497636539444</v>
      </c>
      <c r="G100" s="302">
        <v>0.85722765785413713</v>
      </c>
      <c r="H100" s="302">
        <f t="shared" si="26"/>
        <v>1.7566726342195316</v>
      </c>
      <c r="I100" s="303"/>
      <c r="J100" s="302">
        <v>0.71288331192041221</v>
      </c>
      <c r="K100" s="302">
        <v>0.82139478857596371</v>
      </c>
      <c r="L100" s="302">
        <f t="shared" si="27"/>
        <v>1.5342781004963759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1.6990188710788527</v>
      </c>
      <c r="C101" s="302">
        <v>9.7490349743086124</v>
      </c>
      <c r="D101" s="302">
        <f t="shared" si="25"/>
        <v>11.448053845387465</v>
      </c>
      <c r="E101" s="303"/>
      <c r="F101" s="302">
        <v>1.1866484685655028</v>
      </c>
      <c r="G101" s="302">
        <v>8.4592116688016219</v>
      </c>
      <c r="H101" s="302">
        <f t="shared" si="26"/>
        <v>9.6458601373671247</v>
      </c>
      <c r="I101" s="303"/>
      <c r="J101" s="302">
        <v>0.92938062365857155</v>
      </c>
      <c r="K101" s="302">
        <v>6.1817059135026557</v>
      </c>
      <c r="L101" s="302">
        <f t="shared" si="27"/>
        <v>7.1110865371612277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1.1216110983123899</v>
      </c>
      <c r="C102" s="302">
        <v>2.4966376774338976</v>
      </c>
      <c r="D102" s="302">
        <f t="shared" si="25"/>
        <v>3.6182487757462876</v>
      </c>
      <c r="E102" s="303"/>
      <c r="F102" s="302">
        <v>0.9069129980211994</v>
      </c>
      <c r="G102" s="302">
        <v>2.1278623353520185</v>
      </c>
      <c r="H102" s="302">
        <f t="shared" si="26"/>
        <v>3.0347753333732177</v>
      </c>
      <c r="I102" s="303"/>
      <c r="J102" s="302">
        <v>1.0579752880601099</v>
      </c>
      <c r="K102" s="302">
        <v>1.7246187787538738</v>
      </c>
      <c r="L102" s="302">
        <f t="shared" si="27"/>
        <v>2.7825940668139837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13.366652174842738</v>
      </c>
      <c r="C104" s="311">
        <f t="shared" ref="C104:D104" si="28">SUM(C94:C102)</f>
        <v>50.516347825157254</v>
      </c>
      <c r="D104" s="311">
        <f t="shared" si="28"/>
        <v>63.882999999999996</v>
      </c>
      <c r="E104" s="311"/>
      <c r="F104" s="311">
        <f t="shared" ref="F104:H104" si="29">SUM(F94:F102)</f>
        <v>14.223428558885322</v>
      </c>
      <c r="G104" s="311">
        <f t="shared" si="29"/>
        <v>50.435571441114639</v>
      </c>
      <c r="H104" s="311">
        <f t="shared" si="29"/>
        <v>64.658999999999949</v>
      </c>
      <c r="I104" s="311"/>
      <c r="J104" s="311">
        <f t="shared" ref="J104:L104" si="30">SUM(J94:J102)</f>
        <v>12.206274413097475</v>
      </c>
      <c r="K104" s="311">
        <f t="shared" si="30"/>
        <v>42.179725586902514</v>
      </c>
      <c r="L104" s="311">
        <f t="shared" si="30"/>
        <v>54.385999999999996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4.6015147383794135E-2</v>
      </c>
      <c r="C111" s="302">
        <v>0.26092274642598334</v>
      </c>
      <c r="D111" s="302">
        <f>SUM(B111:C111)</f>
        <v>0.30693789380977748</v>
      </c>
      <c r="E111" s="303"/>
      <c r="F111" s="302">
        <v>5.4094339095473384E-2</v>
      </c>
      <c r="G111" s="302">
        <v>0.25663711970281872</v>
      </c>
      <c r="H111" s="302">
        <f>SUM(F111:G111)</f>
        <v>0.31073145879829212</v>
      </c>
      <c r="I111" s="303"/>
      <c r="J111" s="302">
        <v>5.6296819618403125E-2</v>
      </c>
      <c r="K111" s="302">
        <v>0.22737462103182055</v>
      </c>
      <c r="L111" s="302">
        <f>SUM(J111:K111)</f>
        <v>0.28367144065022365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5.0197563469834533E-2</v>
      </c>
      <c r="C112" s="302">
        <v>0.47997872047739315</v>
      </c>
      <c r="D112" s="302">
        <f t="shared" ref="D112:D119" si="31">SUM(B112:C112)</f>
        <v>0.53017628394722771</v>
      </c>
      <c r="E112" s="303"/>
      <c r="F112" s="302">
        <v>6.7079012354811507E-2</v>
      </c>
      <c r="G112" s="302">
        <v>0.55798135304242924</v>
      </c>
      <c r="H112" s="302">
        <f t="shared" ref="H112:H119" si="32">SUM(F112:G112)</f>
        <v>0.62506036539724075</v>
      </c>
      <c r="I112" s="303"/>
      <c r="J112" s="302">
        <v>8.4076857927493739E-2</v>
      </c>
      <c r="K112" s="302">
        <v>0.6405856626514953</v>
      </c>
      <c r="L112" s="302">
        <f t="shared" ref="L112:L119" si="33">SUM(J112:K112)</f>
        <v>0.72466252057898906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6.5585749145739475E-2</v>
      </c>
      <c r="C113" s="302">
        <v>0.27740765300264425</v>
      </c>
      <c r="D113" s="302">
        <f t="shared" si="31"/>
        <v>0.3429934021483837</v>
      </c>
      <c r="E113" s="303"/>
      <c r="F113" s="302">
        <v>7.2750207770455072E-2</v>
      </c>
      <c r="G113" s="302">
        <v>0.3322724575259251</v>
      </c>
      <c r="H113" s="302">
        <f t="shared" si="32"/>
        <v>0.4050226652963802</v>
      </c>
      <c r="I113" s="303"/>
      <c r="J113" s="302">
        <v>7.7920145001333582E-2</v>
      </c>
      <c r="K113" s="302">
        <v>0.28190546815213802</v>
      </c>
      <c r="L113" s="302">
        <f t="shared" si="33"/>
        <v>0.35982561315347161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0.21659962799794261</v>
      </c>
      <c r="C114" s="302">
        <v>0.13520298033169195</v>
      </c>
      <c r="D114" s="302">
        <f t="shared" si="31"/>
        <v>0.35180260832963456</v>
      </c>
      <c r="E114" s="303"/>
      <c r="F114" s="302">
        <v>0.17889295386575049</v>
      </c>
      <c r="G114" s="302">
        <v>0.15071349200598949</v>
      </c>
      <c r="H114" s="302">
        <f t="shared" si="32"/>
        <v>0.32960644587173998</v>
      </c>
      <c r="I114" s="303"/>
      <c r="J114" s="302">
        <v>0.1353085175416725</v>
      </c>
      <c r="K114" s="302">
        <v>0.15241059096365545</v>
      </c>
      <c r="L114" s="302">
        <f t="shared" si="33"/>
        <v>0.28771910850532795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1.1710761097909774E-2</v>
      </c>
      <c r="C115" s="302">
        <v>0.42690640369635502</v>
      </c>
      <c r="D115" s="302">
        <f t="shared" si="31"/>
        <v>0.43861716479426477</v>
      </c>
      <c r="E115" s="303"/>
      <c r="F115" s="302">
        <v>1.0124930927250714E-2</v>
      </c>
      <c r="G115" s="302">
        <v>0.31724726507138939</v>
      </c>
      <c r="H115" s="302">
        <f t="shared" si="32"/>
        <v>0.32737219599864009</v>
      </c>
      <c r="I115" s="303"/>
      <c r="J115" s="302">
        <v>1.2017010225201574E-2</v>
      </c>
      <c r="K115" s="302">
        <v>0.20928407282503339</v>
      </c>
      <c r="L115" s="302">
        <f t="shared" si="33"/>
        <v>0.22130108305023496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3.8778463752926956E-2</v>
      </c>
      <c r="C116" s="302">
        <v>1.8849445154833534E-2</v>
      </c>
      <c r="D116" s="302">
        <f t="shared" si="31"/>
        <v>5.762790890776049E-2</v>
      </c>
      <c r="E116" s="303"/>
      <c r="F116" s="302">
        <v>3.1885533671496449E-2</v>
      </c>
      <c r="G116" s="302">
        <v>1.8541847243142225E-2</v>
      </c>
      <c r="H116" s="302">
        <f t="shared" si="32"/>
        <v>5.0427380914638678E-2</v>
      </c>
      <c r="I116" s="303"/>
      <c r="J116" s="302">
        <v>2.7801377063429042E-2</v>
      </c>
      <c r="K116" s="302">
        <v>1.5837700106987117E-2</v>
      </c>
      <c r="L116" s="302">
        <f t="shared" si="33"/>
        <v>4.3639077170416159E-2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0.20528291882890687</v>
      </c>
      <c r="C117" s="302">
        <v>0.12461098013121887</v>
      </c>
      <c r="D117" s="302">
        <f t="shared" si="31"/>
        <v>0.32989389896012572</v>
      </c>
      <c r="E117" s="303"/>
      <c r="F117" s="302">
        <v>0.19017034177544423</v>
      </c>
      <c r="G117" s="302">
        <v>0.1212677585899694</v>
      </c>
      <c r="H117" s="302">
        <f t="shared" si="32"/>
        <v>0.31143810036541364</v>
      </c>
      <c r="I117" s="303"/>
      <c r="J117" s="302">
        <v>0.20431276452673519</v>
      </c>
      <c r="K117" s="302">
        <v>0.13348646096543798</v>
      </c>
      <c r="L117" s="302">
        <f t="shared" si="33"/>
        <v>0.33779922549217317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4.6007950747626956E-3</v>
      </c>
      <c r="C118" s="302">
        <v>8.9262285567924662E-2</v>
      </c>
      <c r="D118" s="302">
        <f t="shared" si="31"/>
        <v>9.3863080642687363E-2</v>
      </c>
      <c r="E118" s="303"/>
      <c r="F118" s="302">
        <v>3.3860115154815298E-3</v>
      </c>
      <c r="G118" s="302">
        <v>6.2792940450344642E-2</v>
      </c>
      <c r="H118" s="302">
        <f t="shared" si="32"/>
        <v>6.6178951965826169E-2</v>
      </c>
      <c r="I118" s="303"/>
      <c r="J118" s="302">
        <v>4.0891829570183337E-3</v>
      </c>
      <c r="K118" s="302">
        <v>5.0311534223228475E-2</v>
      </c>
      <c r="L118" s="302">
        <f t="shared" si="33"/>
        <v>5.4400717180246812E-2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3.1134141827685279E-2</v>
      </c>
      <c r="C119" s="302">
        <v>4.5953616632450095E-2</v>
      </c>
      <c r="D119" s="302">
        <f t="shared" si="31"/>
        <v>7.708775846013538E-2</v>
      </c>
      <c r="E119" s="303"/>
      <c r="F119" s="302">
        <v>2.4196128303400882E-2</v>
      </c>
      <c r="G119" s="302">
        <v>3.4966307088426747E-2</v>
      </c>
      <c r="H119" s="302">
        <f t="shared" si="32"/>
        <v>5.9162435391827625E-2</v>
      </c>
      <c r="I119" s="303"/>
      <c r="J119" s="302">
        <v>1.5181480459557683E-2</v>
      </c>
      <c r="K119" s="302">
        <v>2.5799733759359358E-2</v>
      </c>
      <c r="L119" s="302">
        <f t="shared" si="33"/>
        <v>4.0981214218917039E-2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0.66990516857950233</v>
      </c>
      <c r="C121" s="311">
        <f t="shared" ref="C121:D121" si="34">SUM(C111:C119)</f>
        <v>1.8590948314204947</v>
      </c>
      <c r="D121" s="311">
        <f t="shared" si="34"/>
        <v>2.5289999999999973</v>
      </c>
      <c r="E121" s="311"/>
      <c r="F121" s="311">
        <f t="shared" ref="F121:H121" si="35">SUM(F111:F119)</f>
        <v>0.63257945927956427</v>
      </c>
      <c r="G121" s="311">
        <f t="shared" si="35"/>
        <v>1.8524205407204346</v>
      </c>
      <c r="H121" s="311">
        <f t="shared" si="35"/>
        <v>2.484999999999999</v>
      </c>
      <c r="I121" s="311"/>
      <c r="J121" s="311">
        <f t="shared" ref="J121:L121" si="36">SUM(J111:J119)</f>
        <v>0.61700415532084474</v>
      </c>
      <c r="K121" s="311">
        <f t="shared" si="36"/>
        <v>1.7369958446791558</v>
      </c>
      <c r="L121" s="311">
        <f t="shared" si="36"/>
        <v>2.3540000000000005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6.248846376114145E-2</v>
      </c>
      <c r="C128" s="302">
        <v>0.32507036754072566</v>
      </c>
      <c r="D128" s="302">
        <f>SUM(B128:C128)</f>
        <v>0.38755883130186708</v>
      </c>
      <c r="E128" s="303"/>
      <c r="F128" s="302">
        <v>6.984758014817373E-2</v>
      </c>
      <c r="G128" s="302">
        <v>0.38929636255118027</v>
      </c>
      <c r="H128" s="302">
        <f>SUM(F128:G128)</f>
        <v>0.45914394269935399</v>
      </c>
      <c r="I128" s="303"/>
      <c r="J128" s="302">
        <v>7.6416501801232745E-2</v>
      </c>
      <c r="K128" s="302">
        <v>0.36415217353043788</v>
      </c>
      <c r="L128" s="302">
        <f>SUM(J128:K128)</f>
        <v>0.44056867533167066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9.3507760608610963E-2</v>
      </c>
      <c r="C129" s="302">
        <v>0.27592181090991946</v>
      </c>
      <c r="D129" s="302">
        <f t="shared" ref="D129:D136" si="37">SUM(B129:C129)</f>
        <v>0.3694295715185304</v>
      </c>
      <c r="E129" s="303"/>
      <c r="F129" s="302">
        <v>0.12077390526013744</v>
      </c>
      <c r="G129" s="302">
        <v>0.36444733189389755</v>
      </c>
      <c r="H129" s="302">
        <f t="shared" ref="H129:H136" si="38">SUM(F129:G129)</f>
        <v>0.48522123715403498</v>
      </c>
      <c r="I129" s="303"/>
      <c r="J129" s="302">
        <v>0.16159325588628787</v>
      </c>
      <c r="K129" s="302">
        <v>0.40648441462050694</v>
      </c>
      <c r="L129" s="302">
        <f t="shared" ref="L129:L136" si="39">SUM(J129:K129)</f>
        <v>0.56807767050679481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0.2028653498093613</v>
      </c>
      <c r="C130" s="302">
        <v>0.24534908145820133</v>
      </c>
      <c r="D130" s="302">
        <f t="shared" si="37"/>
        <v>0.44821443126756266</v>
      </c>
      <c r="E130" s="303"/>
      <c r="F130" s="302">
        <v>0.23915153330210945</v>
      </c>
      <c r="G130" s="302">
        <v>0.28209932408917732</v>
      </c>
      <c r="H130" s="302">
        <f t="shared" si="38"/>
        <v>0.52125085739128674</v>
      </c>
      <c r="I130" s="303"/>
      <c r="J130" s="302">
        <v>0.29302769745833512</v>
      </c>
      <c r="K130" s="302">
        <v>0.25863159150417037</v>
      </c>
      <c r="L130" s="302">
        <f t="shared" si="39"/>
        <v>0.55165928896250549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0.45500568752150083</v>
      </c>
      <c r="C131" s="302">
        <v>0.16768293930413622</v>
      </c>
      <c r="D131" s="302">
        <f t="shared" si="37"/>
        <v>0.62268862682563708</v>
      </c>
      <c r="E131" s="303"/>
      <c r="F131" s="302">
        <v>0.38077892154523801</v>
      </c>
      <c r="G131" s="302">
        <v>0.15575319163076481</v>
      </c>
      <c r="H131" s="302">
        <f t="shared" si="38"/>
        <v>0.5365321131760028</v>
      </c>
      <c r="I131" s="303"/>
      <c r="J131" s="302">
        <v>0.36378627375552758</v>
      </c>
      <c r="K131" s="302">
        <v>0.17231675556708159</v>
      </c>
      <c r="L131" s="302">
        <f t="shared" si="39"/>
        <v>0.53610302932260923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1.5317319928983879E-2</v>
      </c>
      <c r="C132" s="302">
        <v>0.44093937390587695</v>
      </c>
      <c r="D132" s="302">
        <f t="shared" si="37"/>
        <v>0.45625669383486084</v>
      </c>
      <c r="E132" s="303"/>
      <c r="F132" s="302">
        <v>2.0121049995756625E-2</v>
      </c>
      <c r="G132" s="302">
        <v>0.33027239620557708</v>
      </c>
      <c r="H132" s="302">
        <f t="shared" si="38"/>
        <v>0.35039344620133372</v>
      </c>
      <c r="I132" s="303"/>
      <c r="J132" s="302">
        <v>2.8871894977283367E-2</v>
      </c>
      <c r="K132" s="302">
        <v>0.27019338141062249</v>
      </c>
      <c r="L132" s="302">
        <f t="shared" si="39"/>
        <v>0.29906527638790587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6.5678079212875842E-2</v>
      </c>
      <c r="C133" s="302">
        <v>5.8348882564632581E-2</v>
      </c>
      <c r="D133" s="302">
        <f t="shared" si="37"/>
        <v>0.12402696177750842</v>
      </c>
      <c r="E133" s="303"/>
      <c r="F133" s="302">
        <v>6.4903930047956471E-2</v>
      </c>
      <c r="G133" s="302">
        <v>5.8926034379080783E-2</v>
      </c>
      <c r="H133" s="302">
        <f t="shared" si="38"/>
        <v>0.12382996442703725</v>
      </c>
      <c r="I133" s="303"/>
      <c r="J133" s="302">
        <v>8.4967478614720662E-2</v>
      </c>
      <c r="K133" s="302">
        <v>6.8914964024311368E-2</v>
      </c>
      <c r="L133" s="302">
        <f t="shared" si="39"/>
        <v>0.15388244263903203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0.10249441078765113</v>
      </c>
      <c r="C134" s="302">
        <v>0.10648866213851954</v>
      </c>
      <c r="D134" s="302">
        <f>SUM(B134:C134)</f>
        <v>0.20898307292617069</v>
      </c>
      <c r="E134" s="303"/>
      <c r="F134" s="302">
        <v>8.2963740417524509E-2</v>
      </c>
      <c r="G134" s="302">
        <v>7.1092993363748927E-2</v>
      </c>
      <c r="H134" s="302">
        <f t="shared" si="38"/>
        <v>0.15405673378127344</v>
      </c>
      <c r="I134" s="303"/>
      <c r="J134" s="302">
        <v>9.5129243190530025E-2</v>
      </c>
      <c r="K134" s="302">
        <v>9.7004122188529676E-2</v>
      </c>
      <c r="L134" s="302">
        <f t="shared" si="39"/>
        <v>0.1921333653790597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3.1979585899685095E-2</v>
      </c>
      <c r="C135" s="302">
        <v>1.1698660260777027</v>
      </c>
      <c r="D135" s="302">
        <f t="shared" si="37"/>
        <v>1.2018456119773879</v>
      </c>
      <c r="E135" s="303"/>
      <c r="F135" s="302">
        <v>2.5213330318506998E-2</v>
      </c>
      <c r="G135" s="302">
        <v>1.1303664047595869</v>
      </c>
      <c r="H135" s="302">
        <f t="shared" si="38"/>
        <v>1.1555797350780939</v>
      </c>
      <c r="I135" s="303"/>
      <c r="J135" s="302">
        <v>2.2075626334835209E-2</v>
      </c>
      <c r="K135" s="302">
        <v>1.1653800605153144</v>
      </c>
      <c r="L135" s="302">
        <f t="shared" si="39"/>
        <v>1.1874556868501496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0.15482550096873876</v>
      </c>
      <c r="C136" s="302">
        <v>1.0151706976017338</v>
      </c>
      <c r="D136" s="302">
        <f t="shared" si="37"/>
        <v>1.1699961985704725</v>
      </c>
      <c r="E136" s="303"/>
      <c r="F136" s="302">
        <v>0.10745725102124332</v>
      </c>
      <c r="G136" s="302">
        <v>0.99453471907033864</v>
      </c>
      <c r="H136" s="302">
        <f t="shared" si="38"/>
        <v>1.1019919700915819</v>
      </c>
      <c r="I136" s="303"/>
      <c r="J136" s="302">
        <v>0.12636838846455564</v>
      </c>
      <c r="K136" s="302">
        <v>0.98968617615571408</v>
      </c>
      <c r="L136" s="302">
        <f t="shared" si="39"/>
        <v>1.1160545646202698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1.1841621584985491</v>
      </c>
      <c r="C138" s="311">
        <f t="shared" ref="C138" si="40">SUM(C128:C136)</f>
        <v>3.8048378415014481</v>
      </c>
      <c r="D138" s="311">
        <f>SUM(D128:D136)</f>
        <v>4.9889999999999981</v>
      </c>
      <c r="E138" s="311"/>
      <c r="F138" s="311">
        <f t="shared" ref="F138:H138" si="41">SUM(F128:F136)</f>
        <v>1.1112112420566465</v>
      </c>
      <c r="G138" s="311">
        <f t="shared" si="41"/>
        <v>3.7767887579433523</v>
      </c>
      <c r="H138" s="311">
        <f t="shared" si="41"/>
        <v>4.8879999999999981</v>
      </c>
      <c r="I138" s="311"/>
      <c r="J138" s="311">
        <f t="shared" ref="J138:L138" si="42">SUM(J128:J136)</f>
        <v>1.2522363604833082</v>
      </c>
      <c r="K138" s="311">
        <f t="shared" si="42"/>
        <v>3.7927636395166893</v>
      </c>
      <c r="L138" s="311">
        <f t="shared" si="42"/>
        <v>5.0449999999999973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0.85414516286609998</v>
      </c>
      <c r="C145" s="302">
        <v>3.541328562045122</v>
      </c>
      <c r="D145" s="302">
        <f>SUM(B145:C145)</f>
        <v>4.3954737249112217</v>
      </c>
      <c r="E145" s="303"/>
      <c r="F145" s="302">
        <v>1.2364234590345815</v>
      </c>
      <c r="G145" s="302">
        <v>5.0003533731609044</v>
      </c>
      <c r="H145" s="302">
        <f>SUM(F145:G145)</f>
        <v>6.2367768321954857</v>
      </c>
      <c r="I145" s="303"/>
      <c r="J145" s="302">
        <v>1.4175377877354849</v>
      </c>
      <c r="K145" s="302">
        <v>4.8952414998493197</v>
      </c>
      <c r="L145" s="302">
        <f>SUM(J145:K145)</f>
        <v>6.3127792875848048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0.7751406849441278</v>
      </c>
      <c r="C146" s="302">
        <v>3.475113984094357</v>
      </c>
      <c r="D146" s="302">
        <f t="shared" ref="D146:D153" si="43">SUM(B146:C146)</f>
        <v>4.250254669038485</v>
      </c>
      <c r="E146" s="303"/>
      <c r="F146" s="302">
        <v>1.1447495883008343</v>
      </c>
      <c r="G146" s="302">
        <v>4.9957972819109973</v>
      </c>
      <c r="H146" s="302">
        <f t="shared" ref="H146:H153" si="44">SUM(F146:G146)</f>
        <v>6.140546870211832</v>
      </c>
      <c r="I146" s="303"/>
      <c r="J146" s="302">
        <v>1.5345213972635157</v>
      </c>
      <c r="K146" s="302">
        <v>6.6764618692716242</v>
      </c>
      <c r="L146" s="302">
        <f t="shared" ref="L146:L153" si="45">SUM(J146:K146)</f>
        <v>8.2109832665351394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0.77244598854116697</v>
      </c>
      <c r="C147" s="302">
        <v>2.3244812935781649</v>
      </c>
      <c r="D147" s="302">
        <f t="shared" si="43"/>
        <v>3.0969272821193319</v>
      </c>
      <c r="E147" s="303"/>
      <c r="F147" s="302">
        <v>1.014805737765907</v>
      </c>
      <c r="G147" s="302">
        <v>3.1974060958608783</v>
      </c>
      <c r="H147" s="302">
        <f t="shared" si="44"/>
        <v>4.2122118336267853</v>
      </c>
      <c r="I147" s="303"/>
      <c r="J147" s="302">
        <v>1.3021381721545968</v>
      </c>
      <c r="K147" s="302">
        <v>3.4137328635800523</v>
      </c>
      <c r="L147" s="302">
        <f t="shared" si="45"/>
        <v>4.7158710357346489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3.0178315810098058</v>
      </c>
      <c r="C148" s="302">
        <v>0.39061352458471915</v>
      </c>
      <c r="D148" s="302">
        <f t="shared" si="43"/>
        <v>3.4084451055945251</v>
      </c>
      <c r="E148" s="303"/>
      <c r="F148" s="302">
        <v>3.1567925172865534</v>
      </c>
      <c r="G148" s="302">
        <v>0.52227754386836978</v>
      </c>
      <c r="H148" s="302">
        <f t="shared" si="44"/>
        <v>3.6790700611549232</v>
      </c>
      <c r="I148" s="303"/>
      <c r="J148" s="302">
        <v>2.6972657319595568</v>
      </c>
      <c r="K148" s="302">
        <v>0.56707645265771256</v>
      </c>
      <c r="L148" s="302">
        <f t="shared" si="45"/>
        <v>3.2643421846172691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9.4544236818940044E-2</v>
      </c>
      <c r="C149" s="302">
        <v>26.038203539770581</v>
      </c>
      <c r="D149" s="302">
        <f t="shared" si="43"/>
        <v>26.132747776589522</v>
      </c>
      <c r="E149" s="303"/>
      <c r="F149" s="302">
        <v>0.13439713906410689</v>
      </c>
      <c r="G149" s="302">
        <v>25.277262743071709</v>
      </c>
      <c r="H149" s="302">
        <f t="shared" si="44"/>
        <v>25.411659882135815</v>
      </c>
      <c r="I149" s="303"/>
      <c r="J149" s="302">
        <v>0.15734357426189449</v>
      </c>
      <c r="K149" s="302">
        <v>24.681157678783439</v>
      </c>
      <c r="L149" s="302">
        <f t="shared" si="45"/>
        <v>24.838501253045333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3.893412832421074E-2</v>
      </c>
      <c r="C150" s="302">
        <v>7.4775383840868487E-2</v>
      </c>
      <c r="D150" s="302">
        <f t="shared" si="43"/>
        <v>0.11370951216507923</v>
      </c>
      <c r="E150" s="303"/>
      <c r="F150" s="302">
        <v>4.0794460641437831E-2</v>
      </c>
      <c r="G150" s="302">
        <v>0.10171460254055671</v>
      </c>
      <c r="H150" s="302">
        <f t="shared" si="44"/>
        <v>0.14250906318199455</v>
      </c>
      <c r="I150" s="303"/>
      <c r="J150" s="302">
        <v>3.8357705401571678E-2</v>
      </c>
      <c r="K150" s="302">
        <v>9.2284459376222511E-2</v>
      </c>
      <c r="L150" s="302">
        <f t="shared" si="45"/>
        <v>0.1306421647777942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0.42639353704482996</v>
      </c>
      <c r="C151" s="302">
        <v>0.43932516618253559</v>
      </c>
      <c r="D151" s="302">
        <f t="shared" si="43"/>
        <v>0.86571870322736555</v>
      </c>
      <c r="E151" s="303"/>
      <c r="F151" s="302">
        <v>0.47367599611947059</v>
      </c>
      <c r="G151" s="302">
        <v>0.5558441378488469</v>
      </c>
      <c r="H151" s="302">
        <f t="shared" si="44"/>
        <v>1.0295201339683175</v>
      </c>
      <c r="I151" s="303"/>
      <c r="J151" s="302">
        <v>0.45896535033790858</v>
      </c>
      <c r="K151" s="302">
        <v>0.61506332141464015</v>
      </c>
      <c r="L151" s="302">
        <f t="shared" si="45"/>
        <v>1.0740286717525487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7.2495490768039253E-2</v>
      </c>
      <c r="C152" s="302">
        <v>3.5388538319430891</v>
      </c>
      <c r="D152" s="302">
        <f t="shared" si="43"/>
        <v>3.6113493227111282</v>
      </c>
      <c r="E152" s="303"/>
      <c r="F152" s="302">
        <v>6.5320150447512826E-2</v>
      </c>
      <c r="G152" s="302">
        <v>3.6374758366340467</v>
      </c>
      <c r="H152" s="302">
        <f t="shared" si="44"/>
        <v>3.7027959870815597</v>
      </c>
      <c r="I152" s="303"/>
      <c r="J152" s="302">
        <v>8.2034009961468382E-2</v>
      </c>
      <c r="K152" s="302">
        <v>3.6851131904902981</v>
      </c>
      <c r="L152" s="302">
        <f t="shared" si="45"/>
        <v>3.7671472004517663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0.33976946676173281</v>
      </c>
      <c r="C153" s="302">
        <v>1.5916044368815669</v>
      </c>
      <c r="D153" s="302">
        <f t="shared" si="43"/>
        <v>1.9313739036432997</v>
      </c>
      <c r="E153" s="303"/>
      <c r="F153" s="302">
        <v>0.28015888900966351</v>
      </c>
      <c r="G153" s="302">
        <v>1.7087504474336161</v>
      </c>
      <c r="H153" s="302">
        <f t="shared" si="44"/>
        <v>1.9889093364432797</v>
      </c>
      <c r="I153" s="303"/>
      <c r="J153" s="302">
        <v>0.41075120998799131</v>
      </c>
      <c r="K153" s="302">
        <v>1.8969537255127216</v>
      </c>
      <c r="L153" s="302">
        <f t="shared" si="45"/>
        <v>2.3077049355007127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6.3917002770789537</v>
      </c>
      <c r="C155" s="311">
        <f t="shared" ref="C155:D155" si="46">SUM(C145:C153)</f>
        <v>41.414299722921001</v>
      </c>
      <c r="D155" s="311">
        <f t="shared" si="46"/>
        <v>47.805999999999955</v>
      </c>
      <c r="E155" s="311"/>
      <c r="F155" s="311">
        <f t="shared" ref="F155:H155" si="47">SUM(F145:F153)</f>
        <v>7.5471179376700679</v>
      </c>
      <c r="G155" s="311">
        <f t="shared" si="47"/>
        <v>44.996882062329917</v>
      </c>
      <c r="H155" s="311">
        <f t="shared" si="47"/>
        <v>52.543999999999997</v>
      </c>
      <c r="I155" s="311"/>
      <c r="J155" s="311">
        <f t="shared" ref="J155:L155" si="48">SUM(J145:J153)</f>
        <v>8.0989149390639881</v>
      </c>
      <c r="K155" s="311">
        <f t="shared" si="48"/>
        <v>46.523085060936026</v>
      </c>
      <c r="L155" s="311">
        <f t="shared" si="48"/>
        <v>54.622000000000014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3.2532288164539369</v>
      </c>
      <c r="C162" s="302">
        <v>9.568903280873478</v>
      </c>
      <c r="D162" s="302">
        <f>SUM(B162:C162)</f>
        <v>12.822132097327415</v>
      </c>
      <c r="E162" s="303"/>
      <c r="F162" s="302">
        <v>5.0394622722042932</v>
      </c>
      <c r="G162" s="302">
        <v>10.093975441210084</v>
      </c>
      <c r="H162" s="302">
        <f>SUM(F162:G162)</f>
        <v>15.133437713414377</v>
      </c>
      <c r="I162" s="303"/>
      <c r="J162" s="302">
        <v>5.9905063252601609</v>
      </c>
      <c r="K162" s="302">
        <v>10.575865200732069</v>
      </c>
      <c r="L162" s="302">
        <f>SUM(J162:K162)</f>
        <v>16.566371525992231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2.6940575572330663</v>
      </c>
      <c r="C163" s="302">
        <v>4.2884680211550821</v>
      </c>
      <c r="D163" s="302">
        <f t="shared" ref="D163:D170" si="49">SUM(B163:C163)</f>
        <v>6.9825255783881488</v>
      </c>
      <c r="E163" s="303"/>
      <c r="F163" s="302">
        <v>4.2057976253740383</v>
      </c>
      <c r="G163" s="302">
        <v>5.2168586418017817</v>
      </c>
      <c r="H163" s="302">
        <f t="shared" ref="H163:H170" si="50">SUM(F163:G163)</f>
        <v>9.4226562671758209</v>
      </c>
      <c r="I163" s="303"/>
      <c r="J163" s="302">
        <v>5.3047077718465294</v>
      </c>
      <c r="K163" s="302">
        <v>6.9027702447876571</v>
      </c>
      <c r="L163" s="302">
        <f t="shared" ref="L163:L170" si="51">SUM(J163:K163)</f>
        <v>12.207478016634187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3.5092621391325065</v>
      </c>
      <c r="C164" s="302">
        <v>4.4962007332217757</v>
      </c>
      <c r="D164" s="302">
        <f t="shared" si="49"/>
        <v>8.0054628723542827</v>
      </c>
      <c r="E164" s="303"/>
      <c r="F164" s="302">
        <v>4.8294650352471251</v>
      </c>
      <c r="G164" s="302">
        <v>5.1054100064628596</v>
      </c>
      <c r="H164" s="302">
        <f t="shared" si="50"/>
        <v>9.9348750417099847</v>
      </c>
      <c r="I164" s="303"/>
      <c r="J164" s="302">
        <v>5.9589317788647937</v>
      </c>
      <c r="K164" s="302">
        <v>5.4023389479781798</v>
      </c>
      <c r="L164" s="302">
        <f t="shared" si="51"/>
        <v>11.361270726842974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6.5720614680896592</v>
      </c>
      <c r="C165" s="302">
        <v>3.3317612445799001</v>
      </c>
      <c r="D165" s="302">
        <f t="shared" si="49"/>
        <v>9.9038227126695588</v>
      </c>
      <c r="E165" s="303"/>
      <c r="F165" s="302">
        <v>7.7041223288415184</v>
      </c>
      <c r="G165" s="302">
        <v>3.8080541070555927</v>
      </c>
      <c r="H165" s="302">
        <f t="shared" si="50"/>
        <v>11.512176435897111</v>
      </c>
      <c r="I165" s="303"/>
      <c r="J165" s="302">
        <v>7.7829096727030169</v>
      </c>
      <c r="K165" s="302">
        <v>5.029805653216493</v>
      </c>
      <c r="L165" s="302">
        <f t="shared" si="51"/>
        <v>12.812715325919509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1.0839369385501607</v>
      </c>
      <c r="C166" s="302">
        <v>8.1162965675269447</v>
      </c>
      <c r="D166" s="302">
        <f t="shared" si="49"/>
        <v>9.2002335060771046</v>
      </c>
      <c r="E166" s="303"/>
      <c r="F166" s="302">
        <v>1.2193336530689325</v>
      </c>
      <c r="G166" s="302">
        <v>7.493071386594778</v>
      </c>
      <c r="H166" s="302">
        <f t="shared" si="50"/>
        <v>8.7124050396637109</v>
      </c>
      <c r="I166" s="303"/>
      <c r="J166" s="302">
        <v>1.3214283373343401</v>
      </c>
      <c r="K166" s="302">
        <v>7.20057980708029</v>
      </c>
      <c r="L166" s="302">
        <f t="shared" si="51"/>
        <v>8.5220081444146309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0.60552253311711479</v>
      </c>
      <c r="C167" s="302">
        <v>0.24414843115378171</v>
      </c>
      <c r="D167" s="302">
        <f t="shared" si="49"/>
        <v>0.8496709642708965</v>
      </c>
      <c r="E167" s="303"/>
      <c r="F167" s="302">
        <v>0.77840345948886036</v>
      </c>
      <c r="G167" s="302">
        <v>0.26424922741977619</v>
      </c>
      <c r="H167" s="302">
        <f t="shared" si="50"/>
        <v>1.0426526869086366</v>
      </c>
      <c r="I167" s="303"/>
      <c r="J167" s="302">
        <v>1.0014892060782881</v>
      </c>
      <c r="K167" s="302">
        <v>0.32267202937580192</v>
      </c>
      <c r="L167" s="302">
        <f t="shared" si="51"/>
        <v>1.3241612354540899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27.944218228338922</v>
      </c>
      <c r="C168" s="302">
        <v>14.540680074356533</v>
      </c>
      <c r="D168" s="302">
        <f t="shared" si="49"/>
        <v>42.484898302695456</v>
      </c>
      <c r="E168" s="303"/>
      <c r="F168" s="302">
        <v>28.823751201878203</v>
      </c>
      <c r="G168" s="302">
        <v>14.628164522853945</v>
      </c>
      <c r="H168" s="302">
        <f t="shared" si="50"/>
        <v>43.451915724732146</v>
      </c>
      <c r="I168" s="303"/>
      <c r="J168" s="302">
        <v>25.694129205163723</v>
      </c>
      <c r="K168" s="302">
        <v>14.532594475098279</v>
      </c>
      <c r="L168" s="302">
        <f t="shared" si="51"/>
        <v>40.226723680261998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1.0614544342848653</v>
      </c>
      <c r="C169" s="302">
        <v>7.4957272665374308</v>
      </c>
      <c r="D169" s="302">
        <f t="shared" si="49"/>
        <v>8.5571817008222961</v>
      </c>
      <c r="E169" s="303"/>
      <c r="F169" s="302">
        <v>1.0737274377498034</v>
      </c>
      <c r="G169" s="302">
        <v>6.5999256280823353</v>
      </c>
      <c r="H169" s="302">
        <f t="shared" si="50"/>
        <v>7.6736530658321387</v>
      </c>
      <c r="I169" s="303"/>
      <c r="J169" s="302">
        <v>1.0524168667759883</v>
      </c>
      <c r="K169" s="302">
        <v>5.9673736175305132</v>
      </c>
      <c r="L169" s="302">
        <f t="shared" si="51"/>
        <v>7.0197904843065011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4.4850346185406877</v>
      </c>
      <c r="C170" s="302">
        <v>7.4560376468542735</v>
      </c>
      <c r="D170" s="302">
        <f t="shared" si="49"/>
        <v>11.941072265394961</v>
      </c>
      <c r="E170" s="303"/>
      <c r="F170" s="302">
        <v>4.1909583751700987</v>
      </c>
      <c r="G170" s="302">
        <v>5.8412696494960752</v>
      </c>
      <c r="H170" s="302">
        <f t="shared" si="50"/>
        <v>10.032228024666175</v>
      </c>
      <c r="I170" s="303"/>
      <c r="J170" s="302">
        <v>4.71025536069856</v>
      </c>
      <c r="K170" s="302">
        <v>5.3142254994753788</v>
      </c>
      <c r="L170" s="302">
        <f t="shared" si="51"/>
        <v>10.024480860173938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51.208776733740912</v>
      </c>
      <c r="C172" s="311">
        <f t="shared" ref="C172:D172" si="52">SUM(C162:C170)</f>
        <v>59.538223266259195</v>
      </c>
      <c r="D172" s="311">
        <f t="shared" si="52"/>
        <v>110.74700000000013</v>
      </c>
      <c r="E172" s="311"/>
      <c r="F172" s="311">
        <f t="shared" ref="F172:H172" si="53">SUM(F162:F170)</f>
        <v>57.865021389022871</v>
      </c>
      <c r="G172" s="311">
        <f t="shared" si="53"/>
        <v>59.050978610977232</v>
      </c>
      <c r="H172" s="311">
        <f t="shared" si="53"/>
        <v>116.91600000000011</v>
      </c>
      <c r="I172" s="311"/>
      <c r="J172" s="311">
        <f t="shared" ref="J172:L172" si="54">SUM(J162:J170)</f>
        <v>58.816774524725396</v>
      </c>
      <c r="K172" s="311">
        <f t="shared" si="54"/>
        <v>61.248225475274658</v>
      </c>
      <c r="L172" s="311">
        <f t="shared" si="54"/>
        <v>120.06500000000007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0.32092630400311578</v>
      </c>
      <c r="C179" s="302">
        <v>1.3735403263093586</v>
      </c>
      <c r="D179" s="302">
        <f>SUM(B179:C179)</f>
        <v>1.6944666303124745</v>
      </c>
      <c r="E179" s="303"/>
      <c r="F179" s="302">
        <v>0.63906758149655896</v>
      </c>
      <c r="G179" s="302">
        <v>1.9676179898467308</v>
      </c>
      <c r="H179" s="302">
        <f>SUM(F179:G179)</f>
        <v>2.6066855713432897</v>
      </c>
      <c r="I179" s="303"/>
      <c r="J179" s="302">
        <v>0.80721188111380704</v>
      </c>
      <c r="K179" s="302">
        <v>1.9736525256838395</v>
      </c>
      <c r="L179" s="302">
        <f>SUM(J179:K179)</f>
        <v>2.7808644067976465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0.31010252111987702</v>
      </c>
      <c r="C180" s="302">
        <v>0.78797929560933244</v>
      </c>
      <c r="D180" s="302">
        <f t="shared" ref="D180:D187" si="55">SUM(B180:C180)</f>
        <v>1.0980818167292095</v>
      </c>
      <c r="E180" s="303"/>
      <c r="F180" s="302">
        <v>0.67487571359792198</v>
      </c>
      <c r="G180" s="302">
        <v>1.2835734948111899</v>
      </c>
      <c r="H180" s="302">
        <f t="shared" ref="H180:H187" si="56">SUM(F180:G180)</f>
        <v>1.9584492084091119</v>
      </c>
      <c r="I180" s="303"/>
      <c r="J180" s="302">
        <v>0.9894553867641499</v>
      </c>
      <c r="K180" s="302">
        <v>1.7248147635239961</v>
      </c>
      <c r="L180" s="302">
        <f t="shared" ref="L180:L187" si="57">SUM(J180:K180)</f>
        <v>2.7142701502881459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0.34192222932693356</v>
      </c>
      <c r="C181" s="302">
        <v>0.86082040259193204</v>
      </c>
      <c r="D181" s="302">
        <f t="shared" si="55"/>
        <v>1.2027426319188657</v>
      </c>
      <c r="E181" s="303"/>
      <c r="F181" s="302">
        <v>0.62213941530776018</v>
      </c>
      <c r="G181" s="302">
        <v>1.2675137501746216</v>
      </c>
      <c r="H181" s="302">
        <f t="shared" si="56"/>
        <v>1.8896531654823818</v>
      </c>
      <c r="I181" s="303"/>
      <c r="J181" s="302">
        <v>0.84540979500951152</v>
      </c>
      <c r="K181" s="302">
        <v>1.2796272261172166</v>
      </c>
      <c r="L181" s="302">
        <f t="shared" si="57"/>
        <v>2.1250370211267282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1.6175445787571163</v>
      </c>
      <c r="C182" s="302">
        <v>1.3024839796125685</v>
      </c>
      <c r="D182" s="302">
        <f t="shared" si="55"/>
        <v>2.920028558369685</v>
      </c>
      <c r="E182" s="303"/>
      <c r="F182" s="302">
        <v>2.4536534780231167</v>
      </c>
      <c r="G182" s="302">
        <v>1.9962271810332519</v>
      </c>
      <c r="H182" s="302">
        <f t="shared" si="56"/>
        <v>4.4498806590563689</v>
      </c>
      <c r="I182" s="303"/>
      <c r="J182" s="302">
        <v>2.5690880116761989</v>
      </c>
      <c r="K182" s="302">
        <v>2.5929568101536429</v>
      </c>
      <c r="L182" s="302">
        <f t="shared" si="57"/>
        <v>5.1620448218298414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4.6803700627469837E-2</v>
      </c>
      <c r="C183" s="302">
        <v>1.2451065593711435</v>
      </c>
      <c r="D183" s="302">
        <f t="shared" si="55"/>
        <v>1.2919102599986132</v>
      </c>
      <c r="E183" s="303"/>
      <c r="F183" s="302">
        <v>7.6978197201658632E-2</v>
      </c>
      <c r="G183" s="302">
        <v>1.394097011387774</v>
      </c>
      <c r="H183" s="302">
        <f t="shared" si="56"/>
        <v>1.4710752085894325</v>
      </c>
      <c r="I183" s="303"/>
      <c r="J183" s="302">
        <v>0.16390962693221414</v>
      </c>
      <c r="K183" s="302">
        <v>1.4372857429611394</v>
      </c>
      <c r="L183" s="302">
        <f t="shared" si="57"/>
        <v>1.6011953698933536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1.1691690335688907</v>
      </c>
      <c r="C184" s="302">
        <v>0.53711075171019873</v>
      </c>
      <c r="D184" s="302">
        <f t="shared" si="55"/>
        <v>1.7062797852790894</v>
      </c>
      <c r="E184" s="303"/>
      <c r="F184" s="302">
        <v>1.1844520451714875</v>
      </c>
      <c r="G184" s="302">
        <v>0.72364311012398053</v>
      </c>
      <c r="H184" s="302">
        <f t="shared" si="56"/>
        <v>1.9080951552954679</v>
      </c>
      <c r="I184" s="303"/>
      <c r="J184" s="302">
        <v>1.0840347934298828</v>
      </c>
      <c r="K184" s="302">
        <v>0.72715948928800822</v>
      </c>
      <c r="L184" s="302">
        <f t="shared" si="57"/>
        <v>1.8111942827178911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0.44436158954160054</v>
      </c>
      <c r="C185" s="302">
        <v>0.49205779021727414</v>
      </c>
      <c r="D185" s="302">
        <f t="shared" si="55"/>
        <v>0.93641937975887468</v>
      </c>
      <c r="E185" s="303"/>
      <c r="F185" s="302">
        <v>0.6965139732173935</v>
      </c>
      <c r="G185" s="302">
        <v>0.61640672580719347</v>
      </c>
      <c r="H185" s="302">
        <f t="shared" si="56"/>
        <v>1.312920699024587</v>
      </c>
      <c r="I185" s="303"/>
      <c r="J185" s="302">
        <v>0.80634120207120286</v>
      </c>
      <c r="K185" s="302">
        <v>0.7606355191308436</v>
      </c>
      <c r="L185" s="302">
        <f t="shared" si="57"/>
        <v>1.5669767212020465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0.28300278686579722</v>
      </c>
      <c r="C186" s="302">
        <v>11.389018246798994</v>
      </c>
      <c r="D186" s="302">
        <f t="shared" si="55"/>
        <v>11.672021033664791</v>
      </c>
      <c r="E186" s="303"/>
      <c r="F186" s="302">
        <v>0.38481740254845209</v>
      </c>
      <c r="G186" s="302">
        <v>13.433518572461614</v>
      </c>
      <c r="H186" s="302">
        <f t="shared" si="56"/>
        <v>13.818335975010065</v>
      </c>
      <c r="I186" s="303"/>
      <c r="J186" s="302">
        <v>0.62218813936835393</v>
      </c>
      <c r="K186" s="302">
        <v>13.815671039926444</v>
      </c>
      <c r="L186" s="302">
        <f t="shared" si="57"/>
        <v>14.437859179294799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0.83608010805638611</v>
      </c>
      <c r="C187" s="302">
        <v>3.2489697959120458</v>
      </c>
      <c r="D187" s="302">
        <f t="shared" si="55"/>
        <v>4.0850499039684323</v>
      </c>
      <c r="E187" s="303"/>
      <c r="F187" s="302">
        <v>1.1972031642196812</v>
      </c>
      <c r="G187" s="302">
        <v>3.625701193569606</v>
      </c>
      <c r="H187" s="302">
        <f t="shared" si="56"/>
        <v>4.8229043577892874</v>
      </c>
      <c r="I187" s="303"/>
      <c r="J187" s="302">
        <v>1.4561851526570226</v>
      </c>
      <c r="K187" s="302">
        <v>3.4963728941925298</v>
      </c>
      <c r="L187" s="302">
        <f t="shared" si="57"/>
        <v>4.9525580468495525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5.3699128518671868</v>
      </c>
      <c r="C189" s="311">
        <f t="shared" ref="C189:D189" si="58">SUM(C179:C187)</f>
        <v>21.237087148132847</v>
      </c>
      <c r="D189" s="311">
        <f t="shared" si="58"/>
        <v>26.607000000000035</v>
      </c>
      <c r="E189" s="311"/>
      <c r="F189" s="311">
        <f t="shared" ref="F189:H189" si="59">SUM(F179:F187)</f>
        <v>7.9297009707840314</v>
      </c>
      <c r="G189" s="311">
        <f t="shared" si="59"/>
        <v>26.308299029215959</v>
      </c>
      <c r="H189" s="311">
        <f t="shared" si="59"/>
        <v>34.238</v>
      </c>
      <c r="I189" s="311"/>
      <c r="J189" s="311">
        <f t="shared" ref="J189:L189" si="60">SUM(J179:J187)</f>
        <v>9.3438239890223436</v>
      </c>
      <c r="K189" s="311">
        <f t="shared" si="60"/>
        <v>27.808176010977657</v>
      </c>
      <c r="L189" s="311">
        <f t="shared" si="60"/>
        <v>37.152000000000008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2.3675266392087972</v>
      </c>
      <c r="C196" s="302">
        <v>3.1376838476962772</v>
      </c>
      <c r="D196" s="302">
        <f>SUM(B196:C196)</f>
        <v>5.5052104869050744</v>
      </c>
      <c r="E196" s="303"/>
      <c r="F196" s="302">
        <v>2.6145071999930813</v>
      </c>
      <c r="G196" s="302">
        <v>3.4290788097391744</v>
      </c>
      <c r="H196" s="302">
        <f>SUM(F196:G196)</f>
        <v>6.0435860097322553</v>
      </c>
      <c r="I196" s="303"/>
      <c r="J196" s="302">
        <v>2.9542708980488102</v>
      </c>
      <c r="K196" s="302">
        <v>4.2348810211878005</v>
      </c>
      <c r="L196" s="302">
        <f>SUM(J196:K196)</f>
        <v>7.1891519192366111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0.72991156049996919</v>
      </c>
      <c r="C197" s="302">
        <v>0.58865285556035718</v>
      </c>
      <c r="D197" s="302">
        <f t="shared" ref="D197:D204" si="61">SUM(B197:C197)</f>
        <v>1.3185644160603265</v>
      </c>
      <c r="E197" s="303"/>
      <c r="F197" s="302">
        <v>0.92724945790661517</v>
      </c>
      <c r="G197" s="302">
        <v>0.77959782765674035</v>
      </c>
      <c r="H197" s="302">
        <f t="shared" ref="H197:H204" si="62">SUM(F197:G197)</f>
        <v>1.7068472855633554</v>
      </c>
      <c r="I197" s="303"/>
      <c r="J197" s="302">
        <v>1.2618809291056088</v>
      </c>
      <c r="K197" s="302">
        <v>0.98184491992201106</v>
      </c>
      <c r="L197" s="302">
        <f t="shared" ref="L197:L204" si="63">SUM(J197:K197)</f>
        <v>2.2437258490276197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0.80392530257703876</v>
      </c>
      <c r="C198" s="302">
        <v>0.56890092710497486</v>
      </c>
      <c r="D198" s="302">
        <f t="shared" si="61"/>
        <v>1.3728262296820137</v>
      </c>
      <c r="E198" s="303"/>
      <c r="F198" s="302">
        <v>0.93446968064072011</v>
      </c>
      <c r="G198" s="302">
        <v>0.68227098002304731</v>
      </c>
      <c r="H198" s="302">
        <f t="shared" si="62"/>
        <v>1.6167406606637673</v>
      </c>
      <c r="I198" s="303"/>
      <c r="J198" s="302">
        <v>1.4538317362128048</v>
      </c>
      <c r="K198" s="302">
        <v>0.82082719120064074</v>
      </c>
      <c r="L198" s="302">
        <f t="shared" si="63"/>
        <v>2.2746589274134457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1.6788296566010272</v>
      </c>
      <c r="C199" s="302">
        <v>0.58407735793412141</v>
      </c>
      <c r="D199" s="302">
        <f t="shared" si="61"/>
        <v>2.2629070145351484</v>
      </c>
      <c r="E199" s="303"/>
      <c r="F199" s="302">
        <v>1.6963073649066231</v>
      </c>
      <c r="G199" s="302">
        <v>0.70582919956715151</v>
      </c>
      <c r="H199" s="302">
        <f t="shared" si="62"/>
        <v>2.4021365644737749</v>
      </c>
      <c r="I199" s="303"/>
      <c r="J199" s="302">
        <v>2.7481135878813996</v>
      </c>
      <c r="K199" s="302">
        <v>1.0088286247497691</v>
      </c>
      <c r="L199" s="302">
        <f t="shared" si="63"/>
        <v>3.7569422126311687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2.2545035309947408</v>
      </c>
      <c r="C200" s="302">
        <v>3.3028563708072061</v>
      </c>
      <c r="D200" s="302">
        <f t="shared" si="61"/>
        <v>5.5573599018019468</v>
      </c>
      <c r="E200" s="303"/>
      <c r="F200" s="302">
        <v>2.007574019288636</v>
      </c>
      <c r="G200" s="302">
        <v>2.6641518560741972</v>
      </c>
      <c r="H200" s="302">
        <f t="shared" si="62"/>
        <v>4.6717258753628332</v>
      </c>
      <c r="I200" s="303"/>
      <c r="J200" s="302">
        <v>2.2239389283104671</v>
      </c>
      <c r="K200" s="302">
        <v>2.4699392889472933</v>
      </c>
      <c r="L200" s="302">
        <f t="shared" si="63"/>
        <v>4.69387821725776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1.9785780453345225</v>
      </c>
      <c r="C201" s="302">
        <v>0.42630672830488459</v>
      </c>
      <c r="D201" s="302">
        <f t="shared" si="61"/>
        <v>2.4048847736394072</v>
      </c>
      <c r="E201" s="303"/>
      <c r="F201" s="302">
        <v>1.7729507456526896</v>
      </c>
      <c r="G201" s="302">
        <v>0.47447758672612622</v>
      </c>
      <c r="H201" s="302">
        <f t="shared" si="62"/>
        <v>2.2474283323788158</v>
      </c>
      <c r="I201" s="303"/>
      <c r="J201" s="302">
        <v>2.0921652030560853</v>
      </c>
      <c r="K201" s="302">
        <v>0.59356366372234481</v>
      </c>
      <c r="L201" s="302">
        <f t="shared" si="63"/>
        <v>2.68572886677843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2.3276211224041701</v>
      </c>
      <c r="C202" s="302">
        <v>1.5448436797256702</v>
      </c>
      <c r="D202" s="302">
        <f t="shared" si="61"/>
        <v>3.8724648021298402</v>
      </c>
      <c r="E202" s="303"/>
      <c r="F202" s="302">
        <v>2.3494035616055307</v>
      </c>
      <c r="G202" s="302">
        <v>1.6624913004362507</v>
      </c>
      <c r="H202" s="302">
        <f t="shared" si="62"/>
        <v>4.0118948620417818</v>
      </c>
      <c r="I202" s="303"/>
      <c r="J202" s="302">
        <v>4.3278799542438389</v>
      </c>
      <c r="K202" s="302">
        <v>2.2043613419339847</v>
      </c>
      <c r="L202" s="302">
        <f t="shared" si="63"/>
        <v>6.5322412961778236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0.23495749334268015</v>
      </c>
      <c r="C203" s="302">
        <v>1.5410016224768679</v>
      </c>
      <c r="D203" s="302">
        <f t="shared" si="61"/>
        <v>1.775959115819548</v>
      </c>
      <c r="E203" s="303"/>
      <c r="F203" s="302">
        <v>0.20915895318007699</v>
      </c>
      <c r="G203" s="302">
        <v>1.7163098962416066</v>
      </c>
      <c r="H203" s="302">
        <f t="shared" si="62"/>
        <v>1.9254688494216836</v>
      </c>
      <c r="I203" s="303"/>
      <c r="J203" s="302">
        <v>0.55436972550934027</v>
      </c>
      <c r="K203" s="302">
        <v>2.3815977900421403</v>
      </c>
      <c r="L203" s="302">
        <f t="shared" si="63"/>
        <v>2.9359675155514804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14.72378706407037</v>
      </c>
      <c r="C204" s="302">
        <v>10.338036195356306</v>
      </c>
      <c r="D204" s="302">
        <f t="shared" si="61"/>
        <v>25.061823259426674</v>
      </c>
      <c r="E204" s="303"/>
      <c r="F204" s="302">
        <v>13.665338438404349</v>
      </c>
      <c r="G204" s="302">
        <v>9.2938331219574088</v>
      </c>
      <c r="H204" s="302">
        <f t="shared" si="62"/>
        <v>22.95917156036176</v>
      </c>
      <c r="I204" s="303"/>
      <c r="J204" s="302">
        <v>13.433877675941732</v>
      </c>
      <c r="K204" s="302">
        <v>10.758827519983981</v>
      </c>
      <c r="L204" s="302">
        <f t="shared" si="63"/>
        <v>24.192705195925711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27.099640415033313</v>
      </c>
      <c r="C206" s="311">
        <f t="shared" ref="C206:D206" si="64">SUM(C196:C204)</f>
        <v>22.032359584966663</v>
      </c>
      <c r="D206" s="311">
        <f t="shared" si="64"/>
        <v>49.131999999999977</v>
      </c>
      <c r="E206" s="311"/>
      <c r="F206" s="311">
        <f t="shared" ref="F206:H206" si="65">SUM(F196:F204)</f>
        <v>26.176959421578324</v>
      </c>
      <c r="G206" s="311">
        <f t="shared" si="65"/>
        <v>21.408040578421705</v>
      </c>
      <c r="H206" s="311">
        <f t="shared" si="65"/>
        <v>47.585000000000029</v>
      </c>
      <c r="I206" s="311"/>
      <c r="J206" s="311">
        <f t="shared" ref="J206:L206" si="66">SUM(J196:J204)</f>
        <v>31.050328638310084</v>
      </c>
      <c r="K206" s="311">
        <f t="shared" si="66"/>
        <v>25.454671361689964</v>
      </c>
      <c r="L206" s="311">
        <f t="shared" si="66"/>
        <v>56.505000000000045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0.10950770967290153</v>
      </c>
      <c r="C213" s="302">
        <v>0.22699743923022711</v>
      </c>
      <c r="D213" s="302">
        <f>SUM(B213:C213)</f>
        <v>0.33650514890312866</v>
      </c>
      <c r="E213" s="303"/>
      <c r="F213" s="302">
        <v>0.1780045522229155</v>
      </c>
      <c r="G213" s="302">
        <v>0.2449876521434993</v>
      </c>
      <c r="H213" s="302">
        <f>SUM(F213:G213)</f>
        <v>0.42299220436641483</v>
      </c>
      <c r="I213" s="303"/>
      <c r="J213" s="302">
        <v>0.17223882545858316</v>
      </c>
      <c r="K213" s="302">
        <v>0.24105977912886475</v>
      </c>
      <c r="L213" s="302">
        <f>SUM(J213:K213)</f>
        <v>0.41329860458744794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0.11690598190617689</v>
      </c>
      <c r="C214" s="302">
        <v>0.3310152243739225</v>
      </c>
      <c r="D214" s="302">
        <f t="shared" ref="D214:D221" si="67">SUM(B214:C214)</f>
        <v>0.4479212062800994</v>
      </c>
      <c r="E214" s="303"/>
      <c r="F214" s="302">
        <v>0.20017723972549717</v>
      </c>
      <c r="G214" s="302">
        <v>0.39681164514721706</v>
      </c>
      <c r="H214" s="302">
        <f t="shared" ref="H214:H221" si="68">SUM(F214:G214)</f>
        <v>0.59698888487271429</v>
      </c>
      <c r="I214" s="303"/>
      <c r="J214" s="302">
        <v>0.2245279955205467</v>
      </c>
      <c r="K214" s="302">
        <v>0.48114106235040149</v>
      </c>
      <c r="L214" s="302">
        <f t="shared" ref="L214:L221" si="69">SUM(J214:K214)</f>
        <v>0.70566905787094814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0.14613459575339119</v>
      </c>
      <c r="C215" s="302">
        <v>0.38350688041087433</v>
      </c>
      <c r="D215" s="302">
        <f t="shared" si="67"/>
        <v>0.52964147616426549</v>
      </c>
      <c r="E215" s="303"/>
      <c r="F215" s="302">
        <v>0.22849914024684256</v>
      </c>
      <c r="G215" s="302">
        <v>0.36952558906669675</v>
      </c>
      <c r="H215" s="302">
        <f t="shared" si="68"/>
        <v>0.59802472931353934</v>
      </c>
      <c r="I215" s="303"/>
      <c r="J215" s="302">
        <v>0.23433921641315333</v>
      </c>
      <c r="K215" s="302">
        <v>0.33084904064825083</v>
      </c>
      <c r="L215" s="302">
        <f t="shared" si="69"/>
        <v>0.56518825706140419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0.28064295751048002</v>
      </c>
      <c r="C216" s="302">
        <v>0.1243711178046886</v>
      </c>
      <c r="D216" s="302">
        <f t="shared" si="67"/>
        <v>0.40501407531516864</v>
      </c>
      <c r="E216" s="303"/>
      <c r="F216" s="302">
        <v>0.32553958508434666</v>
      </c>
      <c r="G216" s="302">
        <v>0.18793955415231631</v>
      </c>
      <c r="H216" s="302">
        <f t="shared" si="68"/>
        <v>0.513479139236663</v>
      </c>
      <c r="I216" s="303"/>
      <c r="J216" s="302">
        <v>0.30679184032705142</v>
      </c>
      <c r="K216" s="302">
        <v>0.18998126961491416</v>
      </c>
      <c r="L216" s="302">
        <f t="shared" si="69"/>
        <v>0.49677310994196555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3.1493956679042E-2</v>
      </c>
      <c r="C217" s="302">
        <v>0.32482432772941272</v>
      </c>
      <c r="D217" s="302">
        <f t="shared" si="67"/>
        <v>0.3563182844084547</v>
      </c>
      <c r="E217" s="303"/>
      <c r="F217" s="302">
        <v>5.659796577497872E-2</v>
      </c>
      <c r="G217" s="302">
        <v>0.25202516438687533</v>
      </c>
      <c r="H217" s="302">
        <f t="shared" si="68"/>
        <v>0.30862313016185405</v>
      </c>
      <c r="I217" s="303"/>
      <c r="J217" s="302">
        <v>8.634349067451845E-2</v>
      </c>
      <c r="K217" s="302">
        <v>0.22052561836056098</v>
      </c>
      <c r="L217" s="302">
        <f t="shared" si="69"/>
        <v>0.30686910903507941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7.4016319310765272E-2</v>
      </c>
      <c r="C218" s="302">
        <v>5.9901052953526296E-2</v>
      </c>
      <c r="D218" s="302">
        <f t="shared" si="67"/>
        <v>0.13391737226429157</v>
      </c>
      <c r="E218" s="303"/>
      <c r="F218" s="302">
        <v>0.10840474145272223</v>
      </c>
      <c r="G218" s="302">
        <v>8.6074199804717574E-2</v>
      </c>
      <c r="H218" s="302">
        <f t="shared" si="68"/>
        <v>0.19447894125743981</v>
      </c>
      <c r="I218" s="303"/>
      <c r="J218" s="302">
        <v>9.0808506707654113E-2</v>
      </c>
      <c r="K218" s="302">
        <v>7.7917395691264602E-2</v>
      </c>
      <c r="L218" s="302">
        <f t="shared" si="69"/>
        <v>0.16872590239891871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0.10851183093135026</v>
      </c>
      <c r="C219" s="302">
        <v>0.10285248665328726</v>
      </c>
      <c r="D219" s="302">
        <f t="shared" si="67"/>
        <v>0.21136431758463753</v>
      </c>
      <c r="E219" s="303"/>
      <c r="F219" s="302">
        <v>0.13086812674124179</v>
      </c>
      <c r="G219" s="302">
        <v>0.13026977966403558</v>
      </c>
      <c r="H219" s="302">
        <f t="shared" si="68"/>
        <v>0.26113790640527734</v>
      </c>
      <c r="I219" s="303"/>
      <c r="J219" s="302">
        <v>0.13191290588063317</v>
      </c>
      <c r="K219" s="302">
        <v>0.15747653104765533</v>
      </c>
      <c r="L219" s="302">
        <f t="shared" si="69"/>
        <v>0.2893894369282885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1.1932674340481807E-2</v>
      </c>
      <c r="C220" s="302">
        <v>0.10072944080653858</v>
      </c>
      <c r="D220" s="302">
        <f t="shared" si="67"/>
        <v>0.11266211514702038</v>
      </c>
      <c r="E220" s="303"/>
      <c r="F220" s="302">
        <v>1.6736787433080342E-2</v>
      </c>
      <c r="G220" s="302">
        <v>6.6981223886312821E-2</v>
      </c>
      <c r="H220" s="302">
        <f t="shared" si="68"/>
        <v>8.371801131939316E-2</v>
      </c>
      <c r="I220" s="303"/>
      <c r="J220" s="302">
        <v>1.5161248867097469E-2</v>
      </c>
      <c r="K220" s="302">
        <v>6.6756760359335282E-2</v>
      </c>
      <c r="L220" s="302">
        <f t="shared" si="69"/>
        <v>8.1918009226432748E-2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0.12508112070826183</v>
      </c>
      <c r="C221" s="302">
        <v>0.22757488322467698</v>
      </c>
      <c r="D221" s="302">
        <f t="shared" si="67"/>
        <v>0.35265600393293883</v>
      </c>
      <c r="E221" s="303"/>
      <c r="F221" s="302">
        <v>0.1580087335898511</v>
      </c>
      <c r="G221" s="302">
        <v>0.24454831947685324</v>
      </c>
      <c r="H221" s="302">
        <f t="shared" si="68"/>
        <v>0.40255705306670431</v>
      </c>
      <c r="I221" s="303"/>
      <c r="J221" s="302">
        <v>0.14759819631826407</v>
      </c>
      <c r="K221" s="302">
        <v>0.26057031663125141</v>
      </c>
      <c r="L221" s="302">
        <f t="shared" si="69"/>
        <v>0.40816851294951551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1.0042271468128507</v>
      </c>
      <c r="C223" s="311">
        <f t="shared" ref="C223:D223" si="70">SUM(C213:C221)</f>
        <v>1.8817728531871543</v>
      </c>
      <c r="D223" s="311">
        <f t="shared" si="70"/>
        <v>2.8860000000000054</v>
      </c>
      <c r="E223" s="311"/>
      <c r="F223" s="311">
        <f t="shared" ref="F223:H223" si="71">SUM(F213:F221)</f>
        <v>1.4028368722714759</v>
      </c>
      <c r="G223" s="311">
        <f t="shared" si="71"/>
        <v>1.979163127728524</v>
      </c>
      <c r="H223" s="311">
        <f t="shared" si="71"/>
        <v>3.3819999999999997</v>
      </c>
      <c r="I223" s="311"/>
      <c r="J223" s="311">
        <f t="shared" ref="J223:L223" si="72">SUM(J213:J221)</f>
        <v>1.409722226167502</v>
      </c>
      <c r="K223" s="311">
        <f t="shared" si="72"/>
        <v>2.0262777738324989</v>
      </c>
      <c r="L223" s="311">
        <f t="shared" si="72"/>
        <v>3.4360000000000013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0.55956539173265796</v>
      </c>
      <c r="C230" s="302">
        <v>1.6363294734474971</v>
      </c>
      <c r="D230" s="302">
        <f>SUM(B230:C230)</f>
        <v>2.1958948651801551</v>
      </c>
      <c r="E230" s="303"/>
      <c r="F230" s="302">
        <v>0.41671381888402914</v>
      </c>
      <c r="G230" s="302">
        <v>1.1936461852870537</v>
      </c>
      <c r="H230" s="302">
        <f>SUM(F230:G230)</f>
        <v>1.6103600041710828</v>
      </c>
      <c r="I230" s="303"/>
      <c r="J230" s="302">
        <v>0.50678611732617884</v>
      </c>
      <c r="K230" s="302">
        <v>1.1424621752151316</v>
      </c>
      <c r="L230" s="302">
        <f>SUM(J230:K230)</f>
        <v>1.6492482925413103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1.1136357208756822</v>
      </c>
      <c r="C231" s="302">
        <v>5.0490486245259252</v>
      </c>
      <c r="D231" s="302">
        <f t="shared" ref="D231:D238" si="73">SUM(B231:C231)</f>
        <v>6.1626843454016074</v>
      </c>
      <c r="E231" s="303"/>
      <c r="F231" s="302">
        <v>0.90956139244420153</v>
      </c>
      <c r="G231" s="302">
        <v>4.054926265807441</v>
      </c>
      <c r="H231" s="302">
        <f t="shared" ref="H231:H238" si="74">SUM(F231:G231)</f>
        <v>4.9644876582516426</v>
      </c>
      <c r="I231" s="303"/>
      <c r="J231" s="302">
        <v>1.3359427733176361</v>
      </c>
      <c r="K231" s="302">
        <v>5.5041157441839754</v>
      </c>
      <c r="L231" s="302">
        <f t="shared" ref="L231:L238" si="75">SUM(J231:K231)</f>
        <v>6.8400585175016113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0.81033308095077095</v>
      </c>
      <c r="C232" s="302">
        <v>1.9939820275156117</v>
      </c>
      <c r="D232" s="302">
        <f t="shared" si="73"/>
        <v>2.8043151084663824</v>
      </c>
      <c r="E232" s="303"/>
      <c r="F232" s="302">
        <v>0.57347531127116114</v>
      </c>
      <c r="G232" s="302">
        <v>1.546301655926384</v>
      </c>
      <c r="H232" s="302">
        <f t="shared" si="74"/>
        <v>2.119776967197545</v>
      </c>
      <c r="I232" s="303"/>
      <c r="J232" s="302">
        <v>0.73134693641118353</v>
      </c>
      <c r="K232" s="302">
        <v>1.5812307143103446</v>
      </c>
      <c r="L232" s="302">
        <f t="shared" si="75"/>
        <v>2.3125776507215283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1.0961769778842398</v>
      </c>
      <c r="C233" s="302">
        <v>0.70266803123146615</v>
      </c>
      <c r="D233" s="302">
        <f t="shared" si="73"/>
        <v>1.798845009115706</v>
      </c>
      <c r="E233" s="303"/>
      <c r="F233" s="302">
        <v>0.5513391323640594</v>
      </c>
      <c r="G233" s="302">
        <v>0.51769216551275699</v>
      </c>
      <c r="H233" s="302">
        <f t="shared" si="74"/>
        <v>1.0690312978768164</v>
      </c>
      <c r="I233" s="303"/>
      <c r="J233" s="302">
        <v>0.50889227418968541</v>
      </c>
      <c r="K233" s="302">
        <v>0.67010220253321606</v>
      </c>
      <c r="L233" s="302">
        <f t="shared" si="75"/>
        <v>1.1789944767229015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5.6516883533449032E-2</v>
      </c>
      <c r="C234" s="302">
        <v>1.2600414679172489</v>
      </c>
      <c r="D234" s="302">
        <f t="shared" si="73"/>
        <v>1.316558351450698</v>
      </c>
      <c r="E234" s="303"/>
      <c r="F234" s="302">
        <v>4.1320422254502075E-2</v>
      </c>
      <c r="G234" s="302">
        <v>0.64467065173255977</v>
      </c>
      <c r="H234" s="302">
        <f t="shared" si="74"/>
        <v>0.68599107398706183</v>
      </c>
      <c r="I234" s="303"/>
      <c r="J234" s="302">
        <v>6.1660194945302484E-2</v>
      </c>
      <c r="K234" s="302">
        <v>0.4831485382832279</v>
      </c>
      <c r="L234" s="302">
        <f t="shared" si="75"/>
        <v>0.54480873322853041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0.15848432350316644</v>
      </c>
      <c r="C235" s="302">
        <v>0.24102868531450691</v>
      </c>
      <c r="D235" s="302">
        <f t="shared" si="73"/>
        <v>0.39951300881767338</v>
      </c>
      <c r="E235" s="303"/>
      <c r="F235" s="302">
        <v>8.9040002078123431E-2</v>
      </c>
      <c r="G235" s="302">
        <v>0.16345050435999525</v>
      </c>
      <c r="H235" s="302">
        <f t="shared" si="74"/>
        <v>0.25249050643811866</v>
      </c>
      <c r="I235" s="303"/>
      <c r="J235" s="302">
        <v>0.10404841267158546</v>
      </c>
      <c r="K235" s="302">
        <v>0.21831789920423805</v>
      </c>
      <c r="L235" s="302">
        <f t="shared" si="75"/>
        <v>0.32236631187582354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0.67869088028636404</v>
      </c>
      <c r="C236" s="302">
        <v>0.48586521771229013</v>
      </c>
      <c r="D236" s="302">
        <f t="shared" si="73"/>
        <v>1.1645560979986542</v>
      </c>
      <c r="E236" s="303"/>
      <c r="F236" s="302">
        <v>0.39242205869283397</v>
      </c>
      <c r="G236" s="302">
        <v>0.33740105915089419</v>
      </c>
      <c r="H236" s="302">
        <f t="shared" si="74"/>
        <v>0.72982311784372822</v>
      </c>
      <c r="I236" s="303"/>
      <c r="J236" s="302">
        <v>0.46013700433464771</v>
      </c>
      <c r="K236" s="302">
        <v>0.46406032803276825</v>
      </c>
      <c r="L236" s="302">
        <f t="shared" si="75"/>
        <v>0.92419733236741597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3.9034154377107812E-2</v>
      </c>
      <c r="C237" s="302">
        <v>0.1726262423780775</v>
      </c>
      <c r="D237" s="302">
        <f t="shared" si="73"/>
        <v>0.2116603967551853</v>
      </c>
      <c r="E237" s="303"/>
      <c r="F237" s="302">
        <v>2.3590388877989411E-2</v>
      </c>
      <c r="G237" s="302">
        <v>8.594490556423745E-2</v>
      </c>
      <c r="H237" s="302">
        <f t="shared" si="74"/>
        <v>0.10953529444222686</v>
      </c>
      <c r="I237" s="303"/>
      <c r="J237" s="302">
        <v>3.2397684576947909E-2</v>
      </c>
      <c r="K237" s="302">
        <v>8.9684741591793543E-2</v>
      </c>
      <c r="L237" s="302">
        <f t="shared" si="75"/>
        <v>0.12208242616874146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0.19329360239642143</v>
      </c>
      <c r="C238" s="302">
        <v>0.27667921441752819</v>
      </c>
      <c r="D238" s="302">
        <f t="shared" si="73"/>
        <v>0.46997281681394965</v>
      </c>
      <c r="E238" s="303"/>
      <c r="F238" s="302">
        <v>0.11801940420654082</v>
      </c>
      <c r="G238" s="302">
        <v>0.13548467558524455</v>
      </c>
      <c r="H238" s="302">
        <f t="shared" si="74"/>
        <v>0.25350407979178535</v>
      </c>
      <c r="I238" s="303"/>
      <c r="J238" s="302">
        <v>0.16580001457818394</v>
      </c>
      <c r="K238" s="302">
        <v>0.14086624429392713</v>
      </c>
      <c r="L238" s="302">
        <f t="shared" si="75"/>
        <v>0.30666625887211107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4.7057310155398593</v>
      </c>
      <c r="C240" s="311">
        <f t="shared" ref="C240:D240" si="76">SUM(C230:C238)</f>
        <v>11.818268984460152</v>
      </c>
      <c r="D240" s="311">
        <f t="shared" si="76"/>
        <v>16.524000000000012</v>
      </c>
      <c r="E240" s="311"/>
      <c r="F240" s="311">
        <f t="shared" ref="F240:H240" si="77">SUM(F230:F238)</f>
        <v>3.115481931073441</v>
      </c>
      <c r="G240" s="311">
        <f t="shared" si="77"/>
        <v>8.6795180689265674</v>
      </c>
      <c r="H240" s="311">
        <f t="shared" si="77"/>
        <v>11.795000000000007</v>
      </c>
      <c r="I240" s="311"/>
      <c r="J240" s="311">
        <f t="shared" ref="J240:L240" si="78">SUM(J230:J238)</f>
        <v>3.9070114123513515</v>
      </c>
      <c r="K240" s="311">
        <f t="shared" si="78"/>
        <v>10.293988587648624</v>
      </c>
      <c r="L240" s="311">
        <f t="shared" si="78"/>
        <v>14.200999999999977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0.42814414605662315</v>
      </c>
      <c r="C247" s="302">
        <v>0.66747913247138235</v>
      </c>
      <c r="D247" s="302">
        <f>SUM(B247:C247)</f>
        <v>1.0956232785280056</v>
      </c>
      <c r="E247" s="303"/>
      <c r="F247" s="302">
        <v>0.53643320327235344</v>
      </c>
      <c r="G247" s="302">
        <v>0.70876899254951486</v>
      </c>
      <c r="H247" s="302">
        <f>SUM(F247:G247)</f>
        <v>1.2452021958218684</v>
      </c>
      <c r="I247" s="303"/>
      <c r="J247" s="302">
        <v>0.56753168122667152</v>
      </c>
      <c r="K247" s="302">
        <v>0.56258379945343229</v>
      </c>
      <c r="L247" s="302">
        <f>SUM(J247:K247)</f>
        <v>1.1301154806801037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0.57189439227185945</v>
      </c>
      <c r="C248" s="302">
        <v>1.0406710450849703</v>
      </c>
      <c r="D248" s="302">
        <f t="shared" ref="D248:D255" si="79">SUM(B248:C248)</f>
        <v>1.6125654373568299</v>
      </c>
      <c r="E248" s="303"/>
      <c r="F248" s="302">
        <v>0.8267995963918513</v>
      </c>
      <c r="G248" s="302">
        <v>1.2080590765420776</v>
      </c>
      <c r="H248" s="302">
        <f t="shared" ref="H248:H255" si="80">SUM(F248:G248)</f>
        <v>2.0348586729339289</v>
      </c>
      <c r="I248" s="303"/>
      <c r="J248" s="302">
        <v>1.0059454656768327</v>
      </c>
      <c r="K248" s="302">
        <v>1.3986164799822121</v>
      </c>
      <c r="L248" s="302">
        <f t="shared" ref="L248:L255" si="81">SUM(J248:K248)</f>
        <v>2.4045619456590446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0.82022002125860705</v>
      </c>
      <c r="C249" s="302">
        <v>1.0391076922979463</v>
      </c>
      <c r="D249" s="302">
        <f t="shared" si="79"/>
        <v>1.8593277135565534</v>
      </c>
      <c r="E249" s="303"/>
      <c r="F249" s="302">
        <v>0.97396341612243964</v>
      </c>
      <c r="G249" s="302">
        <v>1.1061462437005602</v>
      </c>
      <c r="H249" s="302">
        <f t="shared" si="80"/>
        <v>2.080109659823</v>
      </c>
      <c r="I249" s="303"/>
      <c r="J249" s="302">
        <v>1.0253187315622794</v>
      </c>
      <c r="K249" s="302">
        <v>0.92077162730254958</v>
      </c>
      <c r="L249" s="302">
        <f t="shared" si="81"/>
        <v>1.9460903588648288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2.2305186043408445</v>
      </c>
      <c r="C250" s="302">
        <v>1.2314312827952729</v>
      </c>
      <c r="D250" s="302">
        <f t="shared" si="79"/>
        <v>3.4619498871361172</v>
      </c>
      <c r="E250" s="303"/>
      <c r="F250" s="302">
        <v>2.0384408030404186</v>
      </c>
      <c r="G250" s="302">
        <v>1.2255359198331628</v>
      </c>
      <c r="H250" s="302">
        <f t="shared" si="80"/>
        <v>3.2639767228735814</v>
      </c>
      <c r="I250" s="303"/>
      <c r="J250" s="302">
        <v>1.6613356970733297</v>
      </c>
      <c r="K250" s="302">
        <v>1.3074307729001173</v>
      </c>
      <c r="L250" s="302">
        <f t="shared" si="81"/>
        <v>2.9687664699734473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2.1399622253235648E-2</v>
      </c>
      <c r="C251" s="302">
        <v>0.10063552389904705</v>
      </c>
      <c r="D251" s="302">
        <f t="shared" si="79"/>
        <v>0.1220351461522827</v>
      </c>
      <c r="E251" s="303"/>
      <c r="F251" s="302">
        <v>2.3198158996113299E-2</v>
      </c>
      <c r="G251" s="302">
        <v>6.9418774414543541E-2</v>
      </c>
      <c r="H251" s="302">
        <f t="shared" si="80"/>
        <v>9.261693341065684E-2</v>
      </c>
      <c r="I251" s="303"/>
      <c r="J251" s="302">
        <v>2.9351769889656872E-2</v>
      </c>
      <c r="K251" s="302">
        <v>5.115161286402211E-2</v>
      </c>
      <c r="L251" s="302">
        <f t="shared" si="81"/>
        <v>8.0503382753678979E-2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2.0654375987265976E-2</v>
      </c>
      <c r="C252" s="302">
        <v>3.1894401542092062E-2</v>
      </c>
      <c r="D252" s="302">
        <f t="shared" si="79"/>
        <v>5.2548777529358034E-2</v>
      </c>
      <c r="E252" s="303"/>
      <c r="F252" s="302">
        <v>3.0363879368626629E-2</v>
      </c>
      <c r="G252" s="302">
        <v>2.7510534147095443E-2</v>
      </c>
      <c r="H252" s="302">
        <f t="shared" si="80"/>
        <v>5.7874413515722076E-2</v>
      </c>
      <c r="I252" s="303"/>
      <c r="J252" s="302">
        <v>3.5696787843489682E-2</v>
      </c>
      <c r="K252" s="302">
        <v>2.9453090524980303E-2</v>
      </c>
      <c r="L252" s="302">
        <f t="shared" si="81"/>
        <v>6.5149878368469985E-2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0.51865698078795419</v>
      </c>
      <c r="C253" s="302">
        <v>0.35367467165239086</v>
      </c>
      <c r="D253" s="302">
        <f t="shared" si="79"/>
        <v>0.87233165244034505</v>
      </c>
      <c r="E253" s="303"/>
      <c r="F253" s="302">
        <v>0.50944741639620994</v>
      </c>
      <c r="G253" s="302">
        <v>0.30482044842839767</v>
      </c>
      <c r="H253" s="302">
        <f t="shared" si="80"/>
        <v>0.81426786482460756</v>
      </c>
      <c r="I253" s="303"/>
      <c r="J253" s="302">
        <v>0.45747972850471796</v>
      </c>
      <c r="K253" s="302">
        <v>0.33996499421970644</v>
      </c>
      <c r="L253" s="302">
        <f t="shared" si="81"/>
        <v>0.79744472272442435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1.3967893869776687E-2</v>
      </c>
      <c r="C254" s="302">
        <v>3.7287553819979294E-2</v>
      </c>
      <c r="D254" s="302">
        <f t="shared" si="79"/>
        <v>5.1255447689755984E-2</v>
      </c>
      <c r="E254" s="303"/>
      <c r="F254" s="302">
        <v>1.2009874152132448E-2</v>
      </c>
      <c r="G254" s="302">
        <v>3.4469583843122049E-2</v>
      </c>
      <c r="H254" s="302">
        <f t="shared" si="80"/>
        <v>4.6479457995254499E-2</v>
      </c>
      <c r="I254" s="303"/>
      <c r="J254" s="302">
        <v>1.7576525725641133E-2</v>
      </c>
      <c r="K254" s="302">
        <v>3.6259557942266256E-2</v>
      </c>
      <c r="L254" s="302">
        <f t="shared" si="81"/>
        <v>5.3836083667907389E-2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4.9989448706012428E-2</v>
      </c>
      <c r="C255" s="302">
        <v>9.0373210904749132E-2</v>
      </c>
      <c r="D255" s="302">
        <f t="shared" si="79"/>
        <v>0.14036265961076155</v>
      </c>
      <c r="E255" s="303"/>
      <c r="F255" s="302">
        <v>5.3551155868235986E-2</v>
      </c>
      <c r="G255" s="302">
        <v>6.8062922933144338E-2</v>
      </c>
      <c r="H255" s="302">
        <f t="shared" si="80"/>
        <v>0.12161407880138032</v>
      </c>
      <c r="I255" s="303"/>
      <c r="J255" s="302">
        <v>6.8791620502690762E-2</v>
      </c>
      <c r="K255" s="302">
        <v>5.9740056805395791E-2</v>
      </c>
      <c r="L255" s="302">
        <f t="shared" si="81"/>
        <v>0.12853167730808657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4.6754454855321788</v>
      </c>
      <c r="C257" s="311">
        <f t="shared" ref="C257:D257" si="82">SUM(C247:C255)</f>
        <v>4.5925545144678317</v>
      </c>
      <c r="D257" s="311">
        <f t="shared" si="82"/>
        <v>9.2680000000000096</v>
      </c>
      <c r="E257" s="311"/>
      <c r="F257" s="311">
        <f t="shared" ref="F257:H257" si="83">SUM(F247:F255)</f>
        <v>5.0042075036083808</v>
      </c>
      <c r="G257" s="311">
        <f t="shared" si="83"/>
        <v>4.7527924963916197</v>
      </c>
      <c r="H257" s="311">
        <f t="shared" si="83"/>
        <v>9.7569999999999979</v>
      </c>
      <c r="I257" s="311"/>
      <c r="J257" s="311">
        <f t="shared" ref="J257:L257" si="84">SUM(J247:J255)</f>
        <v>4.8690280080053103</v>
      </c>
      <c r="K257" s="311">
        <f t="shared" si="84"/>
        <v>4.7059719919946819</v>
      </c>
      <c r="L257" s="311">
        <f t="shared" si="84"/>
        <v>9.5749999999999904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0.63766769036931303</v>
      </c>
      <c r="C264" s="302">
        <v>1.1418797440169299</v>
      </c>
      <c r="D264" s="302">
        <f>SUM(B264:C264)</f>
        <v>1.779547434386243</v>
      </c>
      <c r="E264" s="303"/>
      <c r="F264" s="302">
        <v>0.6169357761674289</v>
      </c>
      <c r="G264" s="302">
        <v>0.99478115064403594</v>
      </c>
      <c r="H264" s="302">
        <f>SUM(F264:G264)</f>
        <v>1.6117169268114648</v>
      </c>
      <c r="I264" s="303"/>
      <c r="J264" s="302">
        <v>0.65787151473250483</v>
      </c>
      <c r="K264" s="302">
        <v>1.146555772749031</v>
      </c>
      <c r="L264" s="302">
        <f>SUM(J264:K264)</f>
        <v>1.8044272874815359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0.47327148897715654</v>
      </c>
      <c r="C265" s="302">
        <v>0.77250673712065765</v>
      </c>
      <c r="D265" s="302">
        <f t="shared" ref="D265:D272" si="85">SUM(B265:C265)</f>
        <v>1.2457782260978143</v>
      </c>
      <c r="E265" s="303"/>
      <c r="F265" s="302">
        <v>0.51979453011946475</v>
      </c>
      <c r="G265" s="302">
        <v>0.82296190486191523</v>
      </c>
      <c r="H265" s="302">
        <f t="shared" ref="H265:H272" si="86">SUM(F265:G265)</f>
        <v>1.3427564349813799</v>
      </c>
      <c r="I265" s="303"/>
      <c r="J265" s="302">
        <v>0.64202631519359676</v>
      </c>
      <c r="K265" s="302">
        <v>1.0114200705978522</v>
      </c>
      <c r="L265" s="302">
        <f t="shared" ref="L265:L272" si="87">SUM(J265:K265)</f>
        <v>1.653446385791449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0.53890400254332527</v>
      </c>
      <c r="C266" s="302">
        <v>0.72910705590368208</v>
      </c>
      <c r="D266" s="302">
        <f t="shared" si="85"/>
        <v>1.2680110584470072</v>
      </c>
      <c r="E266" s="303"/>
      <c r="F266" s="302">
        <v>0.53411272989786407</v>
      </c>
      <c r="G266" s="302">
        <v>0.68013391204664642</v>
      </c>
      <c r="H266" s="302">
        <f t="shared" si="86"/>
        <v>1.2142466419445106</v>
      </c>
      <c r="I266" s="303"/>
      <c r="J266" s="302">
        <v>0.75267992053567445</v>
      </c>
      <c r="K266" s="302">
        <v>0.74407584190334841</v>
      </c>
      <c r="L266" s="302">
        <f t="shared" si="87"/>
        <v>1.4967557624390229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1.7505327770311632</v>
      </c>
      <c r="C267" s="302">
        <v>0.58345150088830278</v>
      </c>
      <c r="D267" s="302">
        <f t="shared" si="85"/>
        <v>2.3339842779194662</v>
      </c>
      <c r="E267" s="303"/>
      <c r="F267" s="302">
        <v>1.3475917840707665</v>
      </c>
      <c r="G267" s="302">
        <v>0.5390319797743367</v>
      </c>
      <c r="H267" s="302">
        <f t="shared" si="86"/>
        <v>1.8866237638451033</v>
      </c>
      <c r="I267" s="303"/>
      <c r="J267" s="302">
        <v>1.269856138976988</v>
      </c>
      <c r="K267" s="302">
        <v>0.68043569078724586</v>
      </c>
      <c r="L267" s="302">
        <f t="shared" si="87"/>
        <v>1.9502918297642338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0.15789300138916978</v>
      </c>
      <c r="C268" s="302">
        <v>0.69905549517540899</v>
      </c>
      <c r="D268" s="302">
        <f t="shared" si="85"/>
        <v>0.85694849656457883</v>
      </c>
      <c r="E268" s="303"/>
      <c r="F268" s="302">
        <v>0.13656151500052449</v>
      </c>
      <c r="G268" s="302">
        <v>0.41188808163627888</v>
      </c>
      <c r="H268" s="302">
        <f t="shared" si="86"/>
        <v>0.54844959663680337</v>
      </c>
      <c r="I268" s="303"/>
      <c r="J268" s="302">
        <v>0.2976005283550387</v>
      </c>
      <c r="K268" s="302">
        <v>0.43193306442988755</v>
      </c>
      <c r="L268" s="302">
        <f t="shared" si="87"/>
        <v>0.72953359278492624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0.17334152842066089</v>
      </c>
      <c r="C269" s="302">
        <v>0.15196616637708524</v>
      </c>
      <c r="D269" s="302">
        <f t="shared" si="85"/>
        <v>0.32530769479774613</v>
      </c>
      <c r="E269" s="303"/>
      <c r="F269" s="302">
        <v>0.13235153965175567</v>
      </c>
      <c r="G269" s="302">
        <v>0.12421437556585424</v>
      </c>
      <c r="H269" s="302">
        <f t="shared" si="86"/>
        <v>0.25656591521760991</v>
      </c>
      <c r="I269" s="303"/>
      <c r="J269" s="302">
        <v>0.16809390583002137</v>
      </c>
      <c r="K269" s="302">
        <v>0.13018854904203631</v>
      </c>
      <c r="L269" s="302">
        <f t="shared" si="87"/>
        <v>0.29828245487205768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1.1925292544521375</v>
      </c>
      <c r="C270" s="302">
        <v>0.59295952767095628</v>
      </c>
      <c r="D270" s="302">
        <f t="shared" si="85"/>
        <v>1.7854887821230938</v>
      </c>
      <c r="E270" s="303"/>
      <c r="F270" s="302">
        <v>0.85891367932077023</v>
      </c>
      <c r="G270" s="302">
        <v>0.45338844865634603</v>
      </c>
      <c r="H270" s="302">
        <f t="shared" si="86"/>
        <v>1.3123021279771163</v>
      </c>
      <c r="I270" s="303"/>
      <c r="J270" s="302">
        <v>1.0020876642159173</v>
      </c>
      <c r="K270" s="302">
        <v>0.50830294999769443</v>
      </c>
      <c r="L270" s="302">
        <f t="shared" si="87"/>
        <v>1.5103906142136116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1.2144468364309704E-2</v>
      </c>
      <c r="C271" s="302">
        <v>0.16108613215109358</v>
      </c>
      <c r="D271" s="302">
        <f t="shared" si="85"/>
        <v>0.17323060051540329</v>
      </c>
      <c r="E271" s="303"/>
      <c r="F271" s="302">
        <v>8.9873573915546547E-3</v>
      </c>
      <c r="G271" s="302">
        <v>0.11291307418741608</v>
      </c>
      <c r="H271" s="302">
        <f t="shared" si="86"/>
        <v>0.12190043157897074</v>
      </c>
      <c r="I271" s="303"/>
      <c r="J271" s="302">
        <v>1.8961451509656252E-2</v>
      </c>
      <c r="K271" s="302">
        <v>9.5166636180054429E-2</v>
      </c>
      <c r="L271" s="302">
        <f t="shared" si="87"/>
        <v>0.11412808768971068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0.15754765946404944</v>
      </c>
      <c r="C272" s="302">
        <v>0.28515576968459755</v>
      </c>
      <c r="D272" s="302">
        <f t="shared" si="85"/>
        <v>0.44270342914864702</v>
      </c>
      <c r="E272" s="303"/>
      <c r="F272" s="302">
        <v>0.10169539952208349</v>
      </c>
      <c r="G272" s="302">
        <v>0.19074276148496067</v>
      </c>
      <c r="H272" s="302">
        <f t="shared" si="86"/>
        <v>0.29243816100704417</v>
      </c>
      <c r="I272" s="303"/>
      <c r="J272" s="302">
        <v>0.13134681708627471</v>
      </c>
      <c r="K272" s="302">
        <v>0.21239716787720289</v>
      </c>
      <c r="L272" s="302">
        <f t="shared" si="87"/>
        <v>0.34374398496347758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5.0938318710112851</v>
      </c>
      <c r="C274" s="311">
        <f t="shared" ref="C274:D274" si="88">SUM(C264:C272)</f>
        <v>5.1171681289887134</v>
      </c>
      <c r="D274" s="311">
        <f t="shared" si="88"/>
        <v>10.210999999999999</v>
      </c>
      <c r="E274" s="311"/>
      <c r="F274" s="311">
        <f t="shared" ref="F274:H274" si="89">SUM(F264:F272)</f>
        <v>4.2569443111422123</v>
      </c>
      <c r="G274" s="311">
        <f t="shared" si="89"/>
        <v>4.3300556888577901</v>
      </c>
      <c r="H274" s="311">
        <f t="shared" si="89"/>
        <v>8.5870000000000033</v>
      </c>
      <c r="I274" s="311"/>
      <c r="J274" s="311">
        <f t="shared" ref="J274:L274" si="90">SUM(J264:J272)</f>
        <v>4.9405242564356726</v>
      </c>
      <c r="K274" s="311">
        <f t="shared" si="90"/>
        <v>4.9604757435643529</v>
      </c>
      <c r="L274" s="311">
        <f t="shared" si="90"/>
        <v>9.9010000000000247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1.3604895049797505</v>
      </c>
      <c r="C281" s="302">
        <v>3.1432570532594721</v>
      </c>
      <c r="D281" s="302">
        <f>SUM(B281:C281)</f>
        <v>4.5037465582392224</v>
      </c>
      <c r="E281" s="303"/>
      <c r="F281" s="302">
        <v>1.6434365229085584</v>
      </c>
      <c r="G281" s="302">
        <v>3.2350457401182187</v>
      </c>
      <c r="H281" s="302">
        <f>SUM(F281:G281)</f>
        <v>4.8784822630267772</v>
      </c>
      <c r="I281" s="303"/>
      <c r="J281" s="302">
        <v>1.9623070733224941</v>
      </c>
      <c r="K281" s="302">
        <v>3.020836896002645</v>
      </c>
      <c r="L281" s="302">
        <f>SUM(J281:K281)</f>
        <v>4.9831439693251394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4.7392926746266717</v>
      </c>
      <c r="C282" s="302">
        <v>10.549781375648076</v>
      </c>
      <c r="D282" s="302">
        <f t="shared" ref="D282:D289" si="91">SUM(B282:C282)</f>
        <v>15.289074050274747</v>
      </c>
      <c r="E282" s="303"/>
      <c r="F282" s="302">
        <v>5.6884046179065759</v>
      </c>
      <c r="G282" s="302">
        <v>11.097883955386816</v>
      </c>
      <c r="H282" s="302">
        <f t="shared" ref="H282:H289" si="92">SUM(F282:G282)</f>
        <v>16.78628857329339</v>
      </c>
      <c r="I282" s="303"/>
      <c r="J282" s="302">
        <v>7.6522664193639942</v>
      </c>
      <c r="K282" s="302">
        <v>12.303916417912074</v>
      </c>
      <c r="L282" s="302">
        <f t="shared" ref="L282:L289" si="93">SUM(J282:K282)</f>
        <v>19.956182837276067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3.1147760374057021</v>
      </c>
      <c r="C283" s="302">
        <v>4.6410253549680034</v>
      </c>
      <c r="D283" s="302">
        <f t="shared" si="91"/>
        <v>7.755801392373705</v>
      </c>
      <c r="E283" s="303"/>
      <c r="F283" s="302">
        <v>3.2731377557702319</v>
      </c>
      <c r="G283" s="302">
        <v>5.0043582857749955</v>
      </c>
      <c r="H283" s="302">
        <f t="shared" si="92"/>
        <v>8.277496041545227</v>
      </c>
      <c r="I283" s="303"/>
      <c r="J283" s="302">
        <v>4.2468376295371639</v>
      </c>
      <c r="K283" s="302">
        <v>4.750084407086721</v>
      </c>
      <c r="L283" s="302">
        <f t="shared" si="93"/>
        <v>8.9969220366238858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7.1885500651895233</v>
      </c>
      <c r="C284" s="302">
        <v>3.756182899608445</v>
      </c>
      <c r="D284" s="302">
        <f t="shared" si="91"/>
        <v>10.944732964797968</v>
      </c>
      <c r="E284" s="303"/>
      <c r="F284" s="302">
        <v>6.557511253632903</v>
      </c>
      <c r="G284" s="302">
        <v>4.8421393732440983</v>
      </c>
      <c r="H284" s="302">
        <f t="shared" si="92"/>
        <v>11.399650626877001</v>
      </c>
      <c r="I284" s="303"/>
      <c r="J284" s="302">
        <v>5.5110498152086533</v>
      </c>
      <c r="K284" s="302">
        <v>6.1453225361202541</v>
      </c>
      <c r="L284" s="302">
        <f t="shared" si="93"/>
        <v>11.656372351328908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0.12707790287628554</v>
      </c>
      <c r="C285" s="302">
        <v>1.2828032123855737</v>
      </c>
      <c r="D285" s="302">
        <f t="shared" si="91"/>
        <v>1.4098811152618593</v>
      </c>
      <c r="E285" s="303"/>
      <c r="F285" s="302">
        <v>0.13251133125027131</v>
      </c>
      <c r="G285" s="302">
        <v>0.9044965755427361</v>
      </c>
      <c r="H285" s="302">
        <f t="shared" si="92"/>
        <v>1.0370079067930074</v>
      </c>
      <c r="I285" s="303"/>
      <c r="J285" s="302">
        <v>0.23186532848738028</v>
      </c>
      <c r="K285" s="302">
        <v>0.73678963765057359</v>
      </c>
      <c r="L285" s="302">
        <f t="shared" si="93"/>
        <v>0.96865496613795388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0.50826432573386304</v>
      </c>
      <c r="C286" s="302">
        <v>0.2931744750795679</v>
      </c>
      <c r="D286" s="302">
        <f t="shared" si="91"/>
        <v>0.801438800813431</v>
      </c>
      <c r="E286" s="303"/>
      <c r="F286" s="302">
        <v>0.49450430204863449</v>
      </c>
      <c r="G286" s="302">
        <v>0.25691153588223908</v>
      </c>
      <c r="H286" s="302">
        <f t="shared" si="92"/>
        <v>0.75141583793087352</v>
      </c>
      <c r="I286" s="303"/>
      <c r="J286" s="302">
        <v>0.54177537778476237</v>
      </c>
      <c r="K286" s="302">
        <v>0.36576803434755983</v>
      </c>
      <c r="L286" s="302">
        <f t="shared" si="93"/>
        <v>0.90754341213232226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1.4060592279089317</v>
      </c>
      <c r="C287" s="302">
        <v>0.84801557067886602</v>
      </c>
      <c r="D287" s="302">
        <f t="shared" si="91"/>
        <v>2.2540747985877978</v>
      </c>
      <c r="E287" s="303"/>
      <c r="F287" s="302">
        <v>1.2176819068079687</v>
      </c>
      <c r="G287" s="302">
        <v>0.87709794510458305</v>
      </c>
      <c r="H287" s="302">
        <f t="shared" si="92"/>
        <v>2.094779851912552</v>
      </c>
      <c r="I287" s="303"/>
      <c r="J287" s="302">
        <v>1.208814140857174</v>
      </c>
      <c r="K287" s="302">
        <v>1.1100928733357156</v>
      </c>
      <c r="L287" s="302">
        <f t="shared" si="93"/>
        <v>2.3189070141928898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8.2172132883557542E-2</v>
      </c>
      <c r="C288" s="302">
        <v>0.44348345150012314</v>
      </c>
      <c r="D288" s="302">
        <f t="shared" si="91"/>
        <v>0.52565558438368065</v>
      </c>
      <c r="E288" s="303"/>
      <c r="F288" s="302">
        <v>6.9419948952117838E-2</v>
      </c>
      <c r="G288" s="302">
        <v>0.38503894626658808</v>
      </c>
      <c r="H288" s="302">
        <f t="shared" si="92"/>
        <v>0.45445889521870592</v>
      </c>
      <c r="I288" s="303"/>
      <c r="J288" s="302">
        <v>9.9843071524390786E-2</v>
      </c>
      <c r="K288" s="302">
        <v>0.32864773484934595</v>
      </c>
      <c r="L288" s="302">
        <f t="shared" si="93"/>
        <v>0.42849080637373671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0.61143170140024672</v>
      </c>
      <c r="C289" s="302">
        <v>0.74916303386729222</v>
      </c>
      <c r="D289" s="302">
        <f t="shared" si="91"/>
        <v>1.3605947352675389</v>
      </c>
      <c r="E289" s="303"/>
      <c r="F289" s="302">
        <v>0.48957776377017714</v>
      </c>
      <c r="G289" s="302">
        <v>0.66084223963224586</v>
      </c>
      <c r="H289" s="302">
        <f t="shared" si="92"/>
        <v>1.150420003402423</v>
      </c>
      <c r="I289" s="303"/>
      <c r="J289" s="302">
        <v>0.60523553495045612</v>
      </c>
      <c r="K289" s="302">
        <v>0.65354707165866144</v>
      </c>
      <c r="L289" s="302">
        <f t="shared" si="93"/>
        <v>1.2587826066091177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19.138113573004528</v>
      </c>
      <c r="C291" s="311">
        <f t="shared" ref="C291:D291" si="94">SUM(C281:C289)</f>
        <v>25.70688642699541</v>
      </c>
      <c r="D291" s="311">
        <f t="shared" si="94"/>
        <v>44.844999999999949</v>
      </c>
      <c r="E291" s="311"/>
      <c r="F291" s="311">
        <f t="shared" ref="F291:H291" si="95">SUM(F281:F289)</f>
        <v>19.566185403047438</v>
      </c>
      <c r="G291" s="311">
        <f t="shared" si="95"/>
        <v>27.263814596952521</v>
      </c>
      <c r="H291" s="311">
        <f t="shared" si="95"/>
        <v>46.829999999999963</v>
      </c>
      <c r="I291" s="311"/>
      <c r="J291" s="311">
        <f t="shared" ref="J291:L291" si="96">SUM(J281:J289)</f>
        <v>22.059994391036472</v>
      </c>
      <c r="K291" s="311">
        <f t="shared" si="96"/>
        <v>29.415005608963551</v>
      </c>
      <c r="L291" s="311">
        <f t="shared" si="96"/>
        <v>51.475000000000016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1.335188878191985</v>
      </c>
      <c r="C298" s="302">
        <v>2.1517089912003482</v>
      </c>
      <c r="D298" s="302">
        <f>SUM(B298:C298)</f>
        <v>3.4868978693923331</v>
      </c>
      <c r="E298" s="303"/>
      <c r="F298" s="302">
        <v>1.6852973432137059</v>
      </c>
      <c r="G298" s="302">
        <v>2.1690506935061751</v>
      </c>
      <c r="H298" s="302">
        <f>SUM(F298:G298)</f>
        <v>3.8543480367198812</v>
      </c>
      <c r="I298" s="303"/>
      <c r="J298" s="302">
        <v>1.8835697597712624</v>
      </c>
      <c r="K298" s="302">
        <v>2.211180570897187</v>
      </c>
      <c r="L298" s="302">
        <f>SUM(J298:K298)</f>
        <v>4.0947503306684494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1.7579566496825589</v>
      </c>
      <c r="C299" s="302">
        <v>2.3660626419351116</v>
      </c>
      <c r="D299" s="302">
        <f t="shared" ref="D299:D306" si="97">SUM(B299:C299)</f>
        <v>4.124019291617671</v>
      </c>
      <c r="E299" s="303"/>
      <c r="F299" s="302">
        <v>2.1778340068511026</v>
      </c>
      <c r="G299" s="302">
        <v>2.7509250837662234</v>
      </c>
      <c r="H299" s="302">
        <f t="shared" ref="H299:H306" si="98">SUM(F299:G299)</f>
        <v>4.9287590906173264</v>
      </c>
      <c r="I299" s="303"/>
      <c r="J299" s="302">
        <v>2.6468801838758131</v>
      </c>
      <c r="K299" s="302">
        <v>3.7046705116143084</v>
      </c>
      <c r="L299" s="302">
        <f t="shared" ref="L299:L306" si="99">SUM(J299:K299)</f>
        <v>6.351550695490122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1.8054672166198826</v>
      </c>
      <c r="C300" s="302">
        <v>3.2942908687695676</v>
      </c>
      <c r="D300" s="302">
        <f t="shared" si="97"/>
        <v>5.0997580853894497</v>
      </c>
      <c r="E300" s="303"/>
      <c r="F300" s="302">
        <v>2.0554105900591622</v>
      </c>
      <c r="G300" s="302">
        <v>3.4542562690460339</v>
      </c>
      <c r="H300" s="302">
        <f t="shared" si="98"/>
        <v>5.509666859105196</v>
      </c>
      <c r="I300" s="303"/>
      <c r="J300" s="302">
        <v>2.5199396105671359</v>
      </c>
      <c r="K300" s="302">
        <v>3.3650295600781939</v>
      </c>
      <c r="L300" s="302">
        <f t="shared" si="99"/>
        <v>5.8849691706453298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4.6422663744002808</v>
      </c>
      <c r="C301" s="302">
        <v>3.1129882910328277</v>
      </c>
      <c r="D301" s="302">
        <f t="shared" si="97"/>
        <v>7.7552546654331085</v>
      </c>
      <c r="E301" s="303"/>
      <c r="F301" s="302">
        <v>4.3277561014652202</v>
      </c>
      <c r="G301" s="302">
        <v>3.3614743674452878</v>
      </c>
      <c r="H301" s="302">
        <f t="shared" si="98"/>
        <v>7.689230468910508</v>
      </c>
      <c r="I301" s="303"/>
      <c r="J301" s="302">
        <v>4.1046548233625062</v>
      </c>
      <c r="K301" s="302">
        <v>4.6909131343751982</v>
      </c>
      <c r="L301" s="302">
        <f t="shared" si="99"/>
        <v>8.7955679577377044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0.30267299564813754</v>
      </c>
      <c r="C302" s="302">
        <v>1.5509270717290828</v>
      </c>
      <c r="D302" s="302">
        <f t="shared" si="97"/>
        <v>1.8536000673772204</v>
      </c>
      <c r="E302" s="303"/>
      <c r="F302" s="302">
        <v>0.32864594209946496</v>
      </c>
      <c r="G302" s="302">
        <v>1.0511146375252078</v>
      </c>
      <c r="H302" s="302">
        <f t="shared" si="98"/>
        <v>1.3797605796246728</v>
      </c>
      <c r="I302" s="303"/>
      <c r="J302" s="302">
        <v>0.75099644690332024</v>
      </c>
      <c r="K302" s="302">
        <v>0.92165731699954923</v>
      </c>
      <c r="L302" s="302">
        <f t="shared" si="99"/>
        <v>1.6726537639028694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2.1720091655020526</v>
      </c>
      <c r="C303" s="302">
        <v>0.90799139122312067</v>
      </c>
      <c r="D303" s="302">
        <f t="shared" si="97"/>
        <v>3.0800005567251731</v>
      </c>
      <c r="E303" s="303"/>
      <c r="F303" s="302">
        <v>2.063751101003128</v>
      </c>
      <c r="G303" s="302">
        <v>0.95623601730026375</v>
      </c>
      <c r="H303" s="302">
        <f t="shared" si="98"/>
        <v>3.0199871183033915</v>
      </c>
      <c r="I303" s="303"/>
      <c r="J303" s="302">
        <v>2.152795818336767</v>
      </c>
      <c r="K303" s="302">
        <v>1.0870484910190079</v>
      </c>
      <c r="L303" s="302">
        <f t="shared" si="99"/>
        <v>3.2398443093557749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1.9048851486180798</v>
      </c>
      <c r="C304" s="302">
        <v>2.8435400519313818</v>
      </c>
      <c r="D304" s="302">
        <f t="shared" si="97"/>
        <v>4.7484252005494616</v>
      </c>
      <c r="E304" s="303"/>
      <c r="F304" s="302">
        <v>1.8606492415650877</v>
      </c>
      <c r="G304" s="302">
        <v>2.7004722101626246</v>
      </c>
      <c r="H304" s="302">
        <f t="shared" si="98"/>
        <v>4.5611214517277121</v>
      </c>
      <c r="I304" s="303"/>
      <c r="J304" s="302">
        <v>2.2789850780351784</v>
      </c>
      <c r="K304" s="302">
        <v>3.2832146241342244</v>
      </c>
      <c r="L304" s="302">
        <f t="shared" si="99"/>
        <v>5.5621997021694032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0.25027856417492644</v>
      </c>
      <c r="C305" s="302">
        <v>2.0145763796478926</v>
      </c>
      <c r="D305" s="302">
        <f t="shared" si="97"/>
        <v>2.2648549438228192</v>
      </c>
      <c r="E305" s="303"/>
      <c r="F305" s="302">
        <v>0.19700769301046175</v>
      </c>
      <c r="G305" s="302">
        <v>1.7143849188933638</v>
      </c>
      <c r="H305" s="302">
        <f t="shared" si="98"/>
        <v>1.9113926119038256</v>
      </c>
      <c r="I305" s="303"/>
      <c r="J305" s="302">
        <v>0.29529134504640381</v>
      </c>
      <c r="K305" s="302">
        <v>1.5933368911372019</v>
      </c>
      <c r="L305" s="302">
        <f t="shared" si="99"/>
        <v>1.8886282361836058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4.08314670139284</v>
      </c>
      <c r="C306" s="302">
        <v>9.5880426183000118</v>
      </c>
      <c r="D306" s="302">
        <f t="shared" si="97"/>
        <v>13.671189319692852</v>
      </c>
      <c r="E306" s="303"/>
      <c r="F306" s="302">
        <v>3.3419984889597192</v>
      </c>
      <c r="G306" s="302">
        <v>8.1237352941277887</v>
      </c>
      <c r="H306" s="302">
        <f t="shared" si="98"/>
        <v>11.465733783087508</v>
      </c>
      <c r="I306" s="303"/>
      <c r="J306" s="302">
        <v>3.7729678099847335</v>
      </c>
      <c r="K306" s="302">
        <v>8.7958680238620328</v>
      </c>
      <c r="L306" s="302">
        <f t="shared" si="99"/>
        <v>12.568835833846766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18.253871694230746</v>
      </c>
      <c r="C308" s="311">
        <f t="shared" ref="C308:D308" si="100">SUM(C298:C306)</f>
        <v>27.830128305769346</v>
      </c>
      <c r="D308" s="311">
        <f t="shared" si="100"/>
        <v>46.084000000000088</v>
      </c>
      <c r="E308" s="311"/>
      <c r="F308" s="311">
        <f t="shared" ref="F308:H308" si="101">SUM(F298:F306)</f>
        <v>18.038350508227055</v>
      </c>
      <c r="G308" s="311">
        <f t="shared" si="101"/>
        <v>26.281649491772967</v>
      </c>
      <c r="H308" s="311">
        <f t="shared" si="101"/>
        <v>44.320000000000022</v>
      </c>
      <c r="I308" s="311"/>
      <c r="J308" s="311">
        <f t="shared" ref="J308:L308" si="102">SUM(J298:J306)</f>
        <v>20.406080875883124</v>
      </c>
      <c r="K308" s="311">
        <f t="shared" si="102"/>
        <v>29.652919124116906</v>
      </c>
      <c r="L308" s="311">
        <f t="shared" si="102"/>
        <v>50.059000000000026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0.93500545456958639</v>
      </c>
      <c r="C315" s="302">
        <v>1.253369794565649</v>
      </c>
      <c r="D315" s="302">
        <f>SUM(B315:C315)</f>
        <v>2.1883752491352353</v>
      </c>
      <c r="E315" s="303"/>
      <c r="F315" s="302">
        <v>1.0713840714812521</v>
      </c>
      <c r="G315" s="302">
        <v>1.3025333503379559</v>
      </c>
      <c r="H315" s="302">
        <f>SUM(F315:G315)</f>
        <v>2.3739174218192081</v>
      </c>
      <c r="I315" s="303"/>
      <c r="J315" s="302">
        <v>1.1203917114643269</v>
      </c>
      <c r="K315" s="302">
        <v>1.2126964546531067</v>
      </c>
      <c r="L315" s="302">
        <f>SUM(J315:K315)</f>
        <v>2.3330881661174336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4.1491635903846724</v>
      </c>
      <c r="C316" s="302">
        <v>2.5799217026086181</v>
      </c>
      <c r="D316" s="302">
        <f t="shared" ref="D316:D323" si="103">SUM(B316:C316)</f>
        <v>6.7290852929932905</v>
      </c>
      <c r="E316" s="303"/>
      <c r="F316" s="302">
        <v>4.6904662935686261</v>
      </c>
      <c r="G316" s="302">
        <v>2.9876022624952938</v>
      </c>
      <c r="H316" s="302">
        <f t="shared" ref="H316:H323" si="104">SUM(F316:G316)</f>
        <v>7.6780685560639199</v>
      </c>
      <c r="I316" s="303"/>
      <c r="J316" s="302">
        <v>5.161321152226173</v>
      </c>
      <c r="K316" s="302">
        <v>3.5453101919330154</v>
      </c>
      <c r="L316" s="302">
        <f t="shared" ref="L316:L323" si="105">SUM(J316:K316)</f>
        <v>8.706631344159188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3.904604657537337</v>
      </c>
      <c r="C317" s="302">
        <v>5.543982985848503</v>
      </c>
      <c r="D317" s="302">
        <f t="shared" si="103"/>
        <v>9.4485876433858405</v>
      </c>
      <c r="E317" s="303"/>
      <c r="F317" s="302">
        <v>4.0808443518373601</v>
      </c>
      <c r="G317" s="302">
        <v>5.4566545210401696</v>
      </c>
      <c r="H317" s="302">
        <f t="shared" si="104"/>
        <v>9.5374988728775296</v>
      </c>
      <c r="I317" s="303"/>
      <c r="J317" s="302">
        <v>5.0226520399255916</v>
      </c>
      <c r="K317" s="302">
        <v>4.341695354393531</v>
      </c>
      <c r="L317" s="302">
        <f t="shared" si="105"/>
        <v>9.3643473943191218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8.1128191799359417</v>
      </c>
      <c r="C318" s="302">
        <v>2.8813712310165567</v>
      </c>
      <c r="D318" s="302">
        <f t="shared" si="103"/>
        <v>10.994190410952498</v>
      </c>
      <c r="E318" s="303"/>
      <c r="F318" s="302">
        <v>6.5926240527769711</v>
      </c>
      <c r="G318" s="302">
        <v>2.7095737106304432</v>
      </c>
      <c r="H318" s="302">
        <f t="shared" si="104"/>
        <v>9.3021977634074133</v>
      </c>
      <c r="I318" s="303"/>
      <c r="J318" s="302">
        <v>5.089769429756462</v>
      </c>
      <c r="K318" s="302">
        <v>3.069460562100859</v>
      </c>
      <c r="L318" s="302">
        <f t="shared" si="105"/>
        <v>8.1592299918573215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8.9799629002454681E-2</v>
      </c>
      <c r="C319" s="302">
        <v>0.28747295879613327</v>
      </c>
      <c r="D319" s="302">
        <f t="shared" si="103"/>
        <v>0.37727258779858797</v>
      </c>
      <c r="E319" s="303"/>
      <c r="F319" s="302">
        <v>8.7150072754614852E-2</v>
      </c>
      <c r="G319" s="302">
        <v>0.20808181938673451</v>
      </c>
      <c r="H319" s="302">
        <f t="shared" si="104"/>
        <v>0.29523189214134937</v>
      </c>
      <c r="I319" s="303"/>
      <c r="J319" s="302">
        <v>0.16732432978894377</v>
      </c>
      <c r="K319" s="302">
        <v>0.1804576237719096</v>
      </c>
      <c r="L319" s="302">
        <f t="shared" si="105"/>
        <v>0.3477819535608534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1.7624736486160808</v>
      </c>
      <c r="C320" s="302">
        <v>0.3774956137554582</v>
      </c>
      <c r="D320" s="302">
        <f t="shared" si="103"/>
        <v>2.1399692623715389</v>
      </c>
      <c r="E320" s="303"/>
      <c r="F320" s="302">
        <v>1.512153914256221</v>
      </c>
      <c r="G320" s="302">
        <v>0.34408237020053561</v>
      </c>
      <c r="H320" s="302">
        <f t="shared" si="104"/>
        <v>1.8562362844567566</v>
      </c>
      <c r="I320" s="303"/>
      <c r="J320" s="302">
        <v>1.5380379134302142</v>
      </c>
      <c r="K320" s="302">
        <v>0.38718524949706423</v>
      </c>
      <c r="L320" s="302">
        <f t="shared" si="105"/>
        <v>1.9252231629272785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0.78650309031073573</v>
      </c>
      <c r="C321" s="302">
        <v>0.29751768331076722</v>
      </c>
      <c r="D321" s="302">
        <f t="shared" si="103"/>
        <v>1.0840207736215031</v>
      </c>
      <c r="E321" s="303"/>
      <c r="F321" s="302">
        <v>0.68105783976295997</v>
      </c>
      <c r="G321" s="302">
        <v>0.25761014488140122</v>
      </c>
      <c r="H321" s="302">
        <f t="shared" si="104"/>
        <v>0.93866798464436119</v>
      </c>
      <c r="I321" s="303"/>
      <c r="J321" s="302">
        <v>0.68761279607778325</v>
      </c>
      <c r="K321" s="302">
        <v>0.32451150712644766</v>
      </c>
      <c r="L321" s="302">
        <f t="shared" si="105"/>
        <v>1.0121243032042309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8.4518419352632129E-2</v>
      </c>
      <c r="C322" s="302">
        <v>0.20333163836587068</v>
      </c>
      <c r="D322" s="302">
        <f t="shared" si="103"/>
        <v>0.28785005771850281</v>
      </c>
      <c r="E322" s="303"/>
      <c r="F322" s="302">
        <v>6.2545335827487461E-2</v>
      </c>
      <c r="G322" s="302">
        <v>0.15267510942952189</v>
      </c>
      <c r="H322" s="302">
        <f t="shared" si="104"/>
        <v>0.21522044525700934</v>
      </c>
      <c r="I322" s="303"/>
      <c r="J322" s="302">
        <v>0.14383974175279296</v>
      </c>
      <c r="K322" s="302">
        <v>0.13571288142997259</v>
      </c>
      <c r="L322" s="302">
        <f t="shared" si="105"/>
        <v>0.27955262318276553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1.219558105339198</v>
      </c>
      <c r="C323" s="302">
        <v>0.56409061668383986</v>
      </c>
      <c r="D323" s="302">
        <f t="shared" si="103"/>
        <v>1.7836487220230377</v>
      </c>
      <c r="E323" s="303"/>
      <c r="F323" s="302">
        <v>0.868129888805657</v>
      </c>
      <c r="G323" s="302">
        <v>0.39483089052684472</v>
      </c>
      <c r="H323" s="302">
        <f t="shared" si="104"/>
        <v>1.2629607793325017</v>
      </c>
      <c r="I323" s="303"/>
      <c r="J323" s="302">
        <v>0.95819984842200479</v>
      </c>
      <c r="K323" s="302">
        <v>0.34582121224980567</v>
      </c>
      <c r="L323" s="302">
        <f t="shared" si="105"/>
        <v>1.3040210606718103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21.044445775048636</v>
      </c>
      <c r="C325" s="311">
        <f t="shared" ref="C325:D325" si="106">SUM(C315:C323)</f>
        <v>13.988554224951397</v>
      </c>
      <c r="D325" s="311">
        <f t="shared" si="106"/>
        <v>35.03300000000003</v>
      </c>
      <c r="E325" s="311"/>
      <c r="F325" s="311">
        <f t="shared" ref="F325:H325" si="107">SUM(F315:F323)</f>
        <v>19.646355821071147</v>
      </c>
      <c r="G325" s="311">
        <f t="shared" si="107"/>
        <v>13.813644178928898</v>
      </c>
      <c r="H325" s="311">
        <f t="shared" si="107"/>
        <v>33.460000000000043</v>
      </c>
      <c r="I325" s="311"/>
      <c r="J325" s="311">
        <f t="shared" ref="J325:L325" si="108">SUM(J315:J323)</f>
        <v>19.889148962844292</v>
      </c>
      <c r="K325" s="311">
        <f t="shared" si="108"/>
        <v>13.542851037155712</v>
      </c>
      <c r="L325" s="311">
        <f t="shared" si="108"/>
        <v>33.432000000000002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0.5465500531895271</v>
      </c>
      <c r="C332" s="302">
        <v>0.63867557349512505</v>
      </c>
      <c r="D332" s="302">
        <f>SUM(B332:C332)</f>
        <v>1.1852256266846521</v>
      </c>
      <c r="E332" s="303"/>
      <c r="F332" s="302">
        <v>0.61832141930358631</v>
      </c>
      <c r="G332" s="302">
        <v>0.66123711777459215</v>
      </c>
      <c r="H332" s="302">
        <f>SUM(F332:G332)</f>
        <v>1.2795585370781786</v>
      </c>
      <c r="I332" s="303"/>
      <c r="J332" s="302">
        <v>0.76893257353279454</v>
      </c>
      <c r="K332" s="302">
        <v>0.61087100066123479</v>
      </c>
      <c r="L332" s="302">
        <f>SUM(J332:K332)</f>
        <v>1.3798035741940293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20.205515445430915</v>
      </c>
      <c r="C333" s="302">
        <v>12.293073223533401</v>
      </c>
      <c r="D333" s="302">
        <f t="shared" ref="D333:D340" si="109">SUM(B333:C333)</f>
        <v>32.498588668964317</v>
      </c>
      <c r="E333" s="303"/>
      <c r="F333" s="302">
        <v>21.796098384077869</v>
      </c>
      <c r="G333" s="302">
        <v>13.333404112411772</v>
      </c>
      <c r="H333" s="302">
        <f t="shared" ref="H333:H340" si="110">SUM(F333:G333)</f>
        <v>35.129502496489643</v>
      </c>
      <c r="I333" s="303"/>
      <c r="J333" s="302">
        <v>27.322132331543799</v>
      </c>
      <c r="K333" s="302">
        <v>15.885825849588393</v>
      </c>
      <c r="L333" s="302">
        <f t="shared" ref="L333:L340" si="111">SUM(J333:K333)</f>
        <v>43.207958181132192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2.5994402971116659</v>
      </c>
      <c r="C334" s="302">
        <v>1.8479277042746598</v>
      </c>
      <c r="D334" s="302">
        <f t="shared" si="109"/>
        <v>4.4473680013863257</v>
      </c>
      <c r="E334" s="303"/>
      <c r="F334" s="302">
        <v>2.6842254130034644</v>
      </c>
      <c r="G334" s="302">
        <v>1.9350141384247743</v>
      </c>
      <c r="H334" s="302">
        <f t="shared" si="110"/>
        <v>4.6192395514282385</v>
      </c>
      <c r="I334" s="303"/>
      <c r="J334" s="302">
        <v>4.4606029709217658</v>
      </c>
      <c r="K334" s="302">
        <v>1.6396693468191907</v>
      </c>
      <c r="L334" s="302">
        <f t="shared" si="111"/>
        <v>6.1002723177409566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2.9552476959363378</v>
      </c>
      <c r="C335" s="302">
        <v>0.57850692995263153</v>
      </c>
      <c r="D335" s="302">
        <f t="shared" si="109"/>
        <v>3.5337546258889692</v>
      </c>
      <c r="E335" s="303"/>
      <c r="F335" s="302">
        <v>2.5788993028721143</v>
      </c>
      <c r="G335" s="302">
        <v>0.48078442241608371</v>
      </c>
      <c r="H335" s="302">
        <f t="shared" si="110"/>
        <v>3.0596837252881981</v>
      </c>
      <c r="I335" s="303"/>
      <c r="J335" s="302">
        <v>1.5447398155382093</v>
      </c>
      <c r="K335" s="302">
        <v>0.45527343900520123</v>
      </c>
      <c r="L335" s="302">
        <f t="shared" si="111"/>
        <v>2.0000132545434104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0.43258303723496644</v>
      </c>
      <c r="C336" s="302">
        <v>0.40136249771716537</v>
      </c>
      <c r="D336" s="302">
        <f t="shared" si="109"/>
        <v>0.83394553495213186</v>
      </c>
      <c r="E336" s="303"/>
      <c r="F336" s="302">
        <v>0.33849017736088899</v>
      </c>
      <c r="G336" s="302">
        <v>0.28890934816394176</v>
      </c>
      <c r="H336" s="302">
        <f t="shared" si="110"/>
        <v>0.6273995255248308</v>
      </c>
      <c r="I336" s="303"/>
      <c r="J336" s="302">
        <v>0.15585214515844276</v>
      </c>
      <c r="K336" s="302">
        <v>0.37879027428403084</v>
      </c>
      <c r="L336" s="302">
        <f t="shared" si="111"/>
        <v>0.53464241944247359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13.266724815015861</v>
      </c>
      <c r="C337" s="302">
        <v>1.5243803428970248</v>
      </c>
      <c r="D337" s="302">
        <f t="shared" si="109"/>
        <v>14.791105157912886</v>
      </c>
      <c r="E337" s="303"/>
      <c r="F337" s="302">
        <v>11.969220930429058</v>
      </c>
      <c r="G337" s="302">
        <v>1.3580045044289417</v>
      </c>
      <c r="H337" s="302">
        <f t="shared" si="110"/>
        <v>13.327225434858001</v>
      </c>
      <c r="I337" s="303"/>
      <c r="J337" s="302">
        <v>14.076788325768373</v>
      </c>
      <c r="K337" s="302">
        <v>1.5261865070646088</v>
      </c>
      <c r="L337" s="302">
        <f t="shared" si="111"/>
        <v>15.602974832832981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0.32133187612457742</v>
      </c>
      <c r="C338" s="302">
        <v>0.13332707476496369</v>
      </c>
      <c r="D338" s="302">
        <f t="shared" si="109"/>
        <v>0.45465895088954111</v>
      </c>
      <c r="E338" s="303"/>
      <c r="F338" s="302">
        <v>0.27024580552676764</v>
      </c>
      <c r="G338" s="302">
        <v>0.10834128567404036</v>
      </c>
      <c r="H338" s="302">
        <f t="shared" si="110"/>
        <v>0.37858709120080802</v>
      </c>
      <c r="I338" s="303"/>
      <c r="J338" s="302">
        <v>0.28526537968955257</v>
      </c>
      <c r="K338" s="302">
        <v>0.15402937017131893</v>
      </c>
      <c r="L338" s="302">
        <f t="shared" si="111"/>
        <v>0.43929474986087147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0.22110790465947613</v>
      </c>
      <c r="C339" s="302">
        <v>0.77170379791186039</v>
      </c>
      <c r="D339" s="302">
        <f t="shared" si="109"/>
        <v>0.99281170257133655</v>
      </c>
      <c r="E339" s="303"/>
      <c r="F339" s="302">
        <v>0.20089769546328201</v>
      </c>
      <c r="G339" s="302">
        <v>0.91416498864898832</v>
      </c>
      <c r="H339" s="302">
        <f t="shared" si="110"/>
        <v>1.1150626841122704</v>
      </c>
      <c r="I339" s="303"/>
      <c r="J339" s="302">
        <v>0.21811339779514705</v>
      </c>
      <c r="K339" s="302">
        <v>1.195611115435034</v>
      </c>
      <c r="L339" s="302">
        <f t="shared" si="111"/>
        <v>1.413724513230181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3.6328750281215072</v>
      </c>
      <c r="C340" s="302">
        <v>0.42166670262838091</v>
      </c>
      <c r="D340" s="302">
        <f t="shared" si="109"/>
        <v>4.0545417307498877</v>
      </c>
      <c r="E340" s="303"/>
      <c r="F340" s="302">
        <v>2.7990707391290059</v>
      </c>
      <c r="G340" s="302">
        <v>0.28667021489078431</v>
      </c>
      <c r="H340" s="302">
        <f t="shared" si="110"/>
        <v>3.0857409540197902</v>
      </c>
      <c r="I340" s="303"/>
      <c r="J340" s="302">
        <v>1.2396883704378756</v>
      </c>
      <c r="K340" s="302">
        <v>0.36462778658509809</v>
      </c>
      <c r="L340" s="302">
        <f t="shared" si="111"/>
        <v>1.6043161570229736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44.181376152824825</v>
      </c>
      <c r="C342" s="311">
        <f t="shared" ref="C342:D342" si="112">SUM(C332:C340)</f>
        <v>18.610623847175216</v>
      </c>
      <c r="D342" s="311">
        <f t="shared" si="112"/>
        <v>62.792000000000044</v>
      </c>
      <c r="E342" s="311"/>
      <c r="F342" s="311">
        <f t="shared" ref="F342:H342" si="113">SUM(F332:F340)</f>
        <v>43.255469867166042</v>
      </c>
      <c r="G342" s="311">
        <f t="shared" si="113"/>
        <v>19.366530132833915</v>
      </c>
      <c r="H342" s="311">
        <f t="shared" si="113"/>
        <v>62.62199999999995</v>
      </c>
      <c r="I342" s="311"/>
      <c r="J342" s="311">
        <f t="shared" ref="J342:L342" si="114">SUM(J332:J340)</f>
        <v>50.072115310385961</v>
      </c>
      <c r="K342" s="311">
        <f t="shared" si="114"/>
        <v>22.210884689614112</v>
      </c>
      <c r="L342" s="311">
        <f t="shared" si="114"/>
        <v>72.283000000000087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2.2940708938751047</v>
      </c>
      <c r="C349" s="302">
        <v>1.5693648653058914</v>
      </c>
      <c r="D349" s="302">
        <f>SUM(B349:C349)</f>
        <v>3.8634357591809962</v>
      </c>
      <c r="E349" s="303"/>
      <c r="F349" s="302">
        <v>2.8744507426682913</v>
      </c>
      <c r="G349" s="302">
        <v>1.4778227504337087</v>
      </c>
      <c r="H349" s="302">
        <f>SUM(F349:G349)</f>
        <v>4.3522734931020004</v>
      </c>
      <c r="I349" s="303"/>
      <c r="J349" s="302">
        <v>3.4454176838834147</v>
      </c>
      <c r="K349" s="302">
        <v>1.488669867952165</v>
      </c>
      <c r="L349" s="302">
        <f>SUM(J349:K349)</f>
        <v>4.9340875518355798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21.930322411582328</v>
      </c>
      <c r="C350" s="302">
        <v>9.2625578226063077</v>
      </c>
      <c r="D350" s="302">
        <f t="shared" ref="D350:D357" si="115">SUM(B350:C350)</f>
        <v>31.192880234188635</v>
      </c>
      <c r="E350" s="303"/>
      <c r="F350" s="302">
        <v>25.673206875879238</v>
      </c>
      <c r="G350" s="302">
        <v>9.9575830483327028</v>
      </c>
      <c r="H350" s="302">
        <f t="shared" ref="H350:H357" si="116">SUM(F350:G350)</f>
        <v>35.630789924211939</v>
      </c>
      <c r="I350" s="303"/>
      <c r="J350" s="302">
        <v>30.462123569719363</v>
      </c>
      <c r="K350" s="302">
        <v>11.191592690449891</v>
      </c>
      <c r="L350" s="302">
        <f t="shared" ref="L350:L357" si="117">SUM(J350:K350)</f>
        <v>41.653716260169254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10.081169417205253</v>
      </c>
      <c r="C351" s="302">
        <v>3.911016340486194</v>
      </c>
      <c r="D351" s="302">
        <f t="shared" si="115"/>
        <v>13.992185757691447</v>
      </c>
      <c r="E351" s="303"/>
      <c r="F351" s="302">
        <v>11.760243215607417</v>
      </c>
      <c r="G351" s="302">
        <v>3.8694920031916107</v>
      </c>
      <c r="H351" s="302">
        <f t="shared" si="116"/>
        <v>15.629735218799027</v>
      </c>
      <c r="I351" s="303"/>
      <c r="J351" s="302">
        <v>22.413698693129806</v>
      </c>
      <c r="K351" s="302">
        <v>5.1976506354996506</v>
      </c>
      <c r="L351" s="302">
        <f t="shared" si="117"/>
        <v>27.611349328629458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8.1970566697644287</v>
      </c>
      <c r="C352" s="302">
        <v>1.6646493825630801</v>
      </c>
      <c r="D352" s="302">
        <f t="shared" si="115"/>
        <v>9.8617060523275093</v>
      </c>
      <c r="E352" s="303"/>
      <c r="F352" s="302">
        <v>7.5407173812395101</v>
      </c>
      <c r="G352" s="302">
        <v>1.4748941864288572</v>
      </c>
      <c r="H352" s="302">
        <f t="shared" si="116"/>
        <v>9.0156115676683672</v>
      </c>
      <c r="I352" s="303"/>
      <c r="J352" s="302">
        <v>4.5129241867931089</v>
      </c>
      <c r="K352" s="302">
        <v>1.3976281485054451</v>
      </c>
      <c r="L352" s="302">
        <f t="shared" si="117"/>
        <v>5.9105523352985543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0.67829097154437179</v>
      </c>
      <c r="C353" s="302">
        <v>0.60816486868338238</v>
      </c>
      <c r="D353" s="302">
        <f t="shared" si="115"/>
        <v>1.2864558402277542</v>
      </c>
      <c r="E353" s="303"/>
      <c r="F353" s="302">
        <v>0.57307488216007385</v>
      </c>
      <c r="G353" s="302">
        <v>0.38564255166020789</v>
      </c>
      <c r="H353" s="302">
        <f t="shared" si="116"/>
        <v>0.95871743382028174</v>
      </c>
      <c r="I353" s="303"/>
      <c r="J353" s="302">
        <v>0.38072669805279535</v>
      </c>
      <c r="K353" s="302">
        <v>0.30185214631793361</v>
      </c>
      <c r="L353" s="302">
        <f t="shared" si="117"/>
        <v>0.68257884437072902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34.880268136184725</v>
      </c>
      <c r="C354" s="302">
        <v>6.0277294611918908</v>
      </c>
      <c r="D354" s="302">
        <f t="shared" si="115"/>
        <v>40.907997597376614</v>
      </c>
      <c r="E354" s="303"/>
      <c r="F354" s="302">
        <v>35.248387702383837</v>
      </c>
      <c r="G354" s="302">
        <v>5.6964737415794486</v>
      </c>
      <c r="H354" s="302">
        <f t="shared" si="116"/>
        <v>40.944861443963283</v>
      </c>
      <c r="I354" s="303"/>
      <c r="J354" s="302">
        <v>40.367337125922347</v>
      </c>
      <c r="K354" s="302">
        <v>8.2440041502267665</v>
      </c>
      <c r="L354" s="302">
        <f t="shared" si="117"/>
        <v>48.611341276149112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1.2566924234976062</v>
      </c>
      <c r="C355" s="302">
        <v>0.32926501749756143</v>
      </c>
      <c r="D355" s="302">
        <f t="shared" si="115"/>
        <v>1.5859574409951676</v>
      </c>
      <c r="E355" s="303"/>
      <c r="F355" s="302">
        <v>1.1609845213343923</v>
      </c>
      <c r="G355" s="302">
        <v>0.25032975633868204</v>
      </c>
      <c r="H355" s="302">
        <f t="shared" si="116"/>
        <v>1.4113142776730743</v>
      </c>
      <c r="I355" s="303"/>
      <c r="J355" s="302">
        <v>1.3083810936154634</v>
      </c>
      <c r="K355" s="302">
        <v>0.25894996447017127</v>
      </c>
      <c r="L355" s="302">
        <f t="shared" si="117"/>
        <v>1.5673310580856348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0.2664771859612628</v>
      </c>
      <c r="C356" s="302">
        <v>0.31959098469736585</v>
      </c>
      <c r="D356" s="302">
        <f t="shared" si="115"/>
        <v>0.5860681706586286</v>
      </c>
      <c r="E356" s="303"/>
      <c r="F356" s="302">
        <v>0.21956389614409513</v>
      </c>
      <c r="G356" s="302">
        <v>0.23432083086111602</v>
      </c>
      <c r="H356" s="302">
        <f t="shared" si="116"/>
        <v>0.45388472700521115</v>
      </c>
      <c r="I356" s="303"/>
      <c r="J356" s="302">
        <v>0.12329885737530201</v>
      </c>
      <c r="K356" s="302">
        <v>0.13322584428601239</v>
      </c>
      <c r="L356" s="302">
        <f t="shared" si="117"/>
        <v>0.25652470166131441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2.1470431102890246</v>
      </c>
      <c r="C357" s="302">
        <v>1.0082700370642292</v>
      </c>
      <c r="D357" s="302">
        <f t="shared" si="115"/>
        <v>3.1553131473532536</v>
      </c>
      <c r="E357" s="303"/>
      <c r="F357" s="302">
        <v>1.7089747092654852</v>
      </c>
      <c r="G357" s="302">
        <v>0.69283720449127784</v>
      </c>
      <c r="H357" s="302">
        <f t="shared" si="116"/>
        <v>2.4018119137567631</v>
      </c>
      <c r="I357" s="303"/>
      <c r="J357" s="302">
        <v>1.0460630951105219</v>
      </c>
      <c r="K357" s="302">
        <v>0.53745554869016432</v>
      </c>
      <c r="L357" s="302">
        <f t="shared" si="117"/>
        <v>1.5835186438006863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81.731391219904111</v>
      </c>
      <c r="C359" s="311">
        <f t="shared" ref="C359:D359" si="118">SUM(C349:C357)</f>
        <v>24.700608780095902</v>
      </c>
      <c r="D359" s="311">
        <f t="shared" si="118"/>
        <v>106.43200000000002</v>
      </c>
      <c r="E359" s="311"/>
      <c r="F359" s="311">
        <f t="shared" ref="F359:H359" si="119">SUM(F349:F357)</f>
        <v>86.75960392668236</v>
      </c>
      <c r="G359" s="311">
        <f t="shared" si="119"/>
        <v>24.039396073317608</v>
      </c>
      <c r="H359" s="311">
        <f t="shared" si="119"/>
        <v>110.79899999999996</v>
      </c>
      <c r="I359" s="311"/>
      <c r="J359" s="311">
        <f t="shared" ref="J359:L359" si="120">SUM(J349:J357)</f>
        <v>104.05997100360213</v>
      </c>
      <c r="K359" s="311">
        <f t="shared" si="120"/>
        <v>28.751028996398201</v>
      </c>
      <c r="L359" s="311">
        <f t="shared" si="120"/>
        <v>132.81100000000032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0.8948709643281807</v>
      </c>
      <c r="C366" s="302">
        <v>0.59860242930602459</v>
      </c>
      <c r="D366" s="302">
        <f>SUM(B366:C366)</f>
        <v>1.4934733936342053</v>
      </c>
      <c r="E366" s="303"/>
      <c r="F366" s="302">
        <v>1.0992088527887554</v>
      </c>
      <c r="G366" s="302">
        <v>0.66150352628320652</v>
      </c>
      <c r="H366" s="302">
        <f>SUM(F366:G366)</f>
        <v>1.7607123790719619</v>
      </c>
      <c r="I366" s="303"/>
      <c r="J366" s="302">
        <v>0.99379770459676808</v>
      </c>
      <c r="K366" s="302">
        <v>0.68448003974599503</v>
      </c>
      <c r="L366" s="302">
        <f>SUM(J366:K366)</f>
        <v>1.678277744342763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0.83781295389536081</v>
      </c>
      <c r="C367" s="302">
        <v>0.89263636126986923</v>
      </c>
      <c r="D367" s="302">
        <f t="shared" ref="D367:D374" si="121">SUM(B367:C367)</f>
        <v>1.73044931516523</v>
      </c>
      <c r="E367" s="303"/>
      <c r="F367" s="302">
        <v>1.1321444400447547</v>
      </c>
      <c r="G367" s="302">
        <v>1.140852197594368</v>
      </c>
      <c r="H367" s="302">
        <f t="shared" ref="H367:H374" si="122">SUM(F367:G367)</f>
        <v>2.2729966376391229</v>
      </c>
      <c r="I367" s="303"/>
      <c r="J367" s="302">
        <v>1.1375751948447068</v>
      </c>
      <c r="K367" s="302">
        <v>1.2707059728664787</v>
      </c>
      <c r="L367" s="302">
        <f t="shared" ref="L367:L374" si="123">SUM(J367:K367)</f>
        <v>2.4082811677111855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1.1401388323472943</v>
      </c>
      <c r="C368" s="302">
        <v>1.7369366099322416</v>
      </c>
      <c r="D368" s="302">
        <f t="shared" si="121"/>
        <v>2.8770754422795362</v>
      </c>
      <c r="E368" s="303"/>
      <c r="F368" s="302">
        <v>1.4376063002006785</v>
      </c>
      <c r="G368" s="302">
        <v>2.0269765506412418</v>
      </c>
      <c r="H368" s="302">
        <f t="shared" si="122"/>
        <v>3.4645828508419205</v>
      </c>
      <c r="I368" s="303"/>
      <c r="J368" s="302">
        <v>1.3592741940614541</v>
      </c>
      <c r="K368" s="302">
        <v>1.7051774766197672</v>
      </c>
      <c r="L368" s="302">
        <f t="shared" si="123"/>
        <v>3.0644516706812213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2.3970698792909437</v>
      </c>
      <c r="C369" s="302">
        <v>1.2889990064765171</v>
      </c>
      <c r="D369" s="302">
        <f t="shared" si="121"/>
        <v>3.6860688857674608</v>
      </c>
      <c r="E369" s="303"/>
      <c r="F369" s="302">
        <v>2.6021518105811188</v>
      </c>
      <c r="G369" s="302">
        <v>1.5268851806097219</v>
      </c>
      <c r="H369" s="302">
        <f t="shared" si="122"/>
        <v>4.1290369911908407</v>
      </c>
      <c r="I369" s="303"/>
      <c r="J369" s="302">
        <v>2.5304434083367702</v>
      </c>
      <c r="K369" s="302">
        <v>1.7480426268211071</v>
      </c>
      <c r="L369" s="302">
        <f t="shared" si="123"/>
        <v>4.2784860351578775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0.31726892590044548</v>
      </c>
      <c r="C370" s="302">
        <v>1.0932622553433813</v>
      </c>
      <c r="D370" s="302">
        <f t="shared" si="121"/>
        <v>1.4105311812438268</v>
      </c>
      <c r="E370" s="303"/>
      <c r="F370" s="302">
        <v>0.37920493364565017</v>
      </c>
      <c r="G370" s="302">
        <v>0.91785708643209218</v>
      </c>
      <c r="H370" s="302">
        <f t="shared" si="122"/>
        <v>1.2970620200777423</v>
      </c>
      <c r="I370" s="303"/>
      <c r="J370" s="302">
        <v>0.4833251116118969</v>
      </c>
      <c r="K370" s="302">
        <v>0.81837398012627327</v>
      </c>
      <c r="L370" s="302">
        <f t="shared" si="123"/>
        <v>1.3016990917381701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1.0491275438682732</v>
      </c>
      <c r="C371" s="302">
        <v>0.8324011008271488</v>
      </c>
      <c r="D371" s="302">
        <f t="shared" si="121"/>
        <v>1.881528644695422</v>
      </c>
      <c r="E371" s="303"/>
      <c r="F371" s="302">
        <v>0.97309470004899745</v>
      </c>
      <c r="G371" s="302">
        <v>0.89109012068920845</v>
      </c>
      <c r="H371" s="302">
        <f t="shared" si="122"/>
        <v>1.8641848207382059</v>
      </c>
      <c r="I371" s="303"/>
      <c r="J371" s="302">
        <v>0.69512805779223497</v>
      </c>
      <c r="K371" s="302">
        <v>0.95824211620689159</v>
      </c>
      <c r="L371" s="302">
        <f t="shared" si="123"/>
        <v>1.6533701739991264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0.88774676567546384</v>
      </c>
      <c r="C372" s="302">
        <v>0.85996177044997735</v>
      </c>
      <c r="D372" s="302">
        <f t="shared" si="121"/>
        <v>1.7477085361254412</v>
      </c>
      <c r="E372" s="303"/>
      <c r="F372" s="302">
        <v>0.90207122050547717</v>
      </c>
      <c r="G372" s="302">
        <v>0.98358379796404938</v>
      </c>
      <c r="H372" s="302">
        <f t="shared" si="122"/>
        <v>1.8856550184695267</v>
      </c>
      <c r="I372" s="303"/>
      <c r="J372" s="302">
        <v>0.90281362263298481</v>
      </c>
      <c r="K372" s="302">
        <v>1.3419642970649301</v>
      </c>
      <c r="L372" s="302">
        <f t="shared" si="123"/>
        <v>2.2447779196979152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2.6709068689661407E-2</v>
      </c>
      <c r="C373" s="302">
        <v>0.17382519433417781</v>
      </c>
      <c r="D373" s="302">
        <f t="shared" si="121"/>
        <v>0.20053426302383923</v>
      </c>
      <c r="E373" s="303"/>
      <c r="F373" s="302">
        <v>2.700168603239907E-2</v>
      </c>
      <c r="G373" s="302">
        <v>0.16222825395999824</v>
      </c>
      <c r="H373" s="302">
        <f t="shared" si="122"/>
        <v>0.18922993999239732</v>
      </c>
      <c r="I373" s="303"/>
      <c r="J373" s="302">
        <v>5.297815805006495E-2</v>
      </c>
      <c r="K373" s="302">
        <v>0.13597515269901717</v>
      </c>
      <c r="L373" s="302">
        <f t="shared" si="123"/>
        <v>0.18895331074908212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0.69761457971547081</v>
      </c>
      <c r="C374" s="302">
        <v>1.3360157583495729</v>
      </c>
      <c r="D374" s="302">
        <f t="shared" si="121"/>
        <v>2.0336303380650436</v>
      </c>
      <c r="E374" s="303"/>
      <c r="F374" s="302">
        <v>0.66035438245584566</v>
      </c>
      <c r="G374" s="302">
        <v>1.24718495952242</v>
      </c>
      <c r="H374" s="302">
        <f t="shared" si="122"/>
        <v>1.9075393419782656</v>
      </c>
      <c r="I374" s="303"/>
      <c r="J374" s="302">
        <v>0.56106877619755324</v>
      </c>
      <c r="K374" s="302">
        <v>0.96863410972510289</v>
      </c>
      <c r="L374" s="302">
        <f t="shared" si="123"/>
        <v>1.529702885922656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8.2483595137110939</v>
      </c>
      <c r="C376" s="311">
        <f t="shared" ref="C376:D376" si="124">SUM(C366:C374)</f>
        <v>8.8126404862889114</v>
      </c>
      <c r="D376" s="311">
        <f t="shared" si="124"/>
        <v>17.061000000000003</v>
      </c>
      <c r="E376" s="311"/>
      <c r="F376" s="311">
        <f t="shared" ref="F376:H376" si="125">SUM(F366:F374)</f>
        <v>9.2128383263036771</v>
      </c>
      <c r="G376" s="311">
        <f t="shared" si="125"/>
        <v>9.558161673696306</v>
      </c>
      <c r="H376" s="311">
        <f t="shared" si="125"/>
        <v>18.770999999999983</v>
      </c>
      <c r="I376" s="311"/>
      <c r="J376" s="311">
        <f t="shared" ref="J376:L376" si="126">SUM(J366:J374)</f>
        <v>8.7164042281244356</v>
      </c>
      <c r="K376" s="311">
        <f t="shared" si="126"/>
        <v>9.6315957718755616</v>
      </c>
      <c r="L376" s="311">
        <f t="shared" si="126"/>
        <v>18.347999999999999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0.91019523530709789</v>
      </c>
      <c r="C383" s="302">
        <v>0.65575808079130227</v>
      </c>
      <c r="D383" s="302">
        <f>SUM(B383:C383)</f>
        <v>1.5659533160984003</v>
      </c>
      <c r="E383" s="303"/>
      <c r="F383" s="302">
        <v>0.9567649699143963</v>
      </c>
      <c r="G383" s="302">
        <v>0.9928151996287099</v>
      </c>
      <c r="H383" s="302">
        <f>SUM(F383:G383)</f>
        <v>1.9495801695431063</v>
      </c>
      <c r="I383" s="303"/>
      <c r="J383" s="302">
        <v>0.88605388065748225</v>
      </c>
      <c r="K383" s="302">
        <v>1.0743818866169104</v>
      </c>
      <c r="L383" s="302">
        <f>SUM(J383:K383)</f>
        <v>1.9604357672743926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2.0233272292601039</v>
      </c>
      <c r="C384" s="302">
        <v>1.1476500199948969</v>
      </c>
      <c r="D384" s="302">
        <f t="shared" ref="D384:D391" si="127">SUM(B384:C384)</f>
        <v>3.1709772492550008</v>
      </c>
      <c r="E384" s="303"/>
      <c r="F384" s="302">
        <v>2.1005190549604733</v>
      </c>
      <c r="G384" s="302">
        <v>1.2907008145468508</v>
      </c>
      <c r="H384" s="302">
        <f t="shared" ref="H384:H391" si="128">SUM(F384:G384)</f>
        <v>3.3912198695073243</v>
      </c>
      <c r="I384" s="303"/>
      <c r="J384" s="302">
        <v>2.1559568054920035</v>
      </c>
      <c r="K384" s="302">
        <v>1.4713007851522439</v>
      </c>
      <c r="L384" s="302">
        <f t="shared" ref="L384:L391" si="129">SUM(J384:K384)</f>
        <v>3.6272575906442475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1.3347405158832613</v>
      </c>
      <c r="C385" s="302">
        <v>0.67739454921102216</v>
      </c>
      <c r="D385" s="302">
        <f t="shared" si="127"/>
        <v>2.0121350650942835</v>
      </c>
      <c r="E385" s="303"/>
      <c r="F385" s="302">
        <v>1.2591095854962042</v>
      </c>
      <c r="G385" s="302">
        <v>0.78906563078645375</v>
      </c>
      <c r="H385" s="302">
        <f t="shared" si="128"/>
        <v>2.0481752162826581</v>
      </c>
      <c r="I385" s="303"/>
      <c r="J385" s="302">
        <v>1.3913388997578553</v>
      </c>
      <c r="K385" s="302">
        <v>0.85140028795980116</v>
      </c>
      <c r="L385" s="302">
        <f t="shared" si="129"/>
        <v>2.2427391877176563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2.619549021064826</v>
      </c>
      <c r="C386" s="302">
        <v>0.68969412843387046</v>
      </c>
      <c r="D386" s="302">
        <f t="shared" si="127"/>
        <v>3.3092431494986965</v>
      </c>
      <c r="E386" s="303"/>
      <c r="F386" s="302">
        <v>2.1465178046031417</v>
      </c>
      <c r="G386" s="302">
        <v>0.53496423808469296</v>
      </c>
      <c r="H386" s="302">
        <f t="shared" si="128"/>
        <v>2.6814820426878345</v>
      </c>
      <c r="I386" s="303"/>
      <c r="J386" s="302">
        <v>2.0175290537681683</v>
      </c>
      <c r="K386" s="302">
        <v>0.70424069978666426</v>
      </c>
      <c r="L386" s="302">
        <f t="shared" si="129"/>
        <v>2.7217697535548324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0.2429512766940756</v>
      </c>
      <c r="C387" s="302">
        <v>0.5435854983456827</v>
      </c>
      <c r="D387" s="302">
        <f t="shared" si="127"/>
        <v>0.78653677503975827</v>
      </c>
      <c r="E387" s="303"/>
      <c r="F387" s="302">
        <v>0.24265233691550173</v>
      </c>
      <c r="G387" s="302">
        <v>0.56163156046828211</v>
      </c>
      <c r="H387" s="302">
        <f t="shared" si="128"/>
        <v>0.80428389738378381</v>
      </c>
      <c r="I387" s="303"/>
      <c r="J387" s="302">
        <v>0.32531770552023376</v>
      </c>
      <c r="K387" s="302">
        <v>0.64322512114901154</v>
      </c>
      <c r="L387" s="302">
        <f t="shared" si="129"/>
        <v>0.96854282666924529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4.7372907763810597</v>
      </c>
      <c r="C388" s="302">
        <v>1.4350649281749603</v>
      </c>
      <c r="D388" s="302">
        <f t="shared" si="127"/>
        <v>6.1723557045560202</v>
      </c>
      <c r="E388" s="303"/>
      <c r="F388" s="302">
        <v>3.7711128511365439</v>
      </c>
      <c r="G388" s="302">
        <v>1.1669202229042406</v>
      </c>
      <c r="H388" s="302">
        <f t="shared" si="128"/>
        <v>4.938033074040785</v>
      </c>
      <c r="I388" s="303"/>
      <c r="J388" s="302">
        <v>3.0572947453162675</v>
      </c>
      <c r="K388" s="302">
        <v>1.0555664080255576</v>
      </c>
      <c r="L388" s="302">
        <f t="shared" si="129"/>
        <v>4.1128611533418251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0.70242547560634494</v>
      </c>
      <c r="C389" s="302">
        <v>0.53306176189464149</v>
      </c>
      <c r="D389" s="302">
        <f t="shared" si="127"/>
        <v>1.2354872375009864</v>
      </c>
      <c r="E389" s="303"/>
      <c r="F389" s="302">
        <v>0.66639161174893369</v>
      </c>
      <c r="G389" s="302">
        <v>0.54920884633794731</v>
      </c>
      <c r="H389" s="302">
        <f t="shared" si="128"/>
        <v>1.2156004580868811</v>
      </c>
      <c r="I389" s="303"/>
      <c r="J389" s="302">
        <v>0.57538139944671962</v>
      </c>
      <c r="K389" s="302">
        <v>0.53468938201855687</v>
      </c>
      <c r="L389" s="302">
        <f t="shared" si="129"/>
        <v>1.1100707814652764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0.17079931864019268</v>
      </c>
      <c r="C390" s="302">
        <v>0.39208071415135504</v>
      </c>
      <c r="D390" s="302">
        <f t="shared" si="127"/>
        <v>0.56288003279154775</v>
      </c>
      <c r="E390" s="303"/>
      <c r="F390" s="302">
        <v>0.14895257744139723</v>
      </c>
      <c r="G390" s="302">
        <v>0.27303386897691351</v>
      </c>
      <c r="H390" s="302">
        <f t="shared" si="128"/>
        <v>0.42198644641831073</v>
      </c>
      <c r="I390" s="303"/>
      <c r="J390" s="302">
        <v>0.2417526251664231</v>
      </c>
      <c r="K390" s="302">
        <v>0.1994313656858612</v>
      </c>
      <c r="L390" s="302">
        <f t="shared" si="129"/>
        <v>0.44118399085228432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0.84138202275062912</v>
      </c>
      <c r="C391" s="302">
        <v>0.91904944741468053</v>
      </c>
      <c r="D391" s="302">
        <f t="shared" si="127"/>
        <v>1.7604314701653097</v>
      </c>
      <c r="E391" s="303"/>
      <c r="F391" s="302">
        <v>0.5908897361811899</v>
      </c>
      <c r="G391" s="302">
        <v>0.6187490898681226</v>
      </c>
      <c r="H391" s="302">
        <f t="shared" si="128"/>
        <v>1.2096388260493125</v>
      </c>
      <c r="I391" s="303"/>
      <c r="J391" s="302">
        <v>0.46992215002899296</v>
      </c>
      <c r="K391" s="302">
        <v>0.5972167984512412</v>
      </c>
      <c r="L391" s="302">
        <f t="shared" si="129"/>
        <v>1.0671389484802343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13.58266087158759</v>
      </c>
      <c r="C393" s="311">
        <f t="shared" ref="C393:D393" si="130">SUM(C383:C391)</f>
        <v>6.993339128412412</v>
      </c>
      <c r="D393" s="311">
        <f t="shared" si="130"/>
        <v>20.576000000000001</v>
      </c>
      <c r="E393" s="311"/>
      <c r="F393" s="311">
        <f t="shared" ref="F393:H393" si="131">SUM(F383:F391)</f>
        <v>11.88291052839778</v>
      </c>
      <c r="G393" s="311">
        <f t="shared" si="131"/>
        <v>6.7770894716022134</v>
      </c>
      <c r="H393" s="311">
        <f t="shared" si="131"/>
        <v>18.659999999999997</v>
      </c>
      <c r="I393" s="311"/>
      <c r="J393" s="311">
        <f t="shared" ref="J393:L393" si="132">SUM(J383:J391)</f>
        <v>11.120547265154146</v>
      </c>
      <c r="K393" s="311">
        <f t="shared" si="132"/>
        <v>7.1314527348458476</v>
      </c>
      <c r="L393" s="311">
        <f t="shared" si="132"/>
        <v>18.251999999999995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Lancashire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41.802577600965542</v>
      </c>
      <c r="C9" s="249">
        <f t="shared" ref="C9:D9" si="0">SUM(C26,C43,C60,C77,C94,C111,C128,C145,C162,C179,C196,C213,C230,C247,C264,C281,C298,C315,C332,C349,C366,C383)</f>
        <v>5.8860876935181174</v>
      </c>
      <c r="D9" s="249">
        <f t="shared" si="0"/>
        <v>10.392588117053911</v>
      </c>
      <c r="E9" s="249">
        <f>SUM(B9:D9)</f>
        <v>58.081253411537567</v>
      </c>
      <c r="F9" s="238"/>
      <c r="G9" s="249">
        <f>SUM(G26,G43,G60,G77,G94,G111,G128,G145,G162,G179,G196,G213,G230,G247,G264,G281,G298,G315,G332,G349,G366,G383)</f>
        <v>46.496468281354986</v>
      </c>
      <c r="H9" s="249">
        <f t="shared" ref="H9:I9" si="1">SUM(H26,H43,H60,H77,H94,H111,H128,H145,H162,H179,H196,H213,H230,H247,H264,H281,H298,H315,H332,H349,H366,H383)</f>
        <v>8.8967838551603435</v>
      </c>
      <c r="I9" s="249">
        <f t="shared" si="1"/>
        <v>11.499985784074472</v>
      </c>
      <c r="J9" s="249">
        <f>SUM(G9:I9)</f>
        <v>66.893237920589797</v>
      </c>
      <c r="K9" s="238"/>
      <c r="L9" s="249">
        <f>SUM(L26,L43,L60,L77,L94,L111,L128,L145,L162,L179,L196,L213,L230,L247,L264,L281,L298,L315,L332,L349,L366,L383)</f>
        <v>45.639143103669447</v>
      </c>
      <c r="M9" s="249">
        <f t="shared" ref="M9:N9" si="2">SUM(M26,M43,M60,M77,M94,M111,M128,M145,M162,M179,M196,M213,M230,M247,M264,M281,M298,M315,M332,M349,M366,M383)</f>
        <v>10.342532673975841</v>
      </c>
      <c r="N9" s="249">
        <f t="shared" si="2"/>
        <v>12.946448994841061</v>
      </c>
      <c r="O9" s="249">
        <f>SUM(L9:N9)</f>
        <v>68.928124772486342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96.631152770925397</v>
      </c>
      <c r="C10" s="249">
        <f t="shared" si="3"/>
        <v>23.306403155549223</v>
      </c>
      <c r="D10" s="249">
        <f t="shared" si="3"/>
        <v>13.469954809670837</v>
      </c>
      <c r="E10" s="249">
        <f t="shared" ref="E10:E17" si="4">SUM(B10:D10)</f>
        <v>133.40751073614544</v>
      </c>
      <c r="F10" s="238"/>
      <c r="G10" s="249">
        <f t="shared" ref="G10:I10" si="5">SUM(G27,G44,G61,G78,G95,G112,G129,G146,G163,G180,G197,G214,G231,G248,G265,G282,G299,G316,G333,G350,G367,G384)</f>
        <v>111.10839219318252</v>
      </c>
      <c r="H10" s="249">
        <f t="shared" si="5"/>
        <v>28.913122913162358</v>
      </c>
      <c r="I10" s="249">
        <f t="shared" si="5"/>
        <v>13.650475103119609</v>
      </c>
      <c r="J10" s="249">
        <f t="shared" ref="J10:J17" si="6">SUM(G10:I10)</f>
        <v>153.6719902094645</v>
      </c>
      <c r="K10" s="238"/>
      <c r="L10" s="249">
        <f t="shared" ref="L10:N10" si="7">SUM(L27,L44,L61,L78,L95,L112,L129,L146,L163,L180,L197,L214,L231,L248,L265,L282,L299,L316,L333,L350,L367,L384)</f>
        <v>134.64084070147533</v>
      </c>
      <c r="M10" s="249">
        <f t="shared" si="7"/>
        <v>35.681936916772486</v>
      </c>
      <c r="N10" s="249">
        <f t="shared" si="7"/>
        <v>14.184549711008932</v>
      </c>
      <c r="O10" s="249">
        <f t="shared" ref="O10:O17" si="8">SUM(L10:N10)</f>
        <v>184.50732732925675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52.600789093467036</v>
      </c>
      <c r="C11" s="249">
        <f t="shared" si="3"/>
        <v>14.334703516085256</v>
      </c>
      <c r="D11" s="249">
        <f t="shared" si="3"/>
        <v>8.7187869875260855</v>
      </c>
      <c r="E11" s="249">
        <f t="shared" si="4"/>
        <v>75.654279597078371</v>
      </c>
      <c r="F11" s="238"/>
      <c r="G11" s="249">
        <f t="shared" ref="G11:I11" si="9">SUM(G28,G45,G62,G79,G96,G113,G130,G147,G164,G181,G198,G215,G232,G249,G266,G283,G300,G317,G334,G351,G368,G385)</f>
        <v>58.853864880079371</v>
      </c>
      <c r="H11" s="249">
        <f t="shared" si="9"/>
        <v>17.246235363762253</v>
      </c>
      <c r="I11" s="249">
        <f t="shared" si="9"/>
        <v>8.583423947553289</v>
      </c>
      <c r="J11" s="249">
        <f t="shared" si="6"/>
        <v>84.683524191394909</v>
      </c>
      <c r="K11" s="238"/>
      <c r="L11" s="249">
        <f t="shared" ref="L11:N11" si="10">SUM(L28,L45,L62,L79,L96,L113,L130,L147,L164,L181,L198,L215,L232,L249,L266,L283,L300,L317,L334,L351,L368,L385)</f>
        <v>67.905151930015734</v>
      </c>
      <c r="M11" s="249">
        <f t="shared" si="10"/>
        <v>23.011867343776029</v>
      </c>
      <c r="N11" s="249">
        <f t="shared" si="10"/>
        <v>9.5759863366327274</v>
      </c>
      <c r="O11" s="249">
        <f t="shared" si="8"/>
        <v>100.49300561042449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49.415901051150691</v>
      </c>
      <c r="C12" s="249">
        <f t="shared" si="3"/>
        <v>32.637172425597484</v>
      </c>
      <c r="D12" s="249">
        <f t="shared" si="3"/>
        <v>2.6583302597860072</v>
      </c>
      <c r="E12" s="249">
        <f t="shared" si="4"/>
        <v>84.711403736534194</v>
      </c>
      <c r="F12" s="238"/>
      <c r="G12" s="249">
        <f t="shared" ref="G12:I12" si="11">SUM(G29,G46,G63,G80,G97,G114,G131,G148,G165,G182,G199,G216,G233,G250,G267,G284,G301,G318,G335,G352,G369,G386)</f>
        <v>48.185253996414737</v>
      </c>
      <c r="H12" s="249">
        <f t="shared" si="11"/>
        <v>33.47003588858783</v>
      </c>
      <c r="I12" s="249">
        <f t="shared" si="11"/>
        <v>2.4789855907411393</v>
      </c>
      <c r="J12" s="249">
        <f t="shared" si="6"/>
        <v>84.134275475743692</v>
      </c>
      <c r="K12" s="238"/>
      <c r="L12" s="249">
        <f t="shared" ref="L12:N12" si="12">SUM(L29,L46,L63,L80,L97,L114,L131,L148,L165,L182,L199,L216,L233,L250,L267,L284,L301,L318,L335,L352,L369,L386)</f>
        <v>49.956295737413335</v>
      </c>
      <c r="M12" s="249">
        <f t="shared" si="12"/>
        <v>29.782621991740765</v>
      </c>
      <c r="N12" s="249">
        <f t="shared" si="12"/>
        <v>2.1941545156758115</v>
      </c>
      <c r="O12" s="249">
        <f t="shared" si="8"/>
        <v>81.933072244829901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48.308745097500029</v>
      </c>
      <c r="C13" s="249">
        <f t="shared" si="3"/>
        <v>7.2588100864699481</v>
      </c>
      <c r="D13" s="249">
        <f t="shared" si="3"/>
        <v>22.585055894943949</v>
      </c>
      <c r="E13" s="249">
        <f t="shared" si="4"/>
        <v>78.152611078913935</v>
      </c>
      <c r="F13" s="238"/>
      <c r="G13" s="249">
        <f t="shared" ref="G13:I13" si="13">SUM(G30,G47,G64,G81,G98,G115,G132,G149,G166,G183,G200,G217,G234,G251,G268,G285,G302,G319,G336,G353,G370,G387)</f>
        <v>41.801011178732765</v>
      </c>
      <c r="H13" s="249">
        <f t="shared" si="13"/>
        <v>6.4058339693316926</v>
      </c>
      <c r="I13" s="249">
        <f t="shared" si="13"/>
        <v>22.309894498242528</v>
      </c>
      <c r="J13" s="249">
        <f t="shared" si="6"/>
        <v>70.516739646306988</v>
      </c>
      <c r="K13" s="238"/>
      <c r="L13" s="249">
        <f t="shared" ref="L13:N13" si="14">SUM(L30,L47,L64,L81,L98,L115,L132,L149,L166,L183,L200,L217,L234,L251,L268,L285,L302,L319,L336,L353,L370,L387)</f>
        <v>34.101322090394063</v>
      </c>
      <c r="M13" s="249">
        <f t="shared" si="14"/>
        <v>7.8771450483302301</v>
      </c>
      <c r="N13" s="249">
        <f t="shared" si="14"/>
        <v>23.351006327340492</v>
      </c>
      <c r="O13" s="249">
        <f t="shared" si="8"/>
        <v>65.329473466064783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37.113709373072268</v>
      </c>
      <c r="C14" s="249">
        <f t="shared" si="3"/>
        <v>33.545246286069776</v>
      </c>
      <c r="D14" s="249">
        <f t="shared" si="3"/>
        <v>6.4719117319985759</v>
      </c>
      <c r="E14" s="249">
        <f t="shared" si="4"/>
        <v>77.130867391140612</v>
      </c>
      <c r="F14" s="238"/>
      <c r="G14" s="249">
        <f t="shared" ref="G14:I14" si="15">SUM(G31,G48,G65,G82,G99,G116,G133,G150,G167,G184,G201,G218,G235,G252,G269,G286,G303,G320,G337,G354,G371,G388)</f>
        <v>34.619122372008135</v>
      </c>
      <c r="H14" s="249">
        <f t="shared" si="15"/>
        <v>32.642134577966814</v>
      </c>
      <c r="I14" s="249">
        <f t="shared" si="15"/>
        <v>7.0801239788263803</v>
      </c>
      <c r="J14" s="249">
        <f t="shared" si="6"/>
        <v>74.341380928801328</v>
      </c>
      <c r="K14" s="238"/>
      <c r="L14" s="249">
        <f t="shared" ref="L14:N14" si="16">SUM(L31,L48,L65,L82,L99,L116,L133,L150,L167,L184,L201,L218,L235,L252,L269,L286,L303,L320,L337,L354,L371,L388)</f>
        <v>41.701529238827433</v>
      </c>
      <c r="M14" s="249">
        <f t="shared" si="16"/>
        <v>34.436573538755944</v>
      </c>
      <c r="N14" s="249">
        <f t="shared" si="16"/>
        <v>8.1064015667242799</v>
      </c>
      <c r="O14" s="249">
        <f t="shared" si="8"/>
        <v>84.244504344307671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27.142880900934685</v>
      </c>
      <c r="C15" s="249">
        <f t="shared" si="3"/>
        <v>37.465039589917914</v>
      </c>
      <c r="D15" s="249">
        <f t="shared" si="3"/>
        <v>4.0642733629594838</v>
      </c>
      <c r="E15" s="249">
        <f t="shared" si="4"/>
        <v>68.672193853812075</v>
      </c>
      <c r="F15" s="238"/>
      <c r="G15" s="249">
        <f t="shared" ref="G15:I15" si="17">SUM(G32,G49,G66,G83,G100,G117,G134,G151,G168,G185,G202,G219,G236,G253,G270,G287,G304,G321,G338,G355,G372,G389)</f>
        <v>25.030365535217342</v>
      </c>
      <c r="H15" s="249">
        <f t="shared" si="17"/>
        <v>40.379852301249301</v>
      </c>
      <c r="I15" s="249">
        <f t="shared" si="17"/>
        <v>3.2396334990932441</v>
      </c>
      <c r="J15" s="249">
        <f t="shared" si="6"/>
        <v>68.649851335559887</v>
      </c>
      <c r="K15" s="238"/>
      <c r="L15" s="249">
        <f t="shared" ref="L15:N15" si="18">SUM(L32,L49,L66,L83,L100,L117,L134,L151,L168,L185,L202,L219,L236,L253,L270,L287,L304,L321,L338,L355,L372,L389)</f>
        <v>25.045678662568378</v>
      </c>
      <c r="M15" s="249">
        <f t="shared" si="18"/>
        <v>42.606968399324188</v>
      </c>
      <c r="N15" s="249">
        <f t="shared" si="18"/>
        <v>2.544722739304258</v>
      </c>
      <c r="O15" s="249">
        <f t="shared" si="8"/>
        <v>70.197369801196828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37.943904247427042</v>
      </c>
      <c r="C16" s="249">
        <f t="shared" si="3"/>
        <v>5.8720343236112154</v>
      </c>
      <c r="D16" s="249">
        <f t="shared" si="3"/>
        <v>6.2026764241156771</v>
      </c>
      <c r="E16" s="249">
        <f t="shared" si="4"/>
        <v>50.018614995153939</v>
      </c>
      <c r="F16" s="238"/>
      <c r="G16" s="249">
        <f t="shared" ref="G16:I16" si="19">SUM(G33,G50,G67,G84,G101,G118,G135,G152,G169,G186,G203,G220,G237,G254,G271,G288,G305,G322,G339,G356,G373,G390)</f>
        <v>34.143665657295202</v>
      </c>
      <c r="H16" s="249">
        <f t="shared" si="19"/>
        <v>6.5551688155392842</v>
      </c>
      <c r="I16" s="249">
        <f t="shared" si="19"/>
        <v>7.3267081258040889</v>
      </c>
      <c r="J16" s="249">
        <f t="shared" si="6"/>
        <v>48.025542598638573</v>
      </c>
      <c r="K16" s="238"/>
      <c r="L16" s="249">
        <f t="shared" ref="L16:N16" si="20">SUM(L33,L50,L67,L84,L101,L118,L135,L152,L169,L186,L203,L220,L237,L254,L271,L288,L305,L322,L339,L356,L373,L390)</f>
        <v>28.797798577798186</v>
      </c>
      <c r="M16" s="249">
        <f t="shared" si="20"/>
        <v>7.8670496329402146</v>
      </c>
      <c r="N16" s="249">
        <f t="shared" si="20"/>
        <v>8.9104724788211112</v>
      </c>
      <c r="O16" s="249">
        <f t="shared" si="8"/>
        <v>45.575320689559511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36.838419836312617</v>
      </c>
      <c r="C17" s="249">
        <f t="shared" si="3"/>
        <v>38.883880790304403</v>
      </c>
      <c r="D17" s="249">
        <f t="shared" si="3"/>
        <v>5.4559645730670745</v>
      </c>
      <c r="E17" s="249">
        <f t="shared" si="4"/>
        <v>81.178265199684105</v>
      </c>
      <c r="F17" s="238"/>
      <c r="G17" s="249">
        <f t="shared" ref="G17:I17" si="21">SUM(G34,G51,G68,G85,G102,G119,G136,G153,G170,G187,G204,G221,G238,G255,G272,G289,G306,G323,G340,G357,G374,G391)</f>
        <v>30.868587008997586</v>
      </c>
      <c r="H17" s="249">
        <f t="shared" si="21"/>
        <v>35.40404419859739</v>
      </c>
      <c r="I17" s="249">
        <f t="shared" si="21"/>
        <v>4.8218264859053566</v>
      </c>
      <c r="J17" s="249">
        <f t="shared" si="6"/>
        <v>71.094457693500331</v>
      </c>
      <c r="K17" s="238"/>
      <c r="L17" s="249">
        <f t="shared" ref="L17:N17" si="22">SUM(L34,L51,L68,L85,L102,L119,L136,L153,L170,L187,L204,L221,L238,L255,L272,L289,L306,L323,L340,L357,L374,L391)</f>
        <v>33.651883350635529</v>
      </c>
      <c r="M17" s="249">
        <f t="shared" si="22"/>
        <v>31.413680102809057</v>
      </c>
      <c r="N17" s="249">
        <f t="shared" si="22"/>
        <v>6.4752382884297095</v>
      </c>
      <c r="O17" s="249">
        <f t="shared" si="8"/>
        <v>71.54080174187429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427.79807997175527</v>
      </c>
      <c r="C19" s="247">
        <f t="shared" ref="C19:O19" si="23">SUM(C9:C17)</f>
        <v>199.18937786712334</v>
      </c>
      <c r="D19" s="247">
        <f t="shared" si="23"/>
        <v>80.019542161121606</v>
      </c>
      <c r="E19" s="247">
        <f t="shared" si="23"/>
        <v>707.00700000000029</v>
      </c>
      <c r="F19" s="247"/>
      <c r="G19" s="247">
        <f t="shared" si="23"/>
        <v>431.10673110328264</v>
      </c>
      <c r="H19" s="247">
        <f t="shared" si="23"/>
        <v>209.91321188335723</v>
      </c>
      <c r="I19" s="247">
        <f t="shared" si="23"/>
        <v>80.99105701336012</v>
      </c>
      <c r="J19" s="247">
        <f t="shared" si="23"/>
        <v>722.01099999999997</v>
      </c>
      <c r="K19" s="247"/>
      <c r="L19" s="247">
        <f t="shared" si="23"/>
        <v>461.43964339279739</v>
      </c>
      <c r="M19" s="247">
        <f t="shared" si="23"/>
        <v>223.02037564842476</v>
      </c>
      <c r="N19" s="247">
        <f t="shared" si="23"/>
        <v>88.288980958778382</v>
      </c>
      <c r="O19" s="247">
        <f t="shared" si="23"/>
        <v>772.74900000000048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0.27058805383144402</v>
      </c>
      <c r="C26" s="302">
        <v>1.4050129001534096E-2</v>
      </c>
      <c r="D26" s="302">
        <v>8.6672851919337116E-2</v>
      </c>
      <c r="E26" s="302">
        <f>SUM(B26:D26)</f>
        <v>0.37131103475231519</v>
      </c>
      <c r="F26" s="303"/>
      <c r="G26" s="302">
        <v>0.45968885875495302</v>
      </c>
      <c r="H26" s="302">
        <v>1.5483754260584652E-2</v>
      </c>
      <c r="I26" s="302">
        <v>8.5450517509415028E-2</v>
      </c>
      <c r="J26" s="302">
        <f>SUM(G26:I26)</f>
        <v>0.56062313052495272</v>
      </c>
      <c r="K26" s="303"/>
      <c r="L26" s="302">
        <v>0.63591137138566844</v>
      </c>
      <c r="M26" s="302">
        <v>9.9606473284600018E-3</v>
      </c>
      <c r="N26" s="302">
        <v>8.8365294786415582E-2</v>
      </c>
      <c r="O26" s="302">
        <f>SUM(L26:N26)</f>
        <v>0.734237313500544</v>
      </c>
    </row>
    <row r="27" spans="1:15" s="236" customFormat="1" x14ac:dyDescent="0.2">
      <c r="A27" s="237" t="str">
        <f>name!E$5</f>
        <v>Professional occupations</v>
      </c>
      <c r="B27" s="302">
        <v>0.15280563986829779</v>
      </c>
      <c r="C27" s="302">
        <v>1.2701224693813675E-2</v>
      </c>
      <c r="D27" s="302">
        <v>4.9300361120542667E-2</v>
      </c>
      <c r="E27" s="302">
        <f t="shared" ref="E27:E34" si="24">SUM(B27:D27)</f>
        <v>0.21480722568265415</v>
      </c>
      <c r="F27" s="303"/>
      <c r="G27" s="302">
        <v>0.31606153826609773</v>
      </c>
      <c r="H27" s="302">
        <v>1.2817908521867274E-2</v>
      </c>
      <c r="I27" s="302">
        <v>7.5583500518022984E-2</v>
      </c>
      <c r="J27" s="302">
        <f t="shared" ref="J27:J34" si="25">SUM(G27:I27)</f>
        <v>0.40446294730598797</v>
      </c>
      <c r="K27" s="303"/>
      <c r="L27" s="302">
        <v>0.51546983912948707</v>
      </c>
      <c r="M27" s="302">
        <v>1.0380528490749906E-2</v>
      </c>
      <c r="N27" s="302">
        <v>8.9117215458824922E-2</v>
      </c>
      <c r="O27" s="302">
        <f t="shared" ref="O27:O34" si="26">SUM(L27:N27)</f>
        <v>0.61496758307906185</v>
      </c>
    </row>
    <row r="28" spans="1:15" s="236" customFormat="1" x14ac:dyDescent="0.2">
      <c r="A28" s="237" t="str">
        <f>name!E$6</f>
        <v>Associate professional occupations</v>
      </c>
      <c r="B28" s="302">
        <v>9.8080077465471024E-2</v>
      </c>
      <c r="C28" s="302">
        <v>1.3412713211411031E-2</v>
      </c>
      <c r="D28" s="302">
        <v>2.8170877974859287E-2</v>
      </c>
      <c r="E28" s="302">
        <f t="shared" si="24"/>
        <v>0.13966366865174135</v>
      </c>
      <c r="F28" s="303"/>
      <c r="G28" s="302">
        <v>0.17388048383152127</v>
      </c>
      <c r="H28" s="302">
        <v>1.1523966735818139E-2</v>
      </c>
      <c r="I28" s="302">
        <v>3.6262561833582348E-2</v>
      </c>
      <c r="J28" s="302">
        <f t="shared" si="25"/>
        <v>0.22166701240092174</v>
      </c>
      <c r="K28" s="303"/>
      <c r="L28" s="302">
        <v>0.20405577421964774</v>
      </c>
      <c r="M28" s="302">
        <v>8.7561877732287956E-3</v>
      </c>
      <c r="N28" s="302">
        <v>4.8529057403283019E-2</v>
      </c>
      <c r="O28" s="302">
        <f t="shared" si="26"/>
        <v>0.26134101939615956</v>
      </c>
    </row>
    <row r="29" spans="1:15" s="236" customFormat="1" x14ac:dyDescent="0.2">
      <c r="A29" s="237" t="str">
        <f>name!E$7</f>
        <v>Administrative and secretarial occupations</v>
      </c>
      <c r="B29" s="302">
        <v>0.1717902896188051</v>
      </c>
      <c r="C29" s="302">
        <v>0.10947861367254952</v>
      </c>
      <c r="D29" s="302">
        <v>2.9707197186619527E-2</v>
      </c>
      <c r="E29" s="302">
        <f t="shared" si="24"/>
        <v>0.31097610047797414</v>
      </c>
      <c r="F29" s="303"/>
      <c r="G29" s="302">
        <v>0.22203420437667848</v>
      </c>
      <c r="H29" s="302">
        <v>8.0904358586437977E-2</v>
      </c>
      <c r="I29" s="302">
        <v>2.286769458169571E-2</v>
      </c>
      <c r="J29" s="302">
        <f t="shared" si="25"/>
        <v>0.32580625754481213</v>
      </c>
      <c r="K29" s="303"/>
      <c r="L29" s="302">
        <v>0.21042724962390616</v>
      </c>
      <c r="M29" s="302">
        <v>4.3838068799838772E-2</v>
      </c>
      <c r="N29" s="302">
        <v>1.9685015542165663E-2</v>
      </c>
      <c r="O29" s="302">
        <f t="shared" si="26"/>
        <v>0.27395033396591062</v>
      </c>
    </row>
    <row r="30" spans="1:15" s="236" customFormat="1" x14ac:dyDescent="0.2">
      <c r="A30" s="237" t="str">
        <f>name!E$8</f>
        <v>Skilled trades occupations</v>
      </c>
      <c r="B30" s="302">
        <v>1.2078062351619918</v>
      </c>
      <c r="C30" s="302">
        <v>7.0018016678169093E-2</v>
      </c>
      <c r="D30" s="302">
        <v>3.0189269550152162</v>
      </c>
      <c r="E30" s="302">
        <f t="shared" si="24"/>
        <v>4.2967512068553777</v>
      </c>
      <c r="F30" s="303"/>
      <c r="G30" s="302">
        <v>1.7312214050377488</v>
      </c>
      <c r="H30" s="302">
        <v>4.0214169444224429E-2</v>
      </c>
      <c r="I30" s="302">
        <v>2.8711809428110806</v>
      </c>
      <c r="J30" s="302">
        <f>SUM(G30:I30)</f>
        <v>4.642616517293054</v>
      </c>
      <c r="K30" s="303"/>
      <c r="L30" s="302">
        <v>1.9535141492073247</v>
      </c>
      <c r="M30" s="302">
        <v>3.7029602411703937E-2</v>
      </c>
      <c r="N30" s="302">
        <v>2.5401185241668345</v>
      </c>
      <c r="O30" s="302">
        <f t="shared" si="26"/>
        <v>4.530662275785863</v>
      </c>
    </row>
    <row r="31" spans="1:15" s="236" customFormat="1" x14ac:dyDescent="0.2">
      <c r="A31" s="237" t="str">
        <f>name!E$9</f>
        <v>Caring, leisure and other service occupations</v>
      </c>
      <c r="B31" s="302">
        <v>8.4653789450424885E-2</v>
      </c>
      <c r="C31" s="302">
        <v>2.411297525127987E-2</v>
      </c>
      <c r="D31" s="302">
        <v>8.6197878293049451E-2</v>
      </c>
      <c r="E31" s="302">
        <f t="shared" si="24"/>
        <v>0.19496464299475419</v>
      </c>
      <c r="F31" s="303"/>
      <c r="G31" s="302">
        <v>9.8167940484583827E-2</v>
      </c>
      <c r="H31" s="302">
        <v>1.7918306092792467E-2</v>
      </c>
      <c r="I31" s="302">
        <v>7.4701984172646521E-2</v>
      </c>
      <c r="J31" s="302">
        <f t="shared" si="25"/>
        <v>0.19078823075002282</v>
      </c>
      <c r="K31" s="303"/>
      <c r="L31" s="302">
        <v>9.4488226769434899E-2</v>
      </c>
      <c r="M31" s="302">
        <v>8.6132088623414281E-3</v>
      </c>
      <c r="N31" s="302">
        <v>0.11821405839710102</v>
      </c>
      <c r="O31" s="302">
        <f t="shared" si="26"/>
        <v>0.22131549402887735</v>
      </c>
    </row>
    <row r="32" spans="1:15" s="236" customFormat="1" x14ac:dyDescent="0.2">
      <c r="A32" s="237" t="str">
        <f>name!E$10</f>
        <v>Sales and customer service occupations</v>
      </c>
      <c r="B32" s="302">
        <v>5.3548737056491512E-2</v>
      </c>
      <c r="C32" s="302">
        <v>1.171598794105121E-2</v>
      </c>
      <c r="D32" s="302">
        <v>3.1259067938994883E-2</v>
      </c>
      <c r="E32" s="302">
        <f t="shared" si="24"/>
        <v>9.6523792936537609E-2</v>
      </c>
      <c r="F32" s="303"/>
      <c r="G32" s="302">
        <v>7.4882868308236344E-2</v>
      </c>
      <c r="H32" s="302">
        <v>8.9080139351811246E-3</v>
      </c>
      <c r="I32" s="302">
        <v>2.1923674532010627E-2</v>
      </c>
      <c r="J32" s="302">
        <f t="shared" si="25"/>
        <v>0.1057145567754281</v>
      </c>
      <c r="K32" s="303"/>
      <c r="L32" s="302">
        <v>9.6173416961533656E-2</v>
      </c>
      <c r="M32" s="302">
        <v>5.503238944750544E-3</v>
      </c>
      <c r="N32" s="302">
        <v>1.4888311829887051E-2</v>
      </c>
      <c r="O32" s="302">
        <f t="shared" si="26"/>
        <v>0.11656496773617125</v>
      </c>
    </row>
    <row r="33" spans="1:15" s="236" customFormat="1" x14ac:dyDescent="0.2">
      <c r="A33" s="237" t="str">
        <f>name!E$11</f>
        <v>Process, plant and machine operatives</v>
      </c>
      <c r="B33" s="302">
        <v>9.2364128629088105E-2</v>
      </c>
      <c r="C33" s="302">
        <v>6.6042921535069852E-3</v>
      </c>
      <c r="D33" s="302">
        <v>6.4884686026313573E-2</v>
      </c>
      <c r="E33" s="302">
        <f t="shared" si="24"/>
        <v>0.16385310680890866</v>
      </c>
      <c r="F33" s="303"/>
      <c r="G33" s="302">
        <v>9.9549132090925335E-2</v>
      </c>
      <c r="H33" s="302">
        <v>5.8237466608233746E-3</v>
      </c>
      <c r="I33" s="302">
        <v>8.1689466243475242E-2</v>
      </c>
      <c r="J33" s="302">
        <f t="shared" si="25"/>
        <v>0.18706234499522395</v>
      </c>
      <c r="K33" s="303"/>
      <c r="L33" s="302">
        <v>4.0496083895000159E-2</v>
      </c>
      <c r="M33" s="302">
        <v>8.4796630332882646E-3</v>
      </c>
      <c r="N33" s="302">
        <v>0.11973069921361019</v>
      </c>
      <c r="O33" s="302">
        <f t="shared" si="26"/>
        <v>0.16870644614189861</v>
      </c>
    </row>
    <row r="34" spans="1:15" s="236" customFormat="1" x14ac:dyDescent="0.2">
      <c r="A34" s="237" t="str">
        <f>name!E$12</f>
        <v>Elementary occupations</v>
      </c>
      <c r="B34" s="302">
        <v>0.21136810080327928</v>
      </c>
      <c r="C34" s="302">
        <v>4.9063840347400883E-2</v>
      </c>
      <c r="D34" s="302">
        <v>0.60371727968907052</v>
      </c>
      <c r="E34" s="302">
        <f t="shared" si="24"/>
        <v>0.86414922083975065</v>
      </c>
      <c r="F34" s="303"/>
      <c r="G34" s="302">
        <v>0.21107290186283695</v>
      </c>
      <c r="H34" s="302">
        <v>3.6624818262403123E-2</v>
      </c>
      <c r="I34" s="302">
        <v>0.52656128228435628</v>
      </c>
      <c r="J34" s="302">
        <f t="shared" si="25"/>
        <v>0.77425900240959633</v>
      </c>
      <c r="K34" s="303"/>
      <c r="L34" s="302">
        <v>0.12891459169206712</v>
      </c>
      <c r="M34" s="302">
        <v>8.556586417258645E-2</v>
      </c>
      <c r="N34" s="302">
        <v>0.66977411050086066</v>
      </c>
      <c r="O34" s="302">
        <f t="shared" si="26"/>
        <v>0.88425456636551425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2.3430050518852936</v>
      </c>
      <c r="C36" s="311">
        <f t="shared" ref="C36:O36" si="27">SUM(C26:C34)</f>
        <v>0.31115779295071633</v>
      </c>
      <c r="D36" s="311">
        <f t="shared" si="27"/>
        <v>3.9988371551640034</v>
      </c>
      <c r="E36" s="311">
        <f t="shared" si="27"/>
        <v>6.6530000000000129</v>
      </c>
      <c r="F36" s="311"/>
      <c r="G36" s="311">
        <f t="shared" si="27"/>
        <v>3.3865593330135817</v>
      </c>
      <c r="H36" s="311">
        <f t="shared" si="27"/>
        <v>0.23021904250013259</v>
      </c>
      <c r="I36" s="311">
        <f t="shared" si="27"/>
        <v>3.7962216244862859</v>
      </c>
      <c r="J36" s="311">
        <f t="shared" si="27"/>
        <v>7.4130000000000003</v>
      </c>
      <c r="K36" s="311"/>
      <c r="L36" s="311">
        <f t="shared" si="27"/>
        <v>3.8794507028840703</v>
      </c>
      <c r="M36" s="311">
        <f t="shared" si="27"/>
        <v>0.2181270098169481</v>
      </c>
      <c r="N36" s="311">
        <f t="shared" si="27"/>
        <v>3.7084222872989829</v>
      </c>
      <c r="O36" s="311">
        <f t="shared" si="27"/>
        <v>7.8060000000000009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5.5108751660960166E-2</v>
      </c>
      <c r="C43" s="302">
        <v>5.7198246125504215E-4</v>
      </c>
      <c r="D43" s="302">
        <v>5.3099606042573691E-5</v>
      </c>
      <c r="E43" s="302">
        <f>SUM(B43:D43)</f>
        <v>5.5733833728257777E-2</v>
      </c>
      <c r="F43" s="303"/>
      <c r="G43" s="302">
        <v>4.3844612437879259E-2</v>
      </c>
      <c r="H43" s="302">
        <v>8.6458229769460467E-4</v>
      </c>
      <c r="I43" s="302">
        <v>0</v>
      </c>
      <c r="J43" s="302">
        <f>SUM(G43:I43)</f>
        <v>4.4709194735573866E-2</v>
      </c>
      <c r="K43" s="303"/>
      <c r="L43" s="302">
        <v>2.7847230266049215E-2</v>
      </c>
      <c r="M43" s="302">
        <v>6.3571781426382222E-4</v>
      </c>
      <c r="N43" s="302">
        <v>0</v>
      </c>
      <c r="O43" s="302">
        <f>SUM(L43:N43)</f>
        <v>2.8482948080313035E-2</v>
      </c>
    </row>
    <row r="44" spans="1:15" s="236" customFormat="1" x14ac:dyDescent="0.2">
      <c r="A44" s="237" t="str">
        <f>name!E$5</f>
        <v>Professional occupations</v>
      </c>
      <c r="B44" s="302">
        <v>7.3116230762069453E-2</v>
      </c>
      <c r="C44" s="302">
        <v>2.2965316817226832E-3</v>
      </c>
      <c r="D44" s="302">
        <v>2.7647540524649072E-5</v>
      </c>
      <c r="E44" s="302">
        <f t="shared" ref="E44:E51" si="28">SUM(B44:D44)</f>
        <v>7.5440409984316781E-2</v>
      </c>
      <c r="F44" s="303"/>
      <c r="G44" s="302">
        <v>6.787651398585598E-2</v>
      </c>
      <c r="H44" s="302">
        <v>3.5503498639263028E-3</v>
      </c>
      <c r="I44" s="302">
        <v>0</v>
      </c>
      <c r="J44" s="302">
        <f t="shared" ref="J44:J46" si="29">SUM(G44:I44)</f>
        <v>7.1426863849782279E-2</v>
      </c>
      <c r="K44" s="303"/>
      <c r="L44" s="302">
        <v>4.5641032305009349E-2</v>
      </c>
      <c r="M44" s="302">
        <v>2.6481368995849852E-3</v>
      </c>
      <c r="N44" s="302">
        <v>0</v>
      </c>
      <c r="O44" s="302">
        <f t="shared" ref="O44:O51" si="30">SUM(L44:N44)</f>
        <v>4.8289169204594334E-2</v>
      </c>
    </row>
    <row r="45" spans="1:15" s="236" customFormat="1" x14ac:dyDescent="0.2">
      <c r="A45" s="237" t="str">
        <f>name!E$6</f>
        <v>Associate professional occupations</v>
      </c>
      <c r="B45" s="302">
        <v>7.7652237172554414E-2</v>
      </c>
      <c r="C45" s="302">
        <v>8.2780735636744506E-4</v>
      </c>
      <c r="D45" s="302">
        <v>4.083086390014354E-5</v>
      </c>
      <c r="E45" s="302">
        <f t="shared" si="28"/>
        <v>7.8520875392822001E-2</v>
      </c>
      <c r="F45" s="303"/>
      <c r="G45" s="302">
        <v>6.4567288596059091E-2</v>
      </c>
      <c r="H45" s="302">
        <v>1.0853636899396568E-3</v>
      </c>
      <c r="I45" s="302">
        <v>0</v>
      </c>
      <c r="J45" s="302">
        <f t="shared" si="29"/>
        <v>6.5652652285998744E-2</v>
      </c>
      <c r="K45" s="303"/>
      <c r="L45" s="302">
        <v>4.5095025203684781E-2</v>
      </c>
      <c r="M45" s="302">
        <v>7.3864591626293262E-4</v>
      </c>
      <c r="N45" s="302">
        <v>0</v>
      </c>
      <c r="O45" s="302">
        <f t="shared" si="30"/>
        <v>4.5833671119947711E-2</v>
      </c>
    </row>
    <row r="46" spans="1:15" s="236" customFormat="1" x14ac:dyDescent="0.2">
      <c r="A46" s="237" t="str">
        <f>name!E$7</f>
        <v>Administrative and secretarial occupations</v>
      </c>
      <c r="B46" s="302">
        <v>2.151380811610671E-2</v>
      </c>
      <c r="C46" s="302">
        <v>2.3617944982965255E-3</v>
      </c>
      <c r="D46" s="302">
        <v>1.0248971500496003E-4</v>
      </c>
      <c r="E46" s="302">
        <f t="shared" si="28"/>
        <v>2.3978092329408195E-2</v>
      </c>
      <c r="F46" s="303"/>
      <c r="G46" s="302">
        <v>1.6216225830782052E-2</v>
      </c>
      <c r="H46" s="302">
        <v>2.8810705081873814E-3</v>
      </c>
      <c r="I46" s="302">
        <v>0</v>
      </c>
      <c r="J46" s="302">
        <f t="shared" si="29"/>
        <v>1.9097296338969432E-2</v>
      </c>
      <c r="K46" s="303"/>
      <c r="L46" s="302">
        <v>1.0561985937498228E-2</v>
      </c>
      <c r="M46" s="302">
        <v>1.2822170318217729E-3</v>
      </c>
      <c r="N46" s="302">
        <v>0</v>
      </c>
      <c r="O46" s="302">
        <f t="shared" si="30"/>
        <v>1.1844202969320001E-2</v>
      </c>
    </row>
    <row r="47" spans="1:15" s="236" customFormat="1" x14ac:dyDescent="0.2">
      <c r="A47" s="237" t="str">
        <f>name!E$8</f>
        <v>Skilled trades occupations</v>
      </c>
      <c r="B47" s="302">
        <v>0.1078010938602543</v>
      </c>
      <c r="C47" s="302">
        <v>9.413352221320408E-4</v>
      </c>
      <c r="D47" s="302">
        <v>5.8586811215399487E-6</v>
      </c>
      <c r="E47" s="302">
        <f t="shared" si="28"/>
        <v>0.10874828776350788</v>
      </c>
      <c r="F47" s="303"/>
      <c r="G47" s="302">
        <v>6.1305252660734985E-2</v>
      </c>
      <c r="H47" s="302">
        <v>6.7658554341678938E-4</v>
      </c>
      <c r="I47" s="302">
        <v>0</v>
      </c>
      <c r="J47" s="302">
        <f>SUM(G47:I47)</f>
        <v>6.1981838204151776E-2</v>
      </c>
      <c r="K47" s="303"/>
      <c r="L47" s="302">
        <v>2.9116267330498158E-2</v>
      </c>
      <c r="M47" s="302">
        <v>6.127888850240115E-4</v>
      </c>
      <c r="N47" s="302">
        <v>0</v>
      </c>
      <c r="O47" s="302">
        <f t="shared" si="30"/>
        <v>2.972905621552217E-2</v>
      </c>
    </row>
    <row r="48" spans="1:15" s="236" customFormat="1" x14ac:dyDescent="0.2">
      <c r="A48" s="237" t="str">
        <f>name!E$9</f>
        <v>Caring, leisure and other service occupations</v>
      </c>
      <c r="B48" s="302">
        <v>1.0582870978450776E-2</v>
      </c>
      <c r="C48" s="302">
        <v>1.3311511326947456E-3</v>
      </c>
      <c r="D48" s="302">
        <v>1.3438392136049783E-5</v>
      </c>
      <c r="E48" s="302">
        <f t="shared" si="28"/>
        <v>1.1927460503281572E-2</v>
      </c>
      <c r="F48" s="303"/>
      <c r="G48" s="302">
        <v>7.8479407551744901E-3</v>
      </c>
      <c r="H48" s="302">
        <v>1.4386937593369119E-3</v>
      </c>
      <c r="I48" s="302">
        <v>0</v>
      </c>
      <c r="J48" s="302">
        <f t="shared" ref="J48:J51" si="31">SUM(G48:I48)</f>
        <v>9.2866345145114024E-3</v>
      </c>
      <c r="K48" s="303"/>
      <c r="L48" s="302">
        <v>5.2475523462154868E-3</v>
      </c>
      <c r="M48" s="302">
        <v>9.5638630221521719E-4</v>
      </c>
      <c r="N48" s="302">
        <v>0</v>
      </c>
      <c r="O48" s="302">
        <f t="shared" si="30"/>
        <v>6.2039386484307041E-3</v>
      </c>
    </row>
    <row r="49" spans="1:15" s="236" customFormat="1" x14ac:dyDescent="0.2">
      <c r="A49" s="237" t="str">
        <f>name!E$10</f>
        <v>Sales and customer service occupations</v>
      </c>
      <c r="B49" s="302">
        <v>8.9075987464589078E-3</v>
      </c>
      <c r="C49" s="302">
        <v>1.8487759528087462E-3</v>
      </c>
      <c r="D49" s="302">
        <v>2.2284197928492124E-5</v>
      </c>
      <c r="E49" s="302">
        <f t="shared" si="28"/>
        <v>1.0778658897196145E-2</v>
      </c>
      <c r="F49" s="303"/>
      <c r="G49" s="302">
        <v>6.053634834360215E-3</v>
      </c>
      <c r="H49" s="302">
        <v>1.9077149808977994E-3</v>
      </c>
      <c r="I49" s="302">
        <v>0</v>
      </c>
      <c r="J49" s="302">
        <f t="shared" si="31"/>
        <v>7.9613498152580151E-3</v>
      </c>
      <c r="K49" s="303"/>
      <c r="L49" s="302">
        <v>3.0195096726974022E-3</v>
      </c>
      <c r="M49" s="302">
        <v>1.0314744018669502E-3</v>
      </c>
      <c r="N49" s="302">
        <v>0</v>
      </c>
      <c r="O49" s="302">
        <f t="shared" si="30"/>
        <v>4.0509840745643526E-3</v>
      </c>
    </row>
    <row r="50" spans="1:15" s="236" customFormat="1" x14ac:dyDescent="0.2">
      <c r="A50" s="237" t="str">
        <f>name!E$11</f>
        <v>Process, plant and machine operatives</v>
      </c>
      <c r="B50" s="302">
        <v>0.11331759292627124</v>
      </c>
      <c r="C50" s="302">
        <v>1.3722326017936363E-3</v>
      </c>
      <c r="D50" s="302">
        <v>8.7637415468720393E-6</v>
      </c>
      <c r="E50" s="302">
        <f t="shared" si="28"/>
        <v>0.11469858926961174</v>
      </c>
      <c r="F50" s="303"/>
      <c r="G50" s="302">
        <v>6.4057196167804725E-2</v>
      </c>
      <c r="H50" s="302">
        <v>1.0633358338005643E-3</v>
      </c>
      <c r="I50" s="302">
        <v>0</v>
      </c>
      <c r="J50" s="302">
        <f t="shared" si="31"/>
        <v>6.5120532001605294E-2</v>
      </c>
      <c r="K50" s="303"/>
      <c r="L50" s="302">
        <v>3.455956385574193E-2</v>
      </c>
      <c r="M50" s="302">
        <v>7.1204834909297974E-4</v>
      </c>
      <c r="N50" s="302">
        <v>0</v>
      </c>
      <c r="O50" s="302">
        <f t="shared" si="30"/>
        <v>3.5271612204834907E-2</v>
      </c>
    </row>
    <row r="51" spans="1:15" s="236" customFormat="1" x14ac:dyDescent="0.2">
      <c r="A51" s="237" t="str">
        <f>name!E$12</f>
        <v>Elementary occupations</v>
      </c>
      <c r="B51" s="302">
        <v>8.890422197864345E-3</v>
      </c>
      <c r="C51" s="302">
        <v>1.2664628146256567E-3</v>
      </c>
      <c r="D51" s="302">
        <v>1.6907119107680325E-5</v>
      </c>
      <c r="E51" s="302">
        <f t="shared" si="28"/>
        <v>1.0173792131597682E-2</v>
      </c>
      <c r="F51" s="303"/>
      <c r="G51" s="302">
        <v>4.9154281686180365E-3</v>
      </c>
      <c r="H51" s="302">
        <v>8.4821008553105745E-4</v>
      </c>
      <c r="I51" s="302">
        <v>0</v>
      </c>
      <c r="J51" s="302">
        <f t="shared" si="31"/>
        <v>5.7636382541490939E-3</v>
      </c>
      <c r="K51" s="303"/>
      <c r="L51" s="302">
        <v>2.6449499658123075E-3</v>
      </c>
      <c r="M51" s="302">
        <v>6.494675166607986E-4</v>
      </c>
      <c r="N51" s="302">
        <v>0</v>
      </c>
      <c r="O51" s="302">
        <f t="shared" si="30"/>
        <v>3.2944174824731062E-3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0.47689060642099029</v>
      </c>
      <c r="C53" s="311">
        <f t="shared" ref="C53:E53" si="32">SUM(C43:C51)</f>
        <v>1.2818073721696521E-2</v>
      </c>
      <c r="D53" s="311">
        <f t="shared" si="32"/>
        <v>2.9131985731296054E-4</v>
      </c>
      <c r="E53" s="311">
        <f t="shared" si="32"/>
        <v>0.48999999999999982</v>
      </c>
      <c r="F53" s="311"/>
      <c r="G53" s="311">
        <f t="shared" ref="G53:J53" si="33">SUM(G43:G51)</f>
        <v>0.33668409343726885</v>
      </c>
      <c r="H53" s="311">
        <f t="shared" si="33"/>
        <v>1.4315906562731068E-2</v>
      </c>
      <c r="I53" s="311">
        <f t="shared" si="33"/>
        <v>0</v>
      </c>
      <c r="J53" s="311">
        <f t="shared" si="33"/>
        <v>0.35099999999999992</v>
      </c>
      <c r="K53" s="311"/>
      <c r="L53" s="311">
        <f t="shared" ref="L53:O53" si="34">SUM(L43:L51)</f>
        <v>0.20373311688320683</v>
      </c>
      <c r="M53" s="311">
        <f t="shared" si="34"/>
        <v>9.2668831167934691E-3</v>
      </c>
      <c r="N53" s="311">
        <f t="shared" si="34"/>
        <v>0</v>
      </c>
      <c r="O53" s="311">
        <f t="shared" si="34"/>
        <v>0.21300000000000036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1.0610520865518536</v>
      </c>
      <c r="C60" s="302">
        <v>6.9286029815207484E-2</v>
      </c>
      <c r="D60" s="302">
        <v>7.7523488472049845E-2</v>
      </c>
      <c r="E60" s="302">
        <f>SUM(B60:D60)</f>
        <v>1.2078616048391109</v>
      </c>
      <c r="F60" s="303"/>
      <c r="G60" s="302">
        <v>1.3340966006278814</v>
      </c>
      <c r="H60" s="302">
        <v>0.1606697688352314</v>
      </c>
      <c r="I60" s="302">
        <v>3.8209292889231965E-2</v>
      </c>
      <c r="J60" s="302">
        <f>SUM(G60:I60)</f>
        <v>1.5329756623523447</v>
      </c>
      <c r="K60" s="303"/>
      <c r="L60" s="302">
        <v>1.1071469241204632</v>
      </c>
      <c r="M60" s="302">
        <v>0.14773910613177521</v>
      </c>
      <c r="N60" s="302">
        <v>3.1263774400249376E-2</v>
      </c>
      <c r="O60" s="302">
        <f>SUM(L60:N60)</f>
        <v>1.2861498046524877</v>
      </c>
    </row>
    <row r="61" spans="1:15" s="236" customFormat="1" x14ac:dyDescent="0.2">
      <c r="A61" s="237" t="str">
        <f>name!E$5</f>
        <v>Professional occupations</v>
      </c>
      <c r="B61" s="302">
        <v>0.90240091029802172</v>
      </c>
      <c r="C61" s="302">
        <v>4.1534492838297167E-2</v>
      </c>
      <c r="D61" s="302">
        <v>1.1304721256633038E-2</v>
      </c>
      <c r="E61" s="302">
        <f t="shared" ref="E61:E68" si="35">SUM(B61:D61)</f>
        <v>0.95524012439295192</v>
      </c>
      <c r="F61" s="303"/>
      <c r="G61" s="302">
        <v>1.2644107391032939</v>
      </c>
      <c r="H61" s="302">
        <v>8.9309960010255734E-2</v>
      </c>
      <c r="I61" s="302">
        <v>9.6288457956402191E-3</v>
      </c>
      <c r="J61" s="302">
        <f t="shared" ref="J61:J63" si="36">SUM(G61:I61)</f>
        <v>1.3633495449091899</v>
      </c>
      <c r="K61" s="303"/>
      <c r="L61" s="302">
        <v>1.6000576247435598</v>
      </c>
      <c r="M61" s="302">
        <v>8.3999491668410711E-2</v>
      </c>
      <c r="N61" s="302">
        <v>5.630598600677E-3</v>
      </c>
      <c r="O61" s="302">
        <f t="shared" ref="O61:O68" si="37">SUM(L61:N61)</f>
        <v>1.6896877150126477</v>
      </c>
    </row>
    <row r="62" spans="1:15" s="236" customFormat="1" x14ac:dyDescent="0.2">
      <c r="A62" s="237" t="str">
        <f>name!E$6</f>
        <v>Associate professional occupations</v>
      </c>
      <c r="B62" s="302">
        <v>1.1071290590156109</v>
      </c>
      <c r="C62" s="302">
        <v>0.10611373679254499</v>
      </c>
      <c r="D62" s="302">
        <v>8.4696846010647309E-3</v>
      </c>
      <c r="E62" s="302">
        <f t="shared" si="35"/>
        <v>1.2217124804092208</v>
      </c>
      <c r="F62" s="303"/>
      <c r="G62" s="302">
        <v>1.4497071343157144</v>
      </c>
      <c r="H62" s="302">
        <v>0.18361295317438373</v>
      </c>
      <c r="I62" s="302">
        <v>7.0569631564504917E-3</v>
      </c>
      <c r="J62" s="302">
        <f t="shared" si="36"/>
        <v>1.6403770506465487</v>
      </c>
      <c r="K62" s="303"/>
      <c r="L62" s="302">
        <v>1.363087693642423</v>
      </c>
      <c r="M62" s="302">
        <v>0.15371055232861189</v>
      </c>
      <c r="N62" s="302">
        <v>3.5076520672389336E-3</v>
      </c>
      <c r="O62" s="302">
        <f t="shared" si="37"/>
        <v>1.520305898038274</v>
      </c>
    </row>
    <row r="63" spans="1:15" s="236" customFormat="1" x14ac:dyDescent="0.2">
      <c r="A63" s="237" t="str">
        <f>name!E$7</f>
        <v>Administrative and secretarial occupations</v>
      </c>
      <c r="B63" s="302">
        <v>0.46477370137883706</v>
      </c>
      <c r="C63" s="302">
        <v>0.60181275502121467</v>
      </c>
      <c r="D63" s="302">
        <v>4.8217739474036092E-3</v>
      </c>
      <c r="E63" s="302">
        <f t="shared" si="35"/>
        <v>1.0714082303474555</v>
      </c>
      <c r="F63" s="303"/>
      <c r="G63" s="302">
        <v>0.56614112113580528</v>
      </c>
      <c r="H63" s="302">
        <v>0.6385486696342606</v>
      </c>
      <c r="I63" s="302">
        <v>4.0389026207184112E-3</v>
      </c>
      <c r="J63" s="302">
        <f t="shared" si="36"/>
        <v>1.2087286933907844</v>
      </c>
      <c r="K63" s="303"/>
      <c r="L63" s="302">
        <v>0.56529361191387628</v>
      </c>
      <c r="M63" s="302">
        <v>0.4833986195906132</v>
      </c>
      <c r="N63" s="302">
        <v>4.3698129678948093E-3</v>
      </c>
      <c r="O63" s="302">
        <f t="shared" si="37"/>
        <v>1.0530620444723844</v>
      </c>
    </row>
    <row r="64" spans="1:15" s="236" customFormat="1" x14ac:dyDescent="0.2">
      <c r="A64" s="237" t="str">
        <f>name!E$8</f>
        <v>Skilled trades occupations</v>
      </c>
      <c r="B64" s="302">
        <v>2.0759377349122983</v>
      </c>
      <c r="C64" s="302">
        <v>3.5706842268998833E-2</v>
      </c>
      <c r="D64" s="302">
        <v>3.9250874245571069E-2</v>
      </c>
      <c r="E64" s="302">
        <f t="shared" si="35"/>
        <v>2.1508954514268681</v>
      </c>
      <c r="F64" s="303"/>
      <c r="G64" s="302">
        <v>1.7914777753759474</v>
      </c>
      <c r="H64" s="302">
        <v>3.7940327028710565E-2</v>
      </c>
      <c r="I64" s="302">
        <v>2.1981475426899943E-2</v>
      </c>
      <c r="J64" s="302">
        <f>SUM(G64:I64)</f>
        <v>1.851399577831558</v>
      </c>
      <c r="K64" s="303"/>
      <c r="L64" s="302">
        <v>1.4599318265582861</v>
      </c>
      <c r="M64" s="302">
        <v>1.5158160402628258E-2</v>
      </c>
      <c r="N64" s="302">
        <v>9.1046802257136721E-3</v>
      </c>
      <c r="O64" s="302">
        <f t="shared" si="37"/>
        <v>1.4841946671866282</v>
      </c>
    </row>
    <row r="65" spans="1:15" s="236" customFormat="1" x14ac:dyDescent="0.2">
      <c r="A65" s="237" t="str">
        <f>name!E$9</f>
        <v>Caring, leisure and other service occupations</v>
      </c>
      <c r="B65" s="302">
        <v>8.3718012653748397E-2</v>
      </c>
      <c r="C65" s="302">
        <v>2.4263099201243633E-2</v>
      </c>
      <c r="D65" s="302">
        <v>5.8075371903015755E-3</v>
      </c>
      <c r="E65" s="302">
        <f t="shared" si="35"/>
        <v>0.11378864904529361</v>
      </c>
      <c r="F65" s="303"/>
      <c r="G65" s="302">
        <v>9.646062106146297E-2</v>
      </c>
      <c r="H65" s="302">
        <v>3.6876321950362674E-2</v>
      </c>
      <c r="I65" s="302">
        <v>8.8405349015530134E-3</v>
      </c>
      <c r="J65" s="302">
        <f t="shared" ref="J65:J68" si="38">SUM(G65:I65)</f>
        <v>0.14217747791337865</v>
      </c>
      <c r="K65" s="303"/>
      <c r="L65" s="302">
        <v>7.7388874270131677E-2</v>
      </c>
      <c r="M65" s="302">
        <v>2.3232617892819656E-2</v>
      </c>
      <c r="N65" s="302">
        <v>6.7369555333530754E-3</v>
      </c>
      <c r="O65" s="302">
        <f t="shared" si="37"/>
        <v>0.1073584476963044</v>
      </c>
    </row>
    <row r="66" spans="1:15" s="236" customFormat="1" x14ac:dyDescent="0.2">
      <c r="A66" s="237" t="str">
        <f>name!E$10</f>
        <v>Sales and customer service occupations</v>
      </c>
      <c r="B66" s="302">
        <v>0.30870050718112074</v>
      </c>
      <c r="C66" s="302">
        <v>0.30943088230084292</v>
      </c>
      <c r="D66" s="302">
        <v>3.0101074737438997E-2</v>
      </c>
      <c r="E66" s="302">
        <f t="shared" si="35"/>
        <v>0.64823246421940262</v>
      </c>
      <c r="F66" s="303"/>
      <c r="G66" s="302">
        <v>0.33093406144654125</v>
      </c>
      <c r="H66" s="302">
        <v>0.36238509040038669</v>
      </c>
      <c r="I66" s="302">
        <v>1.1278893670163364E-2</v>
      </c>
      <c r="J66" s="302">
        <f t="shared" si="38"/>
        <v>0.70459804551709126</v>
      </c>
      <c r="K66" s="303"/>
      <c r="L66" s="302">
        <v>0.34184424355330584</v>
      </c>
      <c r="M66" s="302">
        <v>0.26278443294514486</v>
      </c>
      <c r="N66" s="302">
        <v>9.2404827973755817E-3</v>
      </c>
      <c r="O66" s="302">
        <f t="shared" si="37"/>
        <v>0.61386915929582631</v>
      </c>
    </row>
    <row r="67" spans="1:15" s="236" customFormat="1" x14ac:dyDescent="0.2">
      <c r="A67" s="237" t="str">
        <f>name!E$11</f>
        <v>Process, plant and machine operatives</v>
      </c>
      <c r="B67" s="302">
        <v>4.2930597626059761</v>
      </c>
      <c r="C67" s="302">
        <v>0.17347728198555384</v>
      </c>
      <c r="D67" s="302">
        <v>5.3005369473856465E-2</v>
      </c>
      <c r="E67" s="302">
        <f t="shared" si="35"/>
        <v>4.5195424140653868</v>
      </c>
      <c r="F67" s="303"/>
      <c r="G67" s="302">
        <v>3.8194033220051828</v>
      </c>
      <c r="H67" s="302">
        <v>0.19597839948665655</v>
      </c>
      <c r="I67" s="302">
        <v>7.7890692299571435E-2</v>
      </c>
      <c r="J67" s="302">
        <f t="shared" si="38"/>
        <v>4.0932724137914107</v>
      </c>
      <c r="K67" s="303"/>
      <c r="L67" s="302">
        <v>2.954642064680256</v>
      </c>
      <c r="M67" s="302">
        <v>7.2088273061838584E-2</v>
      </c>
      <c r="N67" s="302">
        <v>7.4406993835710006E-2</v>
      </c>
      <c r="O67" s="302">
        <f t="shared" si="37"/>
        <v>3.1011373315778044</v>
      </c>
    </row>
    <row r="68" spans="1:15" s="236" customFormat="1" x14ac:dyDescent="0.2">
      <c r="A68" s="237" t="str">
        <f>name!E$12</f>
        <v>Elementary occupations</v>
      </c>
      <c r="B68" s="302">
        <v>2.3642358750935739</v>
      </c>
      <c r="C68" s="302">
        <v>0.40302190005206162</v>
      </c>
      <c r="D68" s="302">
        <v>4.606080610867315E-2</v>
      </c>
      <c r="E68" s="302">
        <f t="shared" si="35"/>
        <v>2.8133185812543089</v>
      </c>
      <c r="F68" s="303"/>
      <c r="G68" s="302">
        <v>2.0812018251230548</v>
      </c>
      <c r="H68" s="302">
        <v>0.41000862349895784</v>
      </c>
      <c r="I68" s="302">
        <v>3.9911085025656233E-2</v>
      </c>
      <c r="J68" s="302">
        <f t="shared" si="38"/>
        <v>2.5311215336476689</v>
      </c>
      <c r="K68" s="303"/>
      <c r="L68" s="302">
        <v>2.1470244593493812</v>
      </c>
      <c r="M68" s="302">
        <v>0.65147142314854611</v>
      </c>
      <c r="N68" s="302">
        <v>6.5739049569707331E-2</v>
      </c>
      <c r="O68" s="302">
        <f t="shared" si="37"/>
        <v>2.8642349320676344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12.66100764969104</v>
      </c>
      <c r="C70" s="311">
        <f t="shared" ref="C70:E70" si="39">SUM(C60:C68)</f>
        <v>1.7646470202759652</v>
      </c>
      <c r="D70" s="311">
        <f t="shared" si="39"/>
        <v>0.2763453300329925</v>
      </c>
      <c r="E70" s="311">
        <f t="shared" si="39"/>
        <v>14.702</v>
      </c>
      <c r="F70" s="311"/>
      <c r="G70" s="311">
        <f t="shared" ref="G70:J70" si="40">SUM(G60:G68)</f>
        <v>12.733833200194885</v>
      </c>
      <c r="H70" s="311">
        <f t="shared" si="40"/>
        <v>2.1153301140192058</v>
      </c>
      <c r="I70" s="311">
        <f t="shared" si="40"/>
        <v>0.21883668578588508</v>
      </c>
      <c r="J70" s="311">
        <f t="shared" si="40"/>
        <v>15.067999999999975</v>
      </c>
      <c r="K70" s="311"/>
      <c r="L70" s="311">
        <f t="shared" ref="L70:O70" si="41">SUM(L60:L68)</f>
        <v>11.616417322831683</v>
      </c>
      <c r="M70" s="311">
        <f t="shared" si="41"/>
        <v>1.8935826771703885</v>
      </c>
      <c r="N70" s="311">
        <f t="shared" si="41"/>
        <v>0.2099999999979198</v>
      </c>
      <c r="O70" s="311">
        <f t="shared" si="41"/>
        <v>13.719999999999992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0.92180590912944693</v>
      </c>
      <c r="C77" s="302">
        <v>4.1947975439773223E-2</v>
      </c>
      <c r="D77" s="302">
        <v>4.5772173755995758E-2</v>
      </c>
      <c r="E77" s="302">
        <f>SUM(B77:D77)</f>
        <v>1.0095260583252159</v>
      </c>
      <c r="F77" s="303"/>
      <c r="G77" s="302">
        <v>0.88784014772605591</v>
      </c>
      <c r="H77" s="302">
        <v>5.4033060119892791E-2</v>
      </c>
      <c r="I77" s="302">
        <v>4.8628544491990458E-2</v>
      </c>
      <c r="J77" s="302">
        <f>SUM(G77:I77)</f>
        <v>0.99050175233793925</v>
      </c>
      <c r="K77" s="303"/>
      <c r="L77" s="302">
        <v>0.82193549738249372</v>
      </c>
      <c r="M77" s="302">
        <v>6.2902531834917924E-2</v>
      </c>
      <c r="N77" s="302">
        <v>4.8367854949460637E-2</v>
      </c>
      <c r="O77" s="302">
        <f>SUM(L77:N77)</f>
        <v>0.93320588416687222</v>
      </c>
    </row>
    <row r="78" spans="1:15" s="236" customFormat="1" x14ac:dyDescent="0.2">
      <c r="A78" s="237" t="str">
        <f>name!E$5</f>
        <v>Professional occupations</v>
      </c>
      <c r="B78" s="302">
        <v>1.9533138719570775</v>
      </c>
      <c r="C78" s="302">
        <v>5.0172496054757119E-2</v>
      </c>
      <c r="D78" s="302">
        <v>4.0807565100581429E-2</v>
      </c>
      <c r="E78" s="302">
        <f t="shared" ref="E78:E85" si="42">SUM(B78:D78)</f>
        <v>2.0442939331124159</v>
      </c>
      <c r="F78" s="303"/>
      <c r="G78" s="302">
        <v>2.1524845429151416</v>
      </c>
      <c r="H78" s="302">
        <v>6.4250837813521117E-2</v>
      </c>
      <c r="I78" s="302">
        <v>3.4672376149492819E-2</v>
      </c>
      <c r="J78" s="302">
        <f t="shared" ref="J78:J80" si="43">SUM(G78:I78)</f>
        <v>2.2514077568781556</v>
      </c>
      <c r="K78" s="303"/>
      <c r="L78" s="302">
        <v>2.7405819249410852</v>
      </c>
      <c r="M78" s="302">
        <v>7.7313832872496976E-2</v>
      </c>
      <c r="N78" s="302">
        <v>2.657502969397426E-2</v>
      </c>
      <c r="O78" s="302">
        <f t="shared" ref="O78:O85" si="44">SUM(L78:N78)</f>
        <v>2.8444707875075563</v>
      </c>
    </row>
    <row r="79" spans="1:15" s="236" customFormat="1" x14ac:dyDescent="0.2">
      <c r="A79" s="237" t="str">
        <f>name!E$6</f>
        <v>Associate professional occupations</v>
      </c>
      <c r="B79" s="302">
        <v>0.99924495144097747</v>
      </c>
      <c r="C79" s="302">
        <v>4.4053344867491365E-2</v>
      </c>
      <c r="D79" s="302">
        <v>1.8720061665025226E-2</v>
      </c>
      <c r="E79" s="302">
        <f t="shared" si="42"/>
        <v>1.0620183579734941</v>
      </c>
      <c r="F79" s="303"/>
      <c r="G79" s="302">
        <v>1.0336742682302507</v>
      </c>
      <c r="H79" s="302">
        <v>4.372166768012252E-2</v>
      </c>
      <c r="I79" s="302">
        <v>1.5757588956492794E-2</v>
      </c>
      <c r="J79" s="302">
        <f t="shared" si="43"/>
        <v>1.0931535248668658</v>
      </c>
      <c r="K79" s="303"/>
      <c r="L79" s="302">
        <v>1.034861156539046</v>
      </c>
      <c r="M79" s="302">
        <v>4.3064919102592365E-2</v>
      </c>
      <c r="N79" s="302">
        <v>1.3151904873287695E-2</v>
      </c>
      <c r="O79" s="302">
        <f t="shared" si="44"/>
        <v>1.0910779805149262</v>
      </c>
    </row>
    <row r="80" spans="1:15" s="236" customFormat="1" x14ac:dyDescent="0.2">
      <c r="A80" s="237" t="str">
        <f>name!E$7</f>
        <v>Administrative and secretarial occupations</v>
      </c>
      <c r="B80" s="302">
        <v>0.42727309990419871</v>
      </c>
      <c r="C80" s="302">
        <v>0.12396717389509648</v>
      </c>
      <c r="D80" s="302">
        <v>7.41297753782521E-3</v>
      </c>
      <c r="E80" s="302">
        <f t="shared" si="42"/>
        <v>0.5586532513371204</v>
      </c>
      <c r="F80" s="303"/>
      <c r="G80" s="302">
        <v>0.39671328898285785</v>
      </c>
      <c r="H80" s="302">
        <v>0.10512925773519606</v>
      </c>
      <c r="I80" s="302">
        <v>1.0609974285414096E-2</v>
      </c>
      <c r="J80" s="302">
        <f t="shared" si="43"/>
        <v>0.51245252100346805</v>
      </c>
      <c r="K80" s="303"/>
      <c r="L80" s="302">
        <v>0.39034401435233257</v>
      </c>
      <c r="M80" s="302">
        <v>7.247090880718017E-2</v>
      </c>
      <c r="N80" s="302">
        <v>7.2746174069558064E-3</v>
      </c>
      <c r="O80" s="302">
        <f t="shared" si="44"/>
        <v>0.47008954056646851</v>
      </c>
    </row>
    <row r="81" spans="1:15" s="236" customFormat="1" x14ac:dyDescent="0.2">
      <c r="A81" s="237" t="str">
        <f>name!E$8</f>
        <v>Skilled trades occupations</v>
      </c>
      <c r="B81" s="302">
        <v>1.3887320353269683</v>
      </c>
      <c r="C81" s="302">
        <v>5.7028951692098991E-2</v>
      </c>
      <c r="D81" s="302">
        <v>7.6222988237620332E-2</v>
      </c>
      <c r="E81" s="302">
        <f t="shared" si="42"/>
        <v>1.5219839752566877</v>
      </c>
      <c r="F81" s="303"/>
      <c r="G81" s="302">
        <v>0.90289008939280879</v>
      </c>
      <c r="H81" s="302">
        <v>4.1278283887080408E-2</v>
      </c>
      <c r="I81" s="302">
        <v>4.1319721893228564E-2</v>
      </c>
      <c r="J81" s="302">
        <f>SUM(G81:I81)</f>
        <v>0.98548809517311775</v>
      </c>
      <c r="K81" s="303"/>
      <c r="L81" s="302">
        <v>0.64484580821077275</v>
      </c>
      <c r="M81" s="302">
        <v>4.7591041027327953E-2</v>
      </c>
      <c r="N81" s="302">
        <v>5.3768966968180461E-2</v>
      </c>
      <c r="O81" s="302">
        <f t="shared" si="44"/>
        <v>0.74620581620628113</v>
      </c>
    </row>
    <row r="82" spans="1:15" s="236" customFormat="1" x14ac:dyDescent="0.2">
      <c r="A82" s="237" t="str">
        <f>name!E$9</f>
        <v>Caring, leisure and other service occupations</v>
      </c>
      <c r="B82" s="302">
        <v>3.5648030964944406E-2</v>
      </c>
      <c r="C82" s="302">
        <v>1.3976275158226466E-2</v>
      </c>
      <c r="D82" s="302">
        <v>3.4604088119920204E-3</v>
      </c>
      <c r="E82" s="302">
        <f t="shared" si="42"/>
        <v>5.308471493516289E-2</v>
      </c>
      <c r="F82" s="303"/>
      <c r="G82" s="302">
        <v>2.990417039121842E-2</v>
      </c>
      <c r="H82" s="302">
        <v>9.4635349590615186E-3</v>
      </c>
      <c r="I82" s="302">
        <v>9.1701122082054158E-3</v>
      </c>
      <c r="J82" s="302">
        <f t="shared" ref="J82:J85" si="45">SUM(G82:I82)</f>
        <v>4.8537817558485352E-2</v>
      </c>
      <c r="K82" s="303"/>
      <c r="L82" s="302">
        <v>2.8255087522324345E-2</v>
      </c>
      <c r="M82" s="302">
        <v>6.3395961088047207E-3</v>
      </c>
      <c r="N82" s="302">
        <v>9.7917517272883715E-3</v>
      </c>
      <c r="O82" s="302">
        <f t="shared" si="44"/>
        <v>4.4386435358417436E-2</v>
      </c>
    </row>
    <row r="83" spans="1:15" s="236" customFormat="1" x14ac:dyDescent="0.2">
      <c r="A83" s="237" t="str">
        <f>name!E$10</f>
        <v>Sales and customer service occupations</v>
      </c>
      <c r="B83" s="302">
        <v>0.19157900874788011</v>
      </c>
      <c r="C83" s="302">
        <v>3.8387632934529278E-2</v>
      </c>
      <c r="D83" s="302">
        <v>5.7620410455376022E-3</v>
      </c>
      <c r="E83" s="302">
        <f t="shared" si="42"/>
        <v>0.23572868272794698</v>
      </c>
      <c r="F83" s="303"/>
      <c r="G83" s="302">
        <v>0.16317970696851364</v>
      </c>
      <c r="H83" s="302">
        <v>3.1862351421472687E-2</v>
      </c>
      <c r="I83" s="302">
        <v>4.8592861634143255E-3</v>
      </c>
      <c r="J83" s="302">
        <f t="shared" si="45"/>
        <v>0.19990134455340067</v>
      </c>
      <c r="K83" s="303"/>
      <c r="L83" s="302">
        <v>0.17443965966614686</v>
      </c>
      <c r="M83" s="302">
        <v>4.4452114718524297E-2</v>
      </c>
      <c r="N83" s="302">
        <v>3.6842200336036344E-3</v>
      </c>
      <c r="O83" s="302">
        <f t="shared" si="44"/>
        <v>0.2225759944182748</v>
      </c>
    </row>
    <row r="84" spans="1:15" s="236" customFormat="1" x14ac:dyDescent="0.2">
      <c r="A84" s="237" t="str">
        <f>name!E$11</f>
        <v>Process, plant and machine operatives</v>
      </c>
      <c r="B84" s="302">
        <v>0.78935817476919412</v>
      </c>
      <c r="C84" s="302">
        <v>8.4853443107636956E-2</v>
      </c>
      <c r="D84" s="302">
        <v>1.6572241030181824E-2</v>
      </c>
      <c r="E84" s="302">
        <f t="shared" si="42"/>
        <v>0.89078385890701295</v>
      </c>
      <c r="F84" s="303"/>
      <c r="G84" s="302">
        <v>0.48836028660592706</v>
      </c>
      <c r="H84" s="302">
        <v>5.8311148297941644E-2</v>
      </c>
      <c r="I84" s="302">
        <v>2.2674225946398899E-2</v>
      </c>
      <c r="J84" s="302">
        <f t="shared" si="45"/>
        <v>0.56934566085026761</v>
      </c>
      <c r="K84" s="303"/>
      <c r="L84" s="302">
        <v>0.39791925706882847</v>
      </c>
      <c r="M84" s="302">
        <v>4.9350172441144154E-2</v>
      </c>
      <c r="N84" s="302">
        <v>4.020576034306253E-2</v>
      </c>
      <c r="O84" s="302">
        <f t="shared" si="44"/>
        <v>0.48747518985303517</v>
      </c>
    </row>
    <row r="85" spans="1:15" s="236" customFormat="1" x14ac:dyDescent="0.2">
      <c r="A85" s="237" t="str">
        <f>name!E$12</f>
        <v>Elementary occupations</v>
      </c>
      <c r="B85" s="302">
        <v>0.30683750918452019</v>
      </c>
      <c r="C85" s="302">
        <v>6.47263100676361E-2</v>
      </c>
      <c r="D85" s="302">
        <v>9.3633481727974973E-3</v>
      </c>
      <c r="E85" s="302">
        <f t="shared" si="42"/>
        <v>0.38092716742495381</v>
      </c>
      <c r="F85" s="303"/>
      <c r="G85" s="302">
        <v>0.18136633201106345</v>
      </c>
      <c r="H85" s="302">
        <v>3.9662784316115973E-2</v>
      </c>
      <c r="I85" s="302">
        <v>9.1824104511276858E-3</v>
      </c>
      <c r="J85" s="302">
        <f t="shared" si="45"/>
        <v>0.23021152677830711</v>
      </c>
      <c r="K85" s="303"/>
      <c r="L85" s="302">
        <v>0.17932185044816429</v>
      </c>
      <c r="M85" s="302">
        <v>7.2810132126371691E-2</v>
      </c>
      <c r="N85" s="302">
        <v>1.6380388833634522E-2</v>
      </c>
      <c r="O85" s="302">
        <f t="shared" si="44"/>
        <v>0.26851237140817047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7.0137925914252071</v>
      </c>
      <c r="C87" s="311">
        <f t="shared" ref="C87:E87" si="46">SUM(C77:C85)</f>
        <v>0.51911360321724598</v>
      </c>
      <c r="D87" s="311">
        <f t="shared" si="46"/>
        <v>0.22409380535755688</v>
      </c>
      <c r="E87" s="311">
        <f t="shared" si="46"/>
        <v>7.7570000000000103</v>
      </c>
      <c r="F87" s="311"/>
      <c r="G87" s="311">
        <f t="shared" ref="G87:J87" si="47">SUM(G77:G85)</f>
        <v>6.236412833223838</v>
      </c>
      <c r="H87" s="311">
        <f t="shared" si="47"/>
        <v>0.44771292623040465</v>
      </c>
      <c r="I87" s="311">
        <f t="shared" si="47"/>
        <v>0.19687424054576508</v>
      </c>
      <c r="J87" s="311">
        <f t="shared" si="47"/>
        <v>6.8810000000000056</v>
      </c>
      <c r="K87" s="311"/>
      <c r="L87" s="311">
        <f t="shared" ref="L87:O87" si="48">SUM(L77:L85)</f>
        <v>6.4125042561311938</v>
      </c>
      <c r="M87" s="311">
        <f t="shared" si="48"/>
        <v>0.47629524903936027</v>
      </c>
      <c r="N87" s="311">
        <f t="shared" si="48"/>
        <v>0.21920049482944792</v>
      </c>
      <c r="O87" s="311">
        <f t="shared" si="48"/>
        <v>7.1080000000000023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5.5296289575608899</v>
      </c>
      <c r="C94" s="302">
        <v>0.29012699556338734</v>
      </c>
      <c r="D94" s="302">
        <v>0.81060676283799216</v>
      </c>
      <c r="E94" s="302">
        <f>SUM(B94:D94)</f>
        <v>6.6303627159622689</v>
      </c>
      <c r="F94" s="303"/>
      <c r="G94" s="302">
        <v>6.4749095423216421</v>
      </c>
      <c r="H94" s="302">
        <v>0.41999331113706678</v>
      </c>
      <c r="I94" s="302">
        <v>0.74002016746527888</v>
      </c>
      <c r="J94" s="302">
        <f>SUM(G94:I94)</f>
        <v>7.6349230209239884</v>
      </c>
      <c r="K94" s="303"/>
      <c r="L94" s="302">
        <v>4.9828419646551882</v>
      </c>
      <c r="M94" s="302">
        <v>0.36489862055519418</v>
      </c>
      <c r="N94" s="302">
        <v>0.66422421223437278</v>
      </c>
      <c r="O94" s="302">
        <f>SUM(L94:N94)</f>
        <v>6.0119647974447554</v>
      </c>
    </row>
    <row r="95" spans="1:15" s="236" customFormat="1" x14ac:dyDescent="0.2">
      <c r="A95" s="237" t="str">
        <f>name!E$5</f>
        <v>Professional occupations</v>
      </c>
      <c r="B95" s="302">
        <v>10.604096095629306</v>
      </c>
      <c r="C95" s="302">
        <v>0.31439390472491935</v>
      </c>
      <c r="D95" s="302">
        <v>0.44618338934171786</v>
      </c>
      <c r="E95" s="302">
        <f t="shared" ref="E95:E102" si="49">SUM(B95:D95)</f>
        <v>11.364673389695943</v>
      </c>
      <c r="F95" s="303"/>
      <c r="G95" s="302">
        <v>13.608879712078551</v>
      </c>
      <c r="H95" s="302">
        <v>0.42406592670507109</v>
      </c>
      <c r="I95" s="302">
        <v>0.45289942496401986</v>
      </c>
      <c r="J95" s="302">
        <f t="shared" ref="J95:J97" si="50">SUM(G95:I95)</f>
        <v>14.485845063747641</v>
      </c>
      <c r="K95" s="303"/>
      <c r="L95" s="302">
        <v>14.42260867390412</v>
      </c>
      <c r="M95" s="302">
        <v>0.3870789697757499</v>
      </c>
      <c r="N95" s="302">
        <v>0.31571297379679947</v>
      </c>
      <c r="O95" s="302">
        <f t="shared" ref="O95:O102" si="51">SUM(L95:N95)</f>
        <v>15.12540061747667</v>
      </c>
    </row>
    <row r="96" spans="1:15" s="236" customFormat="1" x14ac:dyDescent="0.2">
      <c r="A96" s="237" t="str">
        <f>name!E$6</f>
        <v>Associate professional occupations</v>
      </c>
      <c r="B96" s="302">
        <v>5.8181417375690101</v>
      </c>
      <c r="C96" s="302">
        <v>0.38959151369076689</v>
      </c>
      <c r="D96" s="302">
        <v>0.38125736966609669</v>
      </c>
      <c r="E96" s="302">
        <f t="shared" si="49"/>
        <v>6.5889906209258733</v>
      </c>
      <c r="F96" s="303"/>
      <c r="G96" s="302">
        <v>7.2124117034356567</v>
      </c>
      <c r="H96" s="302">
        <v>0.46794471176670832</v>
      </c>
      <c r="I96" s="302">
        <v>0.30401070266323216</v>
      </c>
      <c r="J96" s="302">
        <f t="shared" si="50"/>
        <v>7.9843671178655971</v>
      </c>
      <c r="K96" s="303"/>
      <c r="L96" s="302">
        <v>6.0014696294739878</v>
      </c>
      <c r="M96" s="302">
        <v>0.31539027510646855</v>
      </c>
      <c r="N96" s="302">
        <v>0.28360138809654056</v>
      </c>
      <c r="O96" s="302">
        <f t="shared" si="51"/>
        <v>6.6004612926769965</v>
      </c>
    </row>
    <row r="97" spans="1:15" s="236" customFormat="1" x14ac:dyDescent="0.2">
      <c r="A97" s="237" t="str">
        <f>name!E$7</f>
        <v>Administrative and secretarial occupations</v>
      </c>
      <c r="B97" s="302">
        <v>3.6754030801675985</v>
      </c>
      <c r="C97" s="302">
        <v>1.3736564572276828</v>
      </c>
      <c r="D97" s="302">
        <v>0.14288989417009229</v>
      </c>
      <c r="E97" s="302">
        <f t="shared" si="49"/>
        <v>5.1919494315653738</v>
      </c>
      <c r="F97" s="303"/>
      <c r="G97" s="302">
        <v>3.9325885427373839</v>
      </c>
      <c r="H97" s="302">
        <v>1.0853050620996898</v>
      </c>
      <c r="I97" s="302">
        <v>0.13089071313634837</v>
      </c>
      <c r="J97" s="302">
        <f t="shared" si="50"/>
        <v>5.1487843179734218</v>
      </c>
      <c r="K97" s="303"/>
      <c r="L97" s="302">
        <v>3.3378288038590833</v>
      </c>
      <c r="M97" s="302">
        <v>0.73478941474212656</v>
      </c>
      <c r="N97" s="302">
        <v>0.11482365554774067</v>
      </c>
      <c r="O97" s="302">
        <f t="shared" si="51"/>
        <v>4.1874418741489512</v>
      </c>
    </row>
    <row r="98" spans="1:15" s="236" customFormat="1" x14ac:dyDescent="0.2">
      <c r="A98" s="237" t="str">
        <f>name!E$8</f>
        <v>Skilled trades occupations</v>
      </c>
      <c r="B98" s="302">
        <v>13.95349516371054</v>
      </c>
      <c r="C98" s="302">
        <v>0.59019431241757248</v>
      </c>
      <c r="D98" s="302">
        <v>1.8433339979099002</v>
      </c>
      <c r="E98" s="302">
        <f t="shared" si="49"/>
        <v>16.387023474038013</v>
      </c>
      <c r="F98" s="303"/>
      <c r="G98" s="302">
        <v>12.074815072315596</v>
      </c>
      <c r="H98" s="302">
        <v>0.50800267217689887</v>
      </c>
      <c r="I98" s="302">
        <v>1.4126602357987934</v>
      </c>
      <c r="J98" s="302">
        <f>SUM(G98:I98)</f>
        <v>13.995477980291287</v>
      </c>
      <c r="K98" s="303"/>
      <c r="L98" s="302">
        <v>8.6147430207700744</v>
      </c>
      <c r="M98" s="302">
        <v>0.4932414882000653</v>
      </c>
      <c r="N98" s="302">
        <v>1.116479114026621</v>
      </c>
      <c r="O98" s="302">
        <f t="shared" si="51"/>
        <v>10.22446362299676</v>
      </c>
    </row>
    <row r="99" spans="1:15" s="236" customFormat="1" x14ac:dyDescent="0.2">
      <c r="A99" s="237" t="str">
        <f>name!E$9</f>
        <v>Caring, leisure and other service occupations</v>
      </c>
      <c r="B99" s="302">
        <v>0.54721008882039957</v>
      </c>
      <c r="C99" s="302">
        <v>0.13951631135309639</v>
      </c>
      <c r="D99" s="302">
        <v>0.12849303958873901</v>
      </c>
      <c r="E99" s="302">
        <f t="shared" si="49"/>
        <v>0.81521943976223499</v>
      </c>
      <c r="F99" s="303"/>
      <c r="G99" s="302">
        <v>0.57663948565183498</v>
      </c>
      <c r="H99" s="302">
        <v>0.1138653151728711</v>
      </c>
      <c r="I99" s="302">
        <v>0.28178959341343551</v>
      </c>
      <c r="J99" s="302">
        <f t="shared" ref="J99:J102" si="52">SUM(G99:I99)</f>
        <v>0.97229439423814168</v>
      </c>
      <c r="K99" s="303"/>
      <c r="L99" s="302">
        <v>0.52140260356088286</v>
      </c>
      <c r="M99" s="302">
        <v>7.1065880463692055E-2</v>
      </c>
      <c r="N99" s="302">
        <v>0.21584060675970329</v>
      </c>
      <c r="O99" s="302">
        <f t="shared" si="51"/>
        <v>0.80830909078427815</v>
      </c>
    </row>
    <row r="100" spans="1:15" s="236" customFormat="1" x14ac:dyDescent="0.2">
      <c r="A100" s="237" t="str">
        <f>name!E$10</f>
        <v>Sales and customer service occupations</v>
      </c>
      <c r="B100" s="302">
        <v>1.2102141583316368</v>
      </c>
      <c r="C100" s="302">
        <v>0.40432962070157857</v>
      </c>
      <c r="D100" s="302">
        <v>0.22393452788332208</v>
      </c>
      <c r="E100" s="302">
        <f t="shared" si="49"/>
        <v>1.8384783069165374</v>
      </c>
      <c r="F100" s="303"/>
      <c r="G100" s="302">
        <v>1.2224628614387774</v>
      </c>
      <c r="H100" s="302">
        <v>0.34947826243838009</v>
      </c>
      <c r="I100" s="302">
        <v>0.18473151034237392</v>
      </c>
      <c r="J100" s="302">
        <f t="shared" si="52"/>
        <v>1.7566726342195313</v>
      </c>
      <c r="K100" s="303"/>
      <c r="L100" s="302">
        <v>1.0971903321785317</v>
      </c>
      <c r="M100" s="302">
        <v>0.30063563889084471</v>
      </c>
      <c r="N100" s="302">
        <v>0.13645212942699964</v>
      </c>
      <c r="O100" s="302">
        <f t="shared" si="51"/>
        <v>1.5342781004963759</v>
      </c>
    </row>
    <row r="101" spans="1:15" s="236" customFormat="1" x14ac:dyDescent="0.2">
      <c r="A101" s="237" t="str">
        <f>name!E$11</f>
        <v>Process, plant and machine operatives</v>
      </c>
      <c r="B101" s="302">
        <v>9.994004747900096</v>
      </c>
      <c r="C101" s="302">
        <v>0.87013587865471598</v>
      </c>
      <c r="D101" s="302">
        <v>0.58391321883265301</v>
      </c>
      <c r="E101" s="302">
        <f t="shared" si="49"/>
        <v>11.448053845387465</v>
      </c>
      <c r="F101" s="303"/>
      <c r="G101" s="302">
        <v>8.378603091123459</v>
      </c>
      <c r="H101" s="302">
        <v>0.74999164646034566</v>
      </c>
      <c r="I101" s="302">
        <v>0.51726539978331787</v>
      </c>
      <c r="J101" s="302">
        <f t="shared" si="52"/>
        <v>9.6458601373671229</v>
      </c>
      <c r="K101" s="303"/>
      <c r="L101" s="302">
        <v>5.9555750765938908</v>
      </c>
      <c r="M101" s="302">
        <v>0.67239380006124982</v>
      </c>
      <c r="N101" s="302">
        <v>0.48311766050608718</v>
      </c>
      <c r="O101" s="302">
        <f t="shared" si="51"/>
        <v>7.1110865371612277</v>
      </c>
    </row>
    <row r="102" spans="1:15" s="236" customFormat="1" x14ac:dyDescent="0.2">
      <c r="A102" s="237" t="str">
        <f>name!E$12</f>
        <v>Elementary occupations</v>
      </c>
      <c r="B102" s="302">
        <v>2.3805154857214155</v>
      </c>
      <c r="C102" s="302">
        <v>0.66695581357876521</v>
      </c>
      <c r="D102" s="302">
        <v>0.57077747644610621</v>
      </c>
      <c r="E102" s="302">
        <f t="shared" si="49"/>
        <v>3.6182487757462871</v>
      </c>
      <c r="F102" s="303"/>
      <c r="G102" s="302">
        <v>1.8949009295239947</v>
      </c>
      <c r="H102" s="302">
        <v>0.56638190181345616</v>
      </c>
      <c r="I102" s="302">
        <v>0.57349250203576707</v>
      </c>
      <c r="J102" s="302">
        <f t="shared" si="52"/>
        <v>3.0347753333732181</v>
      </c>
      <c r="K102" s="303"/>
      <c r="L102" s="302">
        <v>1.4555477159181933</v>
      </c>
      <c r="M102" s="302">
        <v>0.72388163536883932</v>
      </c>
      <c r="N102" s="302">
        <v>0.60316471552695095</v>
      </c>
      <c r="O102" s="302">
        <f t="shared" si="51"/>
        <v>2.7825940668139837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53.712709515410893</v>
      </c>
      <c r="C104" s="311">
        <f t="shared" ref="C104:E104" si="53">SUM(C94:C102)</f>
        <v>5.0389008079124853</v>
      </c>
      <c r="D104" s="311">
        <f t="shared" si="53"/>
        <v>5.13138967667662</v>
      </c>
      <c r="E104" s="311">
        <f t="shared" si="53"/>
        <v>63.882999999999996</v>
      </c>
      <c r="F104" s="311"/>
      <c r="G104" s="311">
        <f t="shared" ref="G104:J104" si="54">SUM(G94:G102)</f>
        <v>55.376210940626891</v>
      </c>
      <c r="H104" s="311">
        <f t="shared" si="54"/>
        <v>4.685028809770488</v>
      </c>
      <c r="I104" s="311">
        <f t="shared" si="54"/>
        <v>4.5977602496025671</v>
      </c>
      <c r="J104" s="311">
        <f t="shared" si="54"/>
        <v>64.658999999999949</v>
      </c>
      <c r="K104" s="311"/>
      <c r="L104" s="311">
        <f t="shared" ref="L104:O104" si="55">SUM(L94:L102)</f>
        <v>46.389207820913946</v>
      </c>
      <c r="M104" s="311">
        <f t="shared" si="55"/>
        <v>4.0633757231642305</v>
      </c>
      <c r="N104" s="311">
        <f t="shared" si="55"/>
        <v>3.9334164559218161</v>
      </c>
      <c r="O104" s="311">
        <f t="shared" si="55"/>
        <v>54.385999999999996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0.25769383194782869</v>
      </c>
      <c r="C111" s="302">
        <v>9.9778784428184233E-3</v>
      </c>
      <c r="D111" s="302">
        <v>3.92661834191304E-2</v>
      </c>
      <c r="E111" s="302">
        <f>SUM(B111:D111)</f>
        <v>0.30693789380977754</v>
      </c>
      <c r="F111" s="303"/>
      <c r="G111" s="302">
        <v>0.29502589974419591</v>
      </c>
      <c r="H111" s="302">
        <v>1.5705559054096218E-2</v>
      </c>
      <c r="I111" s="302">
        <v>0</v>
      </c>
      <c r="J111" s="302">
        <f>SUM(G111:I111)</f>
        <v>0.31073145879829212</v>
      </c>
      <c r="K111" s="303"/>
      <c r="L111" s="302">
        <v>0.26433705440869187</v>
      </c>
      <c r="M111" s="302">
        <v>1.933438624153179E-2</v>
      </c>
      <c r="N111" s="302">
        <v>0</v>
      </c>
      <c r="O111" s="302">
        <f>SUM(L111:N111)</f>
        <v>0.28367144065022365</v>
      </c>
    </row>
    <row r="112" spans="1:15" s="236" customFormat="1" x14ac:dyDescent="0.2">
      <c r="A112" s="237" t="str">
        <f>name!E$5</f>
        <v>Professional occupations</v>
      </c>
      <c r="B112" s="302">
        <v>0.46782063380574551</v>
      </c>
      <c r="C112" s="302">
        <v>1.2531434497737496E-2</v>
      </c>
      <c r="D112" s="302">
        <v>4.9824215643744681E-2</v>
      </c>
      <c r="E112" s="302">
        <f t="shared" ref="E112:E119" si="56">SUM(B112:D112)</f>
        <v>0.53017628394722771</v>
      </c>
      <c r="F112" s="303"/>
      <c r="G112" s="302">
        <v>0.60951976813243458</v>
      </c>
      <c r="H112" s="302">
        <v>1.55405972648061E-2</v>
      </c>
      <c r="I112" s="302">
        <v>0</v>
      </c>
      <c r="J112" s="302">
        <f t="shared" ref="J112:J114" si="57">SUM(G112:I112)</f>
        <v>0.62506036539724064</v>
      </c>
      <c r="K112" s="303"/>
      <c r="L112" s="302">
        <v>0.70864108442756613</v>
      </c>
      <c r="M112" s="302">
        <v>1.6021436151422805E-2</v>
      </c>
      <c r="N112" s="302">
        <v>0</v>
      </c>
      <c r="O112" s="302">
        <f t="shared" ref="O112:O119" si="58">SUM(L112:N112)</f>
        <v>0.72466252057898894</v>
      </c>
    </row>
    <row r="113" spans="1:15" s="236" customFormat="1" x14ac:dyDescent="0.2">
      <c r="A113" s="237" t="str">
        <f>name!E$6</f>
        <v>Associate professional occupations</v>
      </c>
      <c r="B113" s="302">
        <v>0.30894352676881431</v>
      </c>
      <c r="C113" s="302">
        <v>1.4854475152816444E-2</v>
      </c>
      <c r="D113" s="302">
        <v>1.9195400226752909E-2</v>
      </c>
      <c r="E113" s="302">
        <f t="shared" si="56"/>
        <v>0.3429934021483837</v>
      </c>
      <c r="F113" s="303"/>
      <c r="G113" s="302">
        <v>0.38696307551366443</v>
      </c>
      <c r="H113" s="302">
        <v>1.8059589782715671E-2</v>
      </c>
      <c r="I113" s="302">
        <v>0</v>
      </c>
      <c r="J113" s="302">
        <f t="shared" si="57"/>
        <v>0.40502266529638009</v>
      </c>
      <c r="K113" s="303"/>
      <c r="L113" s="302">
        <v>0.34005942243799175</v>
      </c>
      <c r="M113" s="302">
        <v>1.9766190715479845E-2</v>
      </c>
      <c r="N113" s="302">
        <v>0</v>
      </c>
      <c r="O113" s="302">
        <f t="shared" si="58"/>
        <v>0.35982561315347161</v>
      </c>
    </row>
    <row r="114" spans="1:15" s="236" customFormat="1" x14ac:dyDescent="0.2">
      <c r="A114" s="237" t="str">
        <f>name!E$7</f>
        <v>Administrative and secretarial occupations</v>
      </c>
      <c r="B114" s="302">
        <v>0.31509373372054517</v>
      </c>
      <c r="C114" s="302">
        <v>2.5864784483708835E-2</v>
      </c>
      <c r="D114" s="302">
        <v>1.0844090125380625E-2</v>
      </c>
      <c r="E114" s="302">
        <f t="shared" si="56"/>
        <v>0.35180260832963461</v>
      </c>
      <c r="F114" s="303"/>
      <c r="G114" s="302">
        <v>0.30297343570072161</v>
      </c>
      <c r="H114" s="302">
        <v>2.6633010171018309E-2</v>
      </c>
      <c r="I114" s="302">
        <v>0</v>
      </c>
      <c r="J114" s="302">
        <f t="shared" si="57"/>
        <v>0.32960644587173993</v>
      </c>
      <c r="K114" s="303"/>
      <c r="L114" s="302">
        <v>0.26653871517772049</v>
      </c>
      <c r="M114" s="302">
        <v>2.118039332760743E-2</v>
      </c>
      <c r="N114" s="302">
        <v>0</v>
      </c>
      <c r="O114" s="302">
        <f t="shared" si="58"/>
        <v>0.28771910850532789</v>
      </c>
    </row>
    <row r="115" spans="1:15" s="236" customFormat="1" x14ac:dyDescent="0.2">
      <c r="A115" s="237" t="str">
        <f>name!E$8</f>
        <v>Skilled trades occupations</v>
      </c>
      <c r="B115" s="302">
        <v>0.3809286284371563</v>
      </c>
      <c r="C115" s="302">
        <v>1.3526528830382172E-2</v>
      </c>
      <c r="D115" s="302">
        <v>4.4162007526726284E-2</v>
      </c>
      <c r="E115" s="302">
        <f t="shared" si="56"/>
        <v>0.43861716479426477</v>
      </c>
      <c r="F115" s="303"/>
      <c r="G115" s="302">
        <v>0.3198307134432925</v>
      </c>
      <c r="H115" s="302">
        <v>7.5414825553475938E-3</v>
      </c>
      <c r="I115" s="302">
        <v>0</v>
      </c>
      <c r="J115" s="302">
        <f>SUM(G115:I115)</f>
        <v>0.32737219599864009</v>
      </c>
      <c r="K115" s="303"/>
      <c r="L115" s="302">
        <v>0.21331721450893981</v>
      </c>
      <c r="M115" s="302">
        <v>7.9838685412951318E-3</v>
      </c>
      <c r="N115" s="302">
        <v>0</v>
      </c>
      <c r="O115" s="302">
        <f t="shared" si="58"/>
        <v>0.22130108305023494</v>
      </c>
    </row>
    <row r="116" spans="1:15" s="236" customFormat="1" x14ac:dyDescent="0.2">
      <c r="A116" s="237" t="str">
        <f>name!E$9</f>
        <v>Caring, leisure and other service occupations</v>
      </c>
      <c r="B116" s="302">
        <v>4.2396825922528303E-2</v>
      </c>
      <c r="C116" s="302">
        <v>1.395047031881937E-2</v>
      </c>
      <c r="D116" s="302">
        <v>1.2806126664128069E-3</v>
      </c>
      <c r="E116" s="302">
        <f t="shared" si="56"/>
        <v>5.7627908907760476E-2</v>
      </c>
      <c r="F116" s="303"/>
      <c r="G116" s="302">
        <v>3.8569853490898379E-2</v>
      </c>
      <c r="H116" s="302">
        <v>1.1857527423740303E-2</v>
      </c>
      <c r="I116" s="302">
        <v>0</v>
      </c>
      <c r="J116" s="302">
        <f t="shared" ref="J116:J119" si="59">SUM(G116:I116)</f>
        <v>5.0427380914638678E-2</v>
      </c>
      <c r="K116" s="303"/>
      <c r="L116" s="302">
        <v>3.4793549127161129E-2</v>
      </c>
      <c r="M116" s="302">
        <v>8.8455280432550368E-3</v>
      </c>
      <c r="N116" s="302">
        <v>0</v>
      </c>
      <c r="O116" s="302">
        <f t="shared" si="58"/>
        <v>4.3639077170416166E-2</v>
      </c>
    </row>
    <row r="117" spans="1:15" s="236" customFormat="1" x14ac:dyDescent="0.2">
      <c r="A117" s="237" t="str">
        <f>name!E$10</f>
        <v>Sales and customer service occupations</v>
      </c>
      <c r="B117" s="302">
        <v>0.25431947644489061</v>
      </c>
      <c r="C117" s="302">
        <v>6.4732467526306445E-2</v>
      </c>
      <c r="D117" s="302">
        <v>1.0841954988928666E-2</v>
      </c>
      <c r="E117" s="302">
        <f t="shared" si="56"/>
        <v>0.32989389896012572</v>
      </c>
      <c r="F117" s="303"/>
      <c r="G117" s="302">
        <v>0.24347162652302728</v>
      </c>
      <c r="H117" s="302">
        <v>6.7966473842386438E-2</v>
      </c>
      <c r="I117" s="302">
        <v>0</v>
      </c>
      <c r="J117" s="302">
        <f t="shared" si="59"/>
        <v>0.31143810036541375</v>
      </c>
      <c r="K117" s="303"/>
      <c r="L117" s="302">
        <v>0.26660791592922406</v>
      </c>
      <c r="M117" s="302">
        <v>7.1191309562949057E-2</v>
      </c>
      <c r="N117" s="302">
        <v>0</v>
      </c>
      <c r="O117" s="302">
        <f t="shared" si="58"/>
        <v>0.33779922549217312</v>
      </c>
    </row>
    <row r="118" spans="1:15" s="236" customFormat="1" x14ac:dyDescent="0.2">
      <c r="A118" s="237" t="str">
        <f>name!E$11</f>
        <v>Process, plant and machine operatives</v>
      </c>
      <c r="B118" s="302">
        <v>7.3193024392074466E-2</v>
      </c>
      <c r="C118" s="302">
        <v>5.2117551636302259E-3</v>
      </c>
      <c r="D118" s="302">
        <v>1.5458301086982694E-2</v>
      </c>
      <c r="E118" s="302">
        <f t="shared" si="56"/>
        <v>9.3863080642687377E-2</v>
      </c>
      <c r="F118" s="303"/>
      <c r="G118" s="302">
        <v>6.2042971257693605E-2</v>
      </c>
      <c r="H118" s="302">
        <v>4.1359807081325821E-3</v>
      </c>
      <c r="I118" s="302">
        <v>0</v>
      </c>
      <c r="J118" s="302">
        <f t="shared" si="59"/>
        <v>6.6178951965826183E-2</v>
      </c>
      <c r="K118" s="303"/>
      <c r="L118" s="302">
        <v>4.908543644105471E-2</v>
      </c>
      <c r="M118" s="302">
        <v>5.3152807391921011E-3</v>
      </c>
      <c r="N118" s="302">
        <v>0</v>
      </c>
      <c r="O118" s="302">
        <f t="shared" si="58"/>
        <v>5.4400717180246812E-2</v>
      </c>
    </row>
    <row r="119" spans="1:15" s="236" customFormat="1" x14ac:dyDescent="0.2">
      <c r="A119" s="237" t="str">
        <f>name!E$12</f>
        <v>Elementary occupations</v>
      </c>
      <c r="B119" s="302">
        <v>4.4358573420398228E-2</v>
      </c>
      <c r="C119" s="302">
        <v>2.7344338961118042E-2</v>
      </c>
      <c r="D119" s="302">
        <v>5.3848460786191047E-3</v>
      </c>
      <c r="E119" s="302">
        <f t="shared" si="56"/>
        <v>7.708775846013538E-2</v>
      </c>
      <c r="F119" s="303"/>
      <c r="G119" s="302">
        <v>3.7562535770155475E-2</v>
      </c>
      <c r="H119" s="302">
        <v>2.1599899621672164E-2</v>
      </c>
      <c r="I119" s="302">
        <v>0</v>
      </c>
      <c r="J119" s="302">
        <f t="shared" si="59"/>
        <v>5.9162435391827639E-2</v>
      </c>
      <c r="K119" s="303"/>
      <c r="L119" s="302">
        <v>2.8743227847142366E-2</v>
      </c>
      <c r="M119" s="302">
        <v>1.2237986371774678E-2</v>
      </c>
      <c r="N119" s="302">
        <v>0</v>
      </c>
      <c r="O119" s="302">
        <f t="shared" si="58"/>
        <v>4.0981214218917046E-2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2.1447482548599814</v>
      </c>
      <c r="C121" s="311">
        <f t="shared" ref="C121:E121" si="60">SUM(C111:C119)</f>
        <v>0.18799413337733747</v>
      </c>
      <c r="D121" s="311">
        <f t="shared" si="60"/>
        <v>0.1962576117626782</v>
      </c>
      <c r="E121" s="311">
        <f t="shared" si="60"/>
        <v>2.5289999999999973</v>
      </c>
      <c r="F121" s="311"/>
      <c r="G121" s="311">
        <f t="shared" ref="G121:J121" si="61">SUM(G111:G119)</f>
        <v>2.2959598795760843</v>
      </c>
      <c r="H121" s="311">
        <f t="shared" si="61"/>
        <v>0.18904012042391538</v>
      </c>
      <c r="I121" s="311">
        <f t="shared" si="61"/>
        <v>0</v>
      </c>
      <c r="J121" s="311">
        <f t="shared" si="61"/>
        <v>2.4849999999999985</v>
      </c>
      <c r="K121" s="311"/>
      <c r="L121" s="311">
        <f t="shared" ref="L121:O121" si="62">SUM(L111:L119)</f>
        <v>2.1721236203054923</v>
      </c>
      <c r="M121" s="311">
        <f t="shared" si="62"/>
        <v>0.18187637969450787</v>
      </c>
      <c r="N121" s="311">
        <f t="shared" si="62"/>
        <v>0</v>
      </c>
      <c r="O121" s="311">
        <f t="shared" si="62"/>
        <v>2.3540000000000005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0.32612688074667667</v>
      </c>
      <c r="C128" s="302">
        <v>3.0614558882149374E-2</v>
      </c>
      <c r="D128" s="302">
        <v>3.0817391673040966E-2</v>
      </c>
      <c r="E128" s="302">
        <f>SUM(B128:D128)</f>
        <v>0.38755883130186702</v>
      </c>
      <c r="F128" s="303"/>
      <c r="G128" s="302">
        <v>0.40535954735132423</v>
      </c>
      <c r="H128" s="302">
        <v>1.6330611596827204E-2</v>
      </c>
      <c r="I128" s="302">
        <v>3.7453783751202556E-2</v>
      </c>
      <c r="J128" s="302">
        <f>SUM(G128:I128)</f>
        <v>0.45914394269935399</v>
      </c>
      <c r="K128" s="303"/>
      <c r="L128" s="302">
        <v>0.39403463789163357</v>
      </c>
      <c r="M128" s="302">
        <v>9.7402169474463951E-3</v>
      </c>
      <c r="N128" s="302">
        <v>3.6793820492590799E-2</v>
      </c>
      <c r="O128" s="302">
        <f>SUM(L128:N128)</f>
        <v>0.44056867533167071</v>
      </c>
    </row>
    <row r="129" spans="1:15" s="236" customFormat="1" x14ac:dyDescent="0.2">
      <c r="A129" s="237" t="str">
        <f>name!E$5</f>
        <v>Professional occupations</v>
      </c>
      <c r="B129" s="302">
        <v>0.32309962437506828</v>
      </c>
      <c r="C129" s="302">
        <v>3.5429295727817313E-2</v>
      </c>
      <c r="D129" s="302">
        <v>1.0900651415644932E-2</v>
      </c>
      <c r="E129" s="302">
        <f t="shared" ref="E129:E136" si="63">SUM(B129:D129)</f>
        <v>0.36942957151853056</v>
      </c>
      <c r="F129" s="303"/>
      <c r="G129" s="302">
        <v>0.44595208913708723</v>
      </c>
      <c r="H129" s="302">
        <v>2.5691617087392159E-2</v>
      </c>
      <c r="I129" s="302">
        <v>1.3577530929555761E-2</v>
      </c>
      <c r="J129" s="302">
        <f t="shared" ref="J129:J131" si="64">SUM(G129:I129)</f>
        <v>0.48522123715403515</v>
      </c>
      <c r="K129" s="303"/>
      <c r="L129" s="302">
        <v>0.52851933325899425</v>
      </c>
      <c r="M129" s="302">
        <v>2.7230735524116385E-2</v>
      </c>
      <c r="N129" s="302">
        <v>1.2327601723683974E-2</v>
      </c>
      <c r="O129" s="302">
        <f t="shared" ref="O129:O136" si="65">SUM(L129:N129)</f>
        <v>0.56807767050679459</v>
      </c>
    </row>
    <row r="130" spans="1:15" s="236" customFormat="1" x14ac:dyDescent="0.2">
      <c r="A130" s="237" t="str">
        <f>name!E$6</f>
        <v>Associate professional occupations</v>
      </c>
      <c r="B130" s="302">
        <v>0.34924531639787576</v>
      </c>
      <c r="C130" s="302">
        <v>9.1796168621947324E-2</v>
      </c>
      <c r="D130" s="302">
        <v>7.1729462477394942E-3</v>
      </c>
      <c r="E130" s="302">
        <f t="shared" si="63"/>
        <v>0.44821443126756261</v>
      </c>
      <c r="F130" s="303"/>
      <c r="G130" s="302">
        <v>0.45051939777026401</v>
      </c>
      <c r="H130" s="302">
        <v>6.1241576660324551E-2</v>
      </c>
      <c r="I130" s="302">
        <v>9.4898829606982881E-3</v>
      </c>
      <c r="J130" s="302">
        <f t="shared" si="64"/>
        <v>0.52125085739128685</v>
      </c>
      <c r="K130" s="303"/>
      <c r="L130" s="302">
        <v>0.48469641966806259</v>
      </c>
      <c r="M130" s="302">
        <v>5.6477348951854411E-2</v>
      </c>
      <c r="N130" s="302">
        <v>1.0485520342588659E-2</v>
      </c>
      <c r="O130" s="302">
        <f t="shared" si="65"/>
        <v>0.5516592889625056</v>
      </c>
    </row>
    <row r="131" spans="1:15" s="236" customFormat="1" x14ac:dyDescent="0.2">
      <c r="A131" s="237" t="str">
        <f>name!E$7</f>
        <v>Administrative and secretarial occupations</v>
      </c>
      <c r="B131" s="302">
        <v>0.43442110183257499</v>
      </c>
      <c r="C131" s="302">
        <v>0.1869023658232177</v>
      </c>
      <c r="D131" s="302">
        <v>1.3651591698443097E-3</v>
      </c>
      <c r="E131" s="302">
        <f t="shared" si="63"/>
        <v>0.62268862682563697</v>
      </c>
      <c r="F131" s="303"/>
      <c r="G131" s="302">
        <v>0.42684367594705075</v>
      </c>
      <c r="H131" s="302">
        <v>0.10750965881820175</v>
      </c>
      <c r="I131" s="302">
        <v>2.1787784107503306E-3</v>
      </c>
      <c r="J131" s="302">
        <f t="shared" si="64"/>
        <v>0.5365321131760028</v>
      </c>
      <c r="K131" s="303"/>
      <c r="L131" s="302">
        <v>0.43389872844759325</v>
      </c>
      <c r="M131" s="302">
        <v>9.9798544294598127E-2</v>
      </c>
      <c r="N131" s="302">
        <v>2.4057565804178303E-3</v>
      </c>
      <c r="O131" s="302">
        <f t="shared" si="65"/>
        <v>0.53610302932260923</v>
      </c>
    </row>
    <row r="132" spans="1:15" s="236" customFormat="1" x14ac:dyDescent="0.2">
      <c r="A132" s="237" t="str">
        <f>name!E$8</f>
        <v>Skilled trades occupations</v>
      </c>
      <c r="B132" s="302">
        <v>0.26946640541885125</v>
      </c>
      <c r="C132" s="302">
        <v>9.945720385811041E-2</v>
      </c>
      <c r="D132" s="302">
        <v>8.7333084557899121E-2</v>
      </c>
      <c r="E132" s="302">
        <f t="shared" si="63"/>
        <v>0.45625669383486078</v>
      </c>
      <c r="F132" s="303"/>
      <c r="G132" s="302">
        <v>0.2585463222829007</v>
      </c>
      <c r="H132" s="302">
        <v>1.5043807451368232E-2</v>
      </c>
      <c r="I132" s="302">
        <v>7.6803316467064869E-2</v>
      </c>
      <c r="J132" s="302">
        <f>SUM(G132:I132)</f>
        <v>0.35039344620133384</v>
      </c>
      <c r="K132" s="303"/>
      <c r="L132" s="302">
        <v>0.22877744270062095</v>
      </c>
      <c r="M132" s="302">
        <v>5.8090222118659194E-3</v>
      </c>
      <c r="N132" s="302">
        <v>6.4478811475418951E-2</v>
      </c>
      <c r="O132" s="302">
        <f t="shared" si="65"/>
        <v>0.29906527638790581</v>
      </c>
    </row>
    <row r="133" spans="1:15" s="236" customFormat="1" x14ac:dyDescent="0.2">
      <c r="A133" s="237" t="str">
        <f>name!E$9</f>
        <v>Caring, leisure and other service occupations</v>
      </c>
      <c r="B133" s="302">
        <v>9.6342189123938091E-2</v>
      </c>
      <c r="C133" s="302">
        <v>2.6619007465798688E-2</v>
      </c>
      <c r="D133" s="302">
        <v>1.0657651877716639E-3</v>
      </c>
      <c r="E133" s="302">
        <f t="shared" si="63"/>
        <v>0.12402696177750845</v>
      </c>
      <c r="F133" s="303"/>
      <c r="G133" s="302">
        <v>0.11097971336568208</v>
      </c>
      <c r="H133" s="302">
        <v>1.1155735169315492E-2</v>
      </c>
      <c r="I133" s="302">
        <v>1.6945158920396645E-3</v>
      </c>
      <c r="J133" s="302">
        <f t="shared" ref="J133:J136" si="66">SUM(G133:I133)</f>
        <v>0.12382996442703723</v>
      </c>
      <c r="K133" s="303"/>
      <c r="L133" s="302">
        <v>0.13030900962879527</v>
      </c>
      <c r="M133" s="302">
        <v>2.1614528936763435E-2</v>
      </c>
      <c r="N133" s="302">
        <v>1.958904073473316E-3</v>
      </c>
      <c r="O133" s="302">
        <f t="shared" si="65"/>
        <v>0.15388244263903203</v>
      </c>
    </row>
    <row r="134" spans="1:15" s="236" customFormat="1" x14ac:dyDescent="0.2">
      <c r="A134" s="237" t="str">
        <f>name!E$10</f>
        <v>Sales and customer service occupations</v>
      </c>
      <c r="B134" s="302">
        <v>0.12654080954921848</v>
      </c>
      <c r="C134" s="302">
        <v>7.6026386877696583E-2</v>
      </c>
      <c r="D134" s="302">
        <v>6.4158764992555588E-3</v>
      </c>
      <c r="E134" s="302">
        <f t="shared" si="63"/>
        <v>0.20898307292617063</v>
      </c>
      <c r="F134" s="303"/>
      <c r="G134" s="302">
        <v>0.12083397961246012</v>
      </c>
      <c r="H134" s="302">
        <v>2.7125661199103542E-2</v>
      </c>
      <c r="I134" s="302">
        <v>6.0970929697097579E-3</v>
      </c>
      <c r="J134" s="302">
        <f t="shared" si="66"/>
        <v>0.15405673378127341</v>
      </c>
      <c r="K134" s="303"/>
      <c r="L134" s="302">
        <v>0.14226126603503106</v>
      </c>
      <c r="M134" s="302">
        <v>4.509494938921442E-2</v>
      </c>
      <c r="N134" s="302">
        <v>4.7771499548141944E-3</v>
      </c>
      <c r="O134" s="302">
        <f t="shared" si="65"/>
        <v>0.19213336537905967</v>
      </c>
    </row>
    <row r="135" spans="1:15" s="236" customFormat="1" x14ac:dyDescent="0.2">
      <c r="A135" s="237" t="str">
        <f>name!E$11</f>
        <v>Process, plant and machine operatives</v>
      </c>
      <c r="B135" s="302">
        <v>1.1228610677258097</v>
      </c>
      <c r="C135" s="302">
        <v>6.5457014311130685E-2</v>
      </c>
      <c r="D135" s="302">
        <v>1.3527529940446991E-2</v>
      </c>
      <c r="E135" s="302">
        <f t="shared" si="63"/>
        <v>1.2018456119773873</v>
      </c>
      <c r="F135" s="303"/>
      <c r="G135" s="302">
        <v>1.1178765059718077</v>
      </c>
      <c r="H135" s="302">
        <v>1.873770504240909E-2</v>
      </c>
      <c r="I135" s="302">
        <v>1.8965524063877397E-2</v>
      </c>
      <c r="J135" s="302">
        <f t="shared" si="66"/>
        <v>1.1555797350780941</v>
      </c>
      <c r="K135" s="303"/>
      <c r="L135" s="302">
        <v>1.1689012099072889</v>
      </c>
      <c r="M135" s="302">
        <v>3.8658112331860948E-3</v>
      </c>
      <c r="N135" s="302">
        <v>1.4688665709674762E-2</v>
      </c>
      <c r="O135" s="302">
        <f t="shared" si="65"/>
        <v>1.1874556868501498</v>
      </c>
    </row>
    <row r="136" spans="1:15" s="236" customFormat="1" x14ac:dyDescent="0.2">
      <c r="A136" s="237" t="str">
        <f>name!E$12</f>
        <v>Elementary occupations</v>
      </c>
      <c r="B136" s="302">
        <v>0.98412057020464361</v>
      </c>
      <c r="C136" s="302">
        <v>0.17736434953297453</v>
      </c>
      <c r="D136" s="302">
        <v>8.511278832854732E-3</v>
      </c>
      <c r="E136" s="302">
        <f t="shared" si="63"/>
        <v>1.169996198570473</v>
      </c>
      <c r="F136" s="303"/>
      <c r="G136" s="302">
        <v>1.0159790677474216</v>
      </c>
      <c r="H136" s="302">
        <v>7.5897625162832202E-2</v>
      </c>
      <c r="I136" s="302">
        <v>1.0115277181328423E-2</v>
      </c>
      <c r="J136" s="302">
        <f t="shared" si="66"/>
        <v>1.1019919700915823</v>
      </c>
      <c r="K136" s="303"/>
      <c r="L136" s="302">
        <v>0.9925637356238326</v>
      </c>
      <c r="M136" s="302">
        <v>0.11004092723042526</v>
      </c>
      <c r="N136" s="302">
        <v>1.3449901766011728E-2</v>
      </c>
      <c r="O136" s="302">
        <f t="shared" si="65"/>
        <v>1.1160545646202695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4.0322239653746568</v>
      </c>
      <c r="C138" s="311">
        <f t="shared" ref="C138:E138" si="67">SUM(C128:C136)</f>
        <v>0.7896663511008426</v>
      </c>
      <c r="D138" s="311">
        <f t="shared" si="67"/>
        <v>0.16710968352449776</v>
      </c>
      <c r="E138" s="311">
        <f t="shared" si="67"/>
        <v>4.9889999999999981</v>
      </c>
      <c r="F138" s="311"/>
      <c r="G138" s="311">
        <f t="shared" ref="G138:J138" si="68">SUM(G128:G136)</f>
        <v>4.3528902991859981</v>
      </c>
      <c r="H138" s="311">
        <f t="shared" si="68"/>
        <v>0.35873399818777424</v>
      </c>
      <c r="I138" s="311">
        <f t="shared" si="68"/>
        <v>0.17637570262622704</v>
      </c>
      <c r="J138" s="311">
        <f t="shared" si="68"/>
        <v>4.887999999999999</v>
      </c>
      <c r="K138" s="311"/>
      <c r="L138" s="311">
        <f t="shared" ref="L138:O138" si="69">SUM(L128:L136)</f>
        <v>4.5039617831618521</v>
      </c>
      <c r="M138" s="311">
        <f t="shared" si="69"/>
        <v>0.37967208471947039</v>
      </c>
      <c r="N138" s="311">
        <f t="shared" si="69"/>
        <v>0.16136613211867423</v>
      </c>
      <c r="O138" s="311">
        <f t="shared" si="69"/>
        <v>5.0449999999999973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3.4294890937505667</v>
      </c>
      <c r="C145" s="302">
        <v>0.29352285704819991</v>
      </c>
      <c r="D145" s="302">
        <v>0.67246177411245678</v>
      </c>
      <c r="E145" s="302">
        <f>SUM(B145:D145)</f>
        <v>4.3954737249112235</v>
      </c>
      <c r="F145" s="303"/>
      <c r="G145" s="302">
        <v>4.3017081621666193</v>
      </c>
      <c r="H145" s="302">
        <v>0.62515416915324118</v>
      </c>
      <c r="I145" s="302">
        <v>1.3099145008756254</v>
      </c>
      <c r="J145" s="302">
        <f>SUM(G145:I145)</f>
        <v>6.2367768321954857</v>
      </c>
      <c r="K145" s="303"/>
      <c r="L145" s="302">
        <v>4.25386826958312</v>
      </c>
      <c r="M145" s="302">
        <v>0.65364297860275156</v>
      </c>
      <c r="N145" s="302">
        <v>1.4052680393989336</v>
      </c>
      <c r="O145" s="302">
        <f>SUM(L145:N145)</f>
        <v>6.3127792875848048</v>
      </c>
    </row>
    <row r="146" spans="1:15" s="236" customFormat="1" x14ac:dyDescent="0.2">
      <c r="A146" s="237" t="str">
        <f>name!E$5</f>
        <v>Professional occupations</v>
      </c>
      <c r="B146" s="302">
        <v>3.7823511281380435</v>
      </c>
      <c r="C146" s="302">
        <v>0.175810080421338</v>
      </c>
      <c r="D146" s="302">
        <v>0.29209346047910345</v>
      </c>
      <c r="E146" s="302">
        <f t="shared" ref="E146:E153" si="70">SUM(B146:D146)</f>
        <v>4.250254669038485</v>
      </c>
      <c r="F146" s="303"/>
      <c r="G146" s="302">
        <v>5.3168800335926418</v>
      </c>
      <c r="H146" s="302">
        <v>0.33574946551343976</v>
      </c>
      <c r="I146" s="302">
        <v>0.48791737110575129</v>
      </c>
      <c r="J146" s="302">
        <f t="shared" ref="J146:J148" si="71">SUM(G146:I146)</f>
        <v>6.1405468702118329</v>
      </c>
      <c r="K146" s="303"/>
      <c r="L146" s="302">
        <v>7.4520455992740073</v>
      </c>
      <c r="M146" s="302">
        <v>0.3793765842379388</v>
      </c>
      <c r="N146" s="302">
        <v>0.37956108302319425</v>
      </c>
      <c r="O146" s="302">
        <f t="shared" ref="O146:O153" si="72">SUM(L146:N146)</f>
        <v>8.2109832665351394</v>
      </c>
    </row>
    <row r="147" spans="1:15" s="236" customFormat="1" x14ac:dyDescent="0.2">
      <c r="A147" s="237" t="str">
        <f>name!E$6</f>
        <v>Associate professional occupations</v>
      </c>
      <c r="B147" s="302">
        <v>2.6899886038024605</v>
      </c>
      <c r="C147" s="302">
        <v>0.24653939674744424</v>
      </c>
      <c r="D147" s="302">
        <v>0.16039928156942626</v>
      </c>
      <c r="E147" s="302">
        <f t="shared" si="70"/>
        <v>3.096927282119331</v>
      </c>
      <c r="F147" s="303"/>
      <c r="G147" s="302">
        <v>3.5635832717971203</v>
      </c>
      <c r="H147" s="302">
        <v>0.4054389979260965</v>
      </c>
      <c r="I147" s="302">
        <v>0.24318956390356802</v>
      </c>
      <c r="J147" s="302">
        <f t="shared" si="71"/>
        <v>4.2122118336267853</v>
      </c>
      <c r="K147" s="303"/>
      <c r="L147" s="302">
        <v>4.0799672586731566</v>
      </c>
      <c r="M147" s="302">
        <v>0.3662100899268384</v>
      </c>
      <c r="N147" s="302">
        <v>0.26969368713465341</v>
      </c>
      <c r="O147" s="302">
        <f t="shared" si="72"/>
        <v>4.7158710357346481</v>
      </c>
    </row>
    <row r="148" spans="1:15" s="236" customFormat="1" x14ac:dyDescent="0.2">
      <c r="A148" s="237" t="str">
        <f>name!E$7</f>
        <v>Administrative and secretarial occupations</v>
      </c>
      <c r="B148" s="302">
        <v>1.7893191192654498</v>
      </c>
      <c r="C148" s="302">
        <v>1.4469979141578466</v>
      </c>
      <c r="D148" s="302">
        <v>0.17212807217122855</v>
      </c>
      <c r="E148" s="302">
        <f t="shared" si="70"/>
        <v>3.4084451055945251</v>
      </c>
      <c r="F148" s="303"/>
      <c r="G148" s="302">
        <v>1.926272139575502</v>
      </c>
      <c r="H148" s="302">
        <v>1.5563206852664493</v>
      </c>
      <c r="I148" s="302">
        <v>0.19647723631297201</v>
      </c>
      <c r="J148" s="302">
        <f t="shared" si="71"/>
        <v>3.6790700611549236</v>
      </c>
      <c r="K148" s="303"/>
      <c r="L148" s="302">
        <v>1.5275548392760649</v>
      </c>
      <c r="M148" s="302">
        <v>1.6059834394429107</v>
      </c>
      <c r="N148" s="302">
        <v>0.13080390589829322</v>
      </c>
      <c r="O148" s="302">
        <f t="shared" si="72"/>
        <v>3.2643421846172687</v>
      </c>
    </row>
    <row r="149" spans="1:15" s="236" customFormat="1" x14ac:dyDescent="0.2">
      <c r="A149" s="237" t="str">
        <f>name!E$8</f>
        <v>Skilled trades occupations</v>
      </c>
      <c r="B149" s="302">
        <v>13.221906361331756</v>
      </c>
      <c r="C149" s="302">
        <v>0.55142292392205572</v>
      </c>
      <c r="D149" s="302">
        <v>12.359418491335706</v>
      </c>
      <c r="E149" s="302">
        <f t="shared" si="70"/>
        <v>26.132747776589518</v>
      </c>
      <c r="F149" s="303"/>
      <c r="G149" s="302">
        <v>11.486027096852334</v>
      </c>
      <c r="H149" s="302">
        <v>0.58040675082969317</v>
      </c>
      <c r="I149" s="302">
        <v>13.345226034453784</v>
      </c>
      <c r="J149" s="302">
        <f>SUM(G149:I149)</f>
        <v>25.411659882135812</v>
      </c>
      <c r="K149" s="303"/>
      <c r="L149" s="302">
        <v>9.8426685528671864</v>
      </c>
      <c r="M149" s="302">
        <v>0.88352115921015484</v>
      </c>
      <c r="N149" s="302">
        <v>14.112311540967989</v>
      </c>
      <c r="O149" s="302">
        <f t="shared" si="72"/>
        <v>24.83850125304533</v>
      </c>
    </row>
    <row r="150" spans="1:15" s="236" customFormat="1" x14ac:dyDescent="0.2">
      <c r="A150" s="237" t="str">
        <f>name!E$9</f>
        <v>Caring, leisure and other service occupations</v>
      </c>
      <c r="B150" s="302">
        <v>8.2376257542732298E-2</v>
      </c>
      <c r="C150" s="302">
        <v>2.2929025047695183E-2</v>
      </c>
      <c r="D150" s="302">
        <v>8.4042295746517368E-3</v>
      </c>
      <c r="E150" s="302">
        <f t="shared" si="70"/>
        <v>0.11370951216507923</v>
      </c>
      <c r="F150" s="303"/>
      <c r="G150" s="302">
        <v>9.6273906015896651E-2</v>
      </c>
      <c r="H150" s="302">
        <v>3.3988949918160608E-2</v>
      </c>
      <c r="I150" s="302">
        <v>1.2246207247937284E-2</v>
      </c>
      <c r="J150" s="302">
        <f t="shared" ref="J150:J153" si="73">SUM(G150:I150)</f>
        <v>0.14250906318199455</v>
      </c>
      <c r="K150" s="303"/>
      <c r="L150" s="302">
        <v>8.665224799580841E-2</v>
      </c>
      <c r="M150" s="302">
        <v>2.6754064436068998E-2</v>
      </c>
      <c r="N150" s="302">
        <v>1.7235852345916791E-2</v>
      </c>
      <c r="O150" s="302">
        <f t="shared" si="72"/>
        <v>0.1306421647777942</v>
      </c>
    </row>
    <row r="151" spans="1:15" s="236" customFormat="1" x14ac:dyDescent="0.2">
      <c r="A151" s="237" t="str">
        <f>name!E$10</f>
        <v>Sales and customer service occupations</v>
      </c>
      <c r="B151" s="302">
        <v>0.53285445731533787</v>
      </c>
      <c r="C151" s="302">
        <v>0.25968409957640642</v>
      </c>
      <c r="D151" s="302">
        <v>7.3180146335621199E-2</v>
      </c>
      <c r="E151" s="302">
        <f t="shared" si="70"/>
        <v>0.86571870322736544</v>
      </c>
      <c r="F151" s="303"/>
      <c r="G151" s="302">
        <v>0.57609283462479655</v>
      </c>
      <c r="H151" s="302">
        <v>0.35999222970950712</v>
      </c>
      <c r="I151" s="302">
        <v>9.3435069634013837E-2</v>
      </c>
      <c r="J151" s="302">
        <f t="shared" si="73"/>
        <v>1.0295201339683175</v>
      </c>
      <c r="K151" s="303"/>
      <c r="L151" s="302">
        <v>0.61557927569234361</v>
      </c>
      <c r="M151" s="302">
        <v>0.36004440512503616</v>
      </c>
      <c r="N151" s="302">
        <v>9.840499093516912E-2</v>
      </c>
      <c r="O151" s="302">
        <f t="shared" si="72"/>
        <v>1.0740286717525489</v>
      </c>
    </row>
    <row r="152" spans="1:15" s="236" customFormat="1" x14ac:dyDescent="0.2">
      <c r="A152" s="237" t="str">
        <f>name!E$11</f>
        <v>Process, plant and machine operatives</v>
      </c>
      <c r="B152" s="302">
        <v>2.8607073874773761</v>
      </c>
      <c r="C152" s="302">
        <v>0.10396074275806344</v>
      </c>
      <c r="D152" s="302">
        <v>0.64668119247568912</v>
      </c>
      <c r="E152" s="302">
        <f t="shared" si="70"/>
        <v>3.6113493227111286</v>
      </c>
      <c r="F152" s="303"/>
      <c r="G152" s="302">
        <v>2.5305731783712933</v>
      </c>
      <c r="H152" s="302">
        <v>0.19643770135917418</v>
      </c>
      <c r="I152" s="302">
        <v>0.97578510735109147</v>
      </c>
      <c r="J152" s="302">
        <f t="shared" si="73"/>
        <v>3.7027959870815588</v>
      </c>
      <c r="K152" s="303"/>
      <c r="L152" s="302">
        <v>2.2187273328419224</v>
      </c>
      <c r="M152" s="302">
        <v>0.17966146333163033</v>
      </c>
      <c r="N152" s="302">
        <v>1.3687584042782142</v>
      </c>
      <c r="O152" s="302">
        <f t="shared" si="72"/>
        <v>3.7671472004517668</v>
      </c>
    </row>
    <row r="153" spans="1:15" s="236" customFormat="1" x14ac:dyDescent="0.2">
      <c r="A153" s="237" t="str">
        <f>name!E$12</f>
        <v>Elementary occupations</v>
      </c>
      <c r="B153" s="302">
        <v>0.84755243755914966</v>
      </c>
      <c r="C153" s="302">
        <v>0.40539375341501577</v>
      </c>
      <c r="D153" s="302">
        <v>0.67842771266913404</v>
      </c>
      <c r="E153" s="302">
        <f t="shared" si="70"/>
        <v>1.9313739036432995</v>
      </c>
      <c r="F153" s="303"/>
      <c r="G153" s="302">
        <v>0.7152096723147261</v>
      </c>
      <c r="H153" s="302">
        <v>0.45782122395384861</v>
      </c>
      <c r="I153" s="302">
        <v>0.81587844017470501</v>
      </c>
      <c r="J153" s="302">
        <f t="shared" si="73"/>
        <v>1.9889093364432797</v>
      </c>
      <c r="K153" s="303"/>
      <c r="L153" s="302">
        <v>0.70553351496202654</v>
      </c>
      <c r="M153" s="302">
        <v>0.51163008005674837</v>
      </c>
      <c r="N153" s="302">
        <v>1.090541340481938</v>
      </c>
      <c r="O153" s="302">
        <f t="shared" si="72"/>
        <v>2.3077049355007127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29.236544846182873</v>
      </c>
      <c r="C155" s="311">
        <f t="shared" ref="C155:E155" si="74">SUM(C145:C153)</f>
        <v>3.5062607930940652</v>
      </c>
      <c r="D155" s="311">
        <f t="shared" si="74"/>
        <v>15.063194360723017</v>
      </c>
      <c r="E155" s="311">
        <f t="shared" si="74"/>
        <v>47.805999999999955</v>
      </c>
      <c r="F155" s="311"/>
      <c r="G155" s="311">
        <f t="shared" ref="G155:J155" si="75">SUM(G145:G153)</f>
        <v>30.512620295310928</v>
      </c>
      <c r="H155" s="311">
        <f t="shared" si="75"/>
        <v>4.5513101736296102</v>
      </c>
      <c r="I155" s="311">
        <f t="shared" si="75"/>
        <v>17.480069531059446</v>
      </c>
      <c r="J155" s="311">
        <f t="shared" si="75"/>
        <v>52.543999999999997</v>
      </c>
      <c r="K155" s="311"/>
      <c r="L155" s="311">
        <f t="shared" ref="L155:O155" si="76">SUM(L145:L153)</f>
        <v>30.782596891165635</v>
      </c>
      <c r="M155" s="311">
        <f t="shared" si="76"/>
        <v>4.9668242643700777</v>
      </c>
      <c r="N155" s="311">
        <f t="shared" si="76"/>
        <v>18.8725788444643</v>
      </c>
      <c r="O155" s="311">
        <f t="shared" si="76"/>
        <v>54.622000000000014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8.8410344572253408</v>
      </c>
      <c r="C162" s="302">
        <v>0.61032167535642068</v>
      </c>
      <c r="D162" s="302">
        <v>3.3707759647456532</v>
      </c>
      <c r="E162" s="302">
        <f>SUM(B162:D162)</f>
        <v>12.822132097327415</v>
      </c>
      <c r="F162" s="303"/>
      <c r="G162" s="302">
        <v>10.40260155183306</v>
      </c>
      <c r="H162" s="302">
        <v>1.0483659065971016</v>
      </c>
      <c r="I162" s="302">
        <v>3.6824702549842132</v>
      </c>
      <c r="J162" s="302">
        <f>SUM(G162:I162)</f>
        <v>15.133437713414375</v>
      </c>
      <c r="K162" s="303"/>
      <c r="L162" s="302">
        <v>11.179683583802211</v>
      </c>
      <c r="M162" s="302">
        <v>1.1045354323711503</v>
      </c>
      <c r="N162" s="302">
        <v>4.2821525098188671</v>
      </c>
      <c r="O162" s="302">
        <f>SUM(L162:N162)</f>
        <v>16.566371525992228</v>
      </c>
    </row>
    <row r="163" spans="1:15" s="236" customFormat="1" x14ac:dyDescent="0.2">
      <c r="A163" s="237" t="str">
        <f>name!E$5</f>
        <v>Professional occupations</v>
      </c>
      <c r="B163" s="302">
        <v>5.6673546500481722</v>
      </c>
      <c r="C163" s="302">
        <v>0.71170785732392483</v>
      </c>
      <c r="D163" s="302">
        <v>0.60346307101605157</v>
      </c>
      <c r="E163" s="302">
        <f t="shared" ref="E163:E170" si="77">SUM(B163:D163)</f>
        <v>6.9825255783881488</v>
      </c>
      <c r="F163" s="303"/>
      <c r="G163" s="302">
        <v>7.6340431396203279</v>
      </c>
      <c r="H163" s="302">
        <v>1.1429119668333518</v>
      </c>
      <c r="I163" s="302">
        <v>0.64570116072214112</v>
      </c>
      <c r="J163" s="302">
        <f t="shared" ref="J163:J165" si="78">SUM(G163:I163)</f>
        <v>9.4226562671758209</v>
      </c>
      <c r="K163" s="303"/>
      <c r="L163" s="302">
        <v>10.542194589254329</v>
      </c>
      <c r="M163" s="302">
        <v>1.1123891904038754</v>
      </c>
      <c r="N163" s="302">
        <v>0.55289423697598206</v>
      </c>
      <c r="O163" s="302">
        <f t="shared" ref="O163:O170" si="79">SUM(L163:N163)</f>
        <v>12.207478016634187</v>
      </c>
    </row>
    <row r="164" spans="1:15" s="236" customFormat="1" x14ac:dyDescent="0.2">
      <c r="A164" s="237" t="str">
        <f>name!E$6</f>
        <v>Associate professional occupations</v>
      </c>
      <c r="B164" s="302">
        <v>5.9974271705074136</v>
      </c>
      <c r="C164" s="302">
        <v>1.4451935886955398</v>
      </c>
      <c r="D164" s="302">
        <v>0.56284211315132848</v>
      </c>
      <c r="E164" s="302">
        <f t="shared" si="77"/>
        <v>8.0054628723542827</v>
      </c>
      <c r="F164" s="303"/>
      <c r="G164" s="302">
        <v>7.4812839183680717</v>
      </c>
      <c r="H164" s="302">
        <v>1.8846408744645096</v>
      </c>
      <c r="I164" s="302">
        <v>0.5689502488774042</v>
      </c>
      <c r="J164" s="302">
        <f t="shared" si="78"/>
        <v>9.9348750417099865</v>
      </c>
      <c r="K164" s="303"/>
      <c r="L164" s="302">
        <v>9.0474186759594666</v>
      </c>
      <c r="M164" s="302">
        <v>1.6976916105840578</v>
      </c>
      <c r="N164" s="302">
        <v>0.61616044029945005</v>
      </c>
      <c r="O164" s="302">
        <f t="shared" si="79"/>
        <v>11.361270726842974</v>
      </c>
    </row>
    <row r="165" spans="1:15" s="236" customFormat="1" x14ac:dyDescent="0.2">
      <c r="A165" s="237" t="str">
        <f>name!E$7</f>
        <v>Administrative and secretarial occupations</v>
      </c>
      <c r="B165" s="302">
        <v>7.0560195982552063</v>
      </c>
      <c r="C165" s="302">
        <v>2.6451306093039091</v>
      </c>
      <c r="D165" s="302">
        <v>0.20267250511044271</v>
      </c>
      <c r="E165" s="302">
        <f t="shared" si="77"/>
        <v>9.903822712669557</v>
      </c>
      <c r="F165" s="303"/>
      <c r="G165" s="302">
        <v>8.2200323327120106</v>
      </c>
      <c r="H165" s="302">
        <v>3.0412240018443533</v>
      </c>
      <c r="I165" s="302">
        <v>0.25092010134074616</v>
      </c>
      <c r="J165" s="302">
        <f t="shared" si="78"/>
        <v>11.512176435897111</v>
      </c>
      <c r="K165" s="303"/>
      <c r="L165" s="302">
        <v>9.8341502112086356</v>
      </c>
      <c r="M165" s="302">
        <v>2.7317949483354864</v>
      </c>
      <c r="N165" s="302">
        <v>0.24677016637538762</v>
      </c>
      <c r="O165" s="302">
        <f t="shared" si="79"/>
        <v>12.812715325919509</v>
      </c>
    </row>
    <row r="166" spans="1:15" s="236" customFormat="1" x14ac:dyDescent="0.2">
      <c r="A166" s="237" t="str">
        <f>name!E$8</f>
        <v>Skilled trades occupations</v>
      </c>
      <c r="B166" s="302">
        <v>6.2841170186710658</v>
      </c>
      <c r="C166" s="302">
        <v>1.0158821451785391</v>
      </c>
      <c r="D166" s="302">
        <v>1.9002343422274997</v>
      </c>
      <c r="E166" s="302">
        <f t="shared" si="77"/>
        <v>9.2002335060771046</v>
      </c>
      <c r="F166" s="303"/>
      <c r="G166" s="302">
        <v>6.0353441741865392</v>
      </c>
      <c r="H166" s="302">
        <v>0.8601573557327622</v>
      </c>
      <c r="I166" s="302">
        <v>1.8169035097444122</v>
      </c>
      <c r="J166" s="302">
        <f>SUM(G166:I166)</f>
        <v>8.7124050396637145</v>
      </c>
      <c r="K166" s="303"/>
      <c r="L166" s="302">
        <v>5.4815335144520505</v>
      </c>
      <c r="M166" s="302">
        <v>0.92831310848333803</v>
      </c>
      <c r="N166" s="302">
        <v>2.112161521479242</v>
      </c>
      <c r="O166" s="302">
        <f t="shared" si="79"/>
        <v>8.5220081444146309</v>
      </c>
    </row>
    <row r="167" spans="1:15" s="236" customFormat="1" x14ac:dyDescent="0.2">
      <c r="A167" s="237" t="str">
        <f>name!E$9</f>
        <v>Caring, leisure and other service occupations</v>
      </c>
      <c r="B167" s="302">
        <v>0.53755434829763871</v>
      </c>
      <c r="C167" s="302">
        <v>0.21150298175597979</v>
      </c>
      <c r="D167" s="302">
        <v>0.10061363421727804</v>
      </c>
      <c r="E167" s="302">
        <f t="shared" si="77"/>
        <v>0.84967096427089661</v>
      </c>
      <c r="F167" s="303"/>
      <c r="G167" s="302">
        <v>0.670147866526283</v>
      </c>
      <c r="H167" s="302">
        <v>0.21281328324712798</v>
      </c>
      <c r="I167" s="302">
        <v>0.15969153713522563</v>
      </c>
      <c r="J167" s="302">
        <f t="shared" ref="J167:J170" si="80">SUM(G167:I167)</f>
        <v>1.0426526869086366</v>
      </c>
      <c r="K167" s="303"/>
      <c r="L167" s="302">
        <v>0.86838752336616387</v>
      </c>
      <c r="M167" s="302">
        <v>0.16204337732787963</v>
      </c>
      <c r="N167" s="302">
        <v>0.29373033476004662</v>
      </c>
      <c r="O167" s="302">
        <f t="shared" si="79"/>
        <v>1.3241612354540901</v>
      </c>
    </row>
    <row r="168" spans="1:15" s="236" customFormat="1" x14ac:dyDescent="0.2">
      <c r="A168" s="237" t="str">
        <f>name!E$10</f>
        <v>Sales and customer service occupations</v>
      </c>
      <c r="B168" s="302">
        <v>12.912245016146906</v>
      </c>
      <c r="C168" s="302">
        <v>27.606412613797303</v>
      </c>
      <c r="D168" s="302">
        <v>1.9662406727512438</v>
      </c>
      <c r="E168" s="302">
        <f t="shared" si="77"/>
        <v>42.484898302695449</v>
      </c>
      <c r="F168" s="303"/>
      <c r="G168" s="302">
        <v>12.05342707305358</v>
      </c>
      <c r="H168" s="302">
        <v>29.854897318615997</v>
      </c>
      <c r="I168" s="302">
        <v>1.5435913330625723</v>
      </c>
      <c r="J168" s="302">
        <f t="shared" si="80"/>
        <v>43.451915724732153</v>
      </c>
      <c r="K168" s="303"/>
      <c r="L168" s="302">
        <v>10.565758792159622</v>
      </c>
      <c r="M168" s="302">
        <v>28.530007139033842</v>
      </c>
      <c r="N168" s="302">
        <v>1.1309577490685301</v>
      </c>
      <c r="O168" s="302">
        <f t="shared" si="79"/>
        <v>40.226723680261991</v>
      </c>
    </row>
    <row r="169" spans="1:15" s="236" customFormat="1" x14ac:dyDescent="0.2">
      <c r="A169" s="237" t="str">
        <f>name!E$11</f>
        <v>Process, plant and machine operatives</v>
      </c>
      <c r="B169" s="302">
        <v>7.0921004405678909</v>
      </c>
      <c r="C169" s="302">
        <v>1.272102280956126</v>
      </c>
      <c r="D169" s="302">
        <v>0.19297897929827845</v>
      </c>
      <c r="E169" s="302">
        <f t="shared" si="77"/>
        <v>8.5571817008222943</v>
      </c>
      <c r="F169" s="303"/>
      <c r="G169" s="302">
        <v>5.9878578010604144</v>
      </c>
      <c r="H169" s="302">
        <v>1.4543299144345292</v>
      </c>
      <c r="I169" s="302">
        <v>0.23146535033719551</v>
      </c>
      <c r="J169" s="302">
        <f t="shared" si="80"/>
        <v>7.6736530658321396</v>
      </c>
      <c r="K169" s="303"/>
      <c r="L169" s="302">
        <v>5.182377115593968</v>
      </c>
      <c r="M169" s="302">
        <v>1.5800686030838509</v>
      </c>
      <c r="N169" s="302">
        <v>0.25734476562868236</v>
      </c>
      <c r="O169" s="302">
        <f t="shared" si="79"/>
        <v>7.0197904843065011</v>
      </c>
    </row>
    <row r="170" spans="1:15" s="236" customFormat="1" x14ac:dyDescent="0.2">
      <c r="A170" s="237" t="str">
        <f>name!E$12</f>
        <v>Elementary occupations</v>
      </c>
      <c r="B170" s="302">
        <v>6.7103292907601952</v>
      </c>
      <c r="C170" s="302">
        <v>5.067860595158983</v>
      </c>
      <c r="D170" s="302">
        <v>0.16288237947578177</v>
      </c>
      <c r="E170" s="302">
        <f t="shared" si="77"/>
        <v>11.941072265394961</v>
      </c>
      <c r="F170" s="303"/>
      <c r="G170" s="302">
        <v>5.3735422839190541</v>
      </c>
      <c r="H170" s="302">
        <v>4.5148296961345702</v>
      </c>
      <c r="I170" s="302">
        <v>0.14385604461254986</v>
      </c>
      <c r="J170" s="302">
        <f t="shared" si="80"/>
        <v>10.032228024666173</v>
      </c>
      <c r="K170" s="303"/>
      <c r="L170" s="302">
        <v>6.0332205994751487</v>
      </c>
      <c r="M170" s="302">
        <v>3.8126700760008809</v>
      </c>
      <c r="N170" s="302">
        <v>0.17859018469791021</v>
      </c>
      <c r="O170" s="302">
        <f t="shared" si="79"/>
        <v>10.02448086017394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61.09818199047983</v>
      </c>
      <c r="C172" s="311">
        <f t="shared" ref="C172:E172" si="81">SUM(C162:C170)</f>
        <v>40.586114347526724</v>
      </c>
      <c r="D172" s="311">
        <f t="shared" si="81"/>
        <v>9.0627036619935577</v>
      </c>
      <c r="E172" s="311">
        <f t="shared" si="81"/>
        <v>110.74700000000011</v>
      </c>
      <c r="F172" s="311"/>
      <c r="G172" s="311">
        <f t="shared" ref="G172:J172" si="82">SUM(G162:G170)</f>
        <v>63.858280141279337</v>
      </c>
      <c r="H172" s="311">
        <f t="shared" si="82"/>
        <v>44.014170317904309</v>
      </c>
      <c r="I172" s="311">
        <f t="shared" si="82"/>
        <v>9.0435495408164588</v>
      </c>
      <c r="J172" s="311">
        <f t="shared" si="82"/>
        <v>116.91600000000011</v>
      </c>
      <c r="K172" s="311"/>
      <c r="L172" s="311">
        <f t="shared" ref="L172:O172" si="83">SUM(L162:L170)</f>
        <v>68.734724605271595</v>
      </c>
      <c r="M172" s="311">
        <f t="shared" si="83"/>
        <v>41.659513485624359</v>
      </c>
      <c r="N172" s="311">
        <f t="shared" si="83"/>
        <v>9.6707619091040993</v>
      </c>
      <c r="O172" s="311">
        <f t="shared" si="83"/>
        <v>120.06500000000004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1.3075274390463754</v>
      </c>
      <c r="C179" s="302">
        <v>8.9562783201277127E-2</v>
      </c>
      <c r="D179" s="302">
        <v>0.2973764080648218</v>
      </c>
      <c r="E179" s="302">
        <f>SUM(B179:D179)</f>
        <v>1.6944666303124742</v>
      </c>
      <c r="F179" s="303"/>
      <c r="G179" s="302">
        <v>1.9911195765484822</v>
      </c>
      <c r="H179" s="302">
        <v>0.20342797312249986</v>
      </c>
      <c r="I179" s="302">
        <v>0.41213802167230784</v>
      </c>
      <c r="J179" s="302">
        <f>SUM(G179:I179)</f>
        <v>2.6066855713432897</v>
      </c>
      <c r="K179" s="303"/>
      <c r="L179" s="302">
        <v>2.0938707236897134</v>
      </c>
      <c r="M179" s="302">
        <v>0.24808034657023512</v>
      </c>
      <c r="N179" s="302">
        <v>0.43891333653769776</v>
      </c>
      <c r="O179" s="302">
        <f>SUM(L179:N179)</f>
        <v>2.780864406797646</v>
      </c>
    </row>
    <row r="180" spans="1:15" s="236" customFormat="1" x14ac:dyDescent="0.2">
      <c r="A180" s="237" t="str">
        <f>name!E$5</f>
        <v>Professional occupations</v>
      </c>
      <c r="B180" s="302">
        <v>0.95200032235979481</v>
      </c>
      <c r="C180" s="302">
        <v>7.1676669245196389E-2</v>
      </c>
      <c r="D180" s="302">
        <v>7.4404825124218268E-2</v>
      </c>
      <c r="E180" s="302">
        <f t="shared" ref="E180:E187" si="84">SUM(B180:D180)</f>
        <v>1.0980818167292095</v>
      </c>
      <c r="F180" s="303"/>
      <c r="G180" s="302">
        <v>1.6754983382060595</v>
      </c>
      <c r="H180" s="302">
        <v>0.17616779792045395</v>
      </c>
      <c r="I180" s="302">
        <v>0.10678307228259802</v>
      </c>
      <c r="J180" s="302">
        <f t="shared" ref="J180:J182" si="85">SUM(G180:I180)</f>
        <v>1.9584492084091114</v>
      </c>
      <c r="K180" s="303"/>
      <c r="L180" s="302">
        <v>2.3253634929187332</v>
      </c>
      <c r="M180" s="302">
        <v>0.29286664272978907</v>
      </c>
      <c r="N180" s="302">
        <v>9.6040014639623736E-2</v>
      </c>
      <c r="O180" s="302">
        <f t="shared" ref="O180:O187" si="86">SUM(L180:N180)</f>
        <v>2.7142701502881459</v>
      </c>
    </row>
    <row r="181" spans="1:15" s="236" customFormat="1" x14ac:dyDescent="0.2">
      <c r="A181" s="237" t="str">
        <f>name!E$6</f>
        <v>Associate professional occupations</v>
      </c>
      <c r="B181" s="302">
        <v>1.02635848248697</v>
      </c>
      <c r="C181" s="302">
        <v>0.12109563747884601</v>
      </c>
      <c r="D181" s="302">
        <v>5.5288511953049804E-2</v>
      </c>
      <c r="E181" s="302">
        <f t="shared" si="84"/>
        <v>1.2027426319188659</v>
      </c>
      <c r="F181" s="303"/>
      <c r="G181" s="302">
        <v>1.5795494402825414</v>
      </c>
      <c r="H181" s="302">
        <v>0.22605618850111359</v>
      </c>
      <c r="I181" s="302">
        <v>8.4047536698726749E-2</v>
      </c>
      <c r="J181" s="302">
        <f t="shared" si="85"/>
        <v>1.8896531654823818</v>
      </c>
      <c r="K181" s="303"/>
      <c r="L181" s="302">
        <v>1.7364926168119568</v>
      </c>
      <c r="M181" s="302">
        <v>0.29960834139580356</v>
      </c>
      <c r="N181" s="302">
        <v>8.8936062918967315E-2</v>
      </c>
      <c r="O181" s="302">
        <f t="shared" si="86"/>
        <v>2.1250370211267278</v>
      </c>
    </row>
    <row r="182" spans="1:15" s="236" customFormat="1" x14ac:dyDescent="0.2">
      <c r="A182" s="237" t="str">
        <f>name!E$7</f>
        <v>Administrative and secretarial occupations</v>
      </c>
      <c r="B182" s="302">
        <v>2.1768029136297109</v>
      </c>
      <c r="C182" s="302">
        <v>0.67605891454472722</v>
      </c>
      <c r="D182" s="302">
        <v>6.7166730195247493E-2</v>
      </c>
      <c r="E182" s="302">
        <f t="shared" si="84"/>
        <v>2.9200285583696859</v>
      </c>
      <c r="F182" s="303"/>
      <c r="G182" s="302">
        <v>3.1365106290230313</v>
      </c>
      <c r="H182" s="302">
        <v>1.2004361609708651</v>
      </c>
      <c r="I182" s="302">
        <v>0.11293386906247198</v>
      </c>
      <c r="J182" s="302">
        <f t="shared" si="85"/>
        <v>4.449880659056368</v>
      </c>
      <c r="K182" s="303"/>
      <c r="L182" s="302">
        <v>3.7983559599657655</v>
      </c>
      <c r="M182" s="302">
        <v>1.2659054201092383</v>
      </c>
      <c r="N182" s="302">
        <v>9.7783441754836956E-2</v>
      </c>
      <c r="O182" s="302">
        <f t="shared" si="86"/>
        <v>5.1620448218298405</v>
      </c>
    </row>
    <row r="183" spans="1:15" s="236" customFormat="1" x14ac:dyDescent="0.2">
      <c r="A183" s="237" t="str">
        <f>name!E$8</f>
        <v>Skilled trades occupations</v>
      </c>
      <c r="B183" s="302">
        <v>0.92137786274310396</v>
      </c>
      <c r="C183" s="302">
        <v>0.14935446790243248</v>
      </c>
      <c r="D183" s="302">
        <v>0.22117792935307687</v>
      </c>
      <c r="E183" s="302">
        <f t="shared" si="84"/>
        <v>1.2919102599986134</v>
      </c>
      <c r="F183" s="303"/>
      <c r="G183" s="302">
        <v>0.95913406075203811</v>
      </c>
      <c r="H183" s="302">
        <v>0.31585496080567849</v>
      </c>
      <c r="I183" s="302">
        <v>0.19608618703171546</v>
      </c>
      <c r="J183" s="302">
        <f>SUM(G183:I183)</f>
        <v>1.4710752085894321</v>
      </c>
      <c r="K183" s="303"/>
      <c r="L183" s="302">
        <v>0.91419776485811688</v>
      </c>
      <c r="M183" s="302">
        <v>0.49021488198579127</v>
      </c>
      <c r="N183" s="302">
        <v>0.19678272304944547</v>
      </c>
      <c r="O183" s="302">
        <f t="shared" si="86"/>
        <v>1.6011953698933536</v>
      </c>
    </row>
    <row r="184" spans="1:15" s="236" customFormat="1" x14ac:dyDescent="0.2">
      <c r="A184" s="237" t="str">
        <f>name!E$9</f>
        <v>Caring, leisure and other service occupations</v>
      </c>
      <c r="B184" s="302">
        <v>0.93111168073708206</v>
      </c>
      <c r="C184" s="302">
        <v>0.65204783549354006</v>
      </c>
      <c r="D184" s="302">
        <v>0.1231202690484675</v>
      </c>
      <c r="E184" s="302">
        <f t="shared" si="84"/>
        <v>1.7062797852790894</v>
      </c>
      <c r="F184" s="303"/>
      <c r="G184" s="302">
        <v>1.0866583396445284</v>
      </c>
      <c r="H184" s="302">
        <v>0.69427874134603595</v>
      </c>
      <c r="I184" s="302">
        <v>0.12715807430490336</v>
      </c>
      <c r="J184" s="302">
        <f t="shared" ref="J184:J187" si="87">SUM(G184:I184)</f>
        <v>1.9080951552954677</v>
      </c>
      <c r="K184" s="303"/>
      <c r="L184" s="302">
        <v>0.92334393146178695</v>
      </c>
      <c r="M184" s="302">
        <v>0.73714796124813253</v>
      </c>
      <c r="N184" s="302">
        <v>0.15070239000797164</v>
      </c>
      <c r="O184" s="302">
        <f t="shared" si="86"/>
        <v>1.8111942827178911</v>
      </c>
    </row>
    <row r="185" spans="1:15" s="236" customFormat="1" x14ac:dyDescent="0.2">
      <c r="A185" s="237" t="str">
        <f>name!E$10</f>
        <v>Sales and customer service occupations</v>
      </c>
      <c r="B185" s="302">
        <v>0.68408846077478169</v>
      </c>
      <c r="C185" s="302">
        <v>0.19445910523975379</v>
      </c>
      <c r="D185" s="302">
        <v>5.7871813744339244E-2</v>
      </c>
      <c r="E185" s="302">
        <f t="shared" si="84"/>
        <v>0.93641937975887468</v>
      </c>
      <c r="F185" s="303"/>
      <c r="G185" s="302">
        <v>0.90619272517989224</v>
      </c>
      <c r="H185" s="302">
        <v>0.34877593330985984</v>
      </c>
      <c r="I185" s="302">
        <v>5.7952040534834742E-2</v>
      </c>
      <c r="J185" s="302">
        <f t="shared" si="87"/>
        <v>1.312920699024587</v>
      </c>
      <c r="K185" s="303"/>
      <c r="L185" s="302">
        <v>1.0085809918399029</v>
      </c>
      <c r="M185" s="302">
        <v>0.50471638655584228</v>
      </c>
      <c r="N185" s="302">
        <v>5.3679342806301204E-2</v>
      </c>
      <c r="O185" s="302">
        <f t="shared" si="86"/>
        <v>1.5669767212020462</v>
      </c>
    </row>
    <row r="186" spans="1:15" s="236" customFormat="1" x14ac:dyDescent="0.2">
      <c r="A186" s="237" t="str">
        <f>name!E$11</f>
        <v>Process, plant and machine operatives</v>
      </c>
      <c r="B186" s="302">
        <v>7.7299154871237716</v>
      </c>
      <c r="C186" s="302">
        <v>0.64838007220592253</v>
      </c>
      <c r="D186" s="302">
        <v>3.293725474335095</v>
      </c>
      <c r="E186" s="302">
        <f t="shared" si="84"/>
        <v>11.672021033664787</v>
      </c>
      <c r="F186" s="303"/>
      <c r="G186" s="302">
        <v>8.850929020625852</v>
      </c>
      <c r="H186" s="302">
        <v>1.0510120637389087</v>
      </c>
      <c r="I186" s="302">
        <v>3.9163948906453068</v>
      </c>
      <c r="J186" s="302">
        <f t="shared" si="87"/>
        <v>13.818335975010068</v>
      </c>
      <c r="K186" s="303"/>
      <c r="L186" s="302">
        <v>8.6110169853721512</v>
      </c>
      <c r="M186" s="302">
        <v>1.2322463831242558</v>
      </c>
      <c r="N186" s="302">
        <v>4.5945958107983964</v>
      </c>
      <c r="O186" s="302">
        <f t="shared" si="86"/>
        <v>14.437859179294804</v>
      </c>
    </row>
    <row r="187" spans="1:15" s="236" customFormat="1" x14ac:dyDescent="0.2">
      <c r="A187" s="237" t="str">
        <f>name!E$12</f>
        <v>Elementary occupations</v>
      </c>
      <c r="B187" s="302">
        <v>3.2975700422217513</v>
      </c>
      <c r="C187" s="302">
        <v>0.69078721855998182</v>
      </c>
      <c r="D187" s="302">
        <v>9.6692643186699553E-2</v>
      </c>
      <c r="E187" s="302">
        <f t="shared" si="84"/>
        <v>4.0850499039684331</v>
      </c>
      <c r="F187" s="303"/>
      <c r="G187" s="302">
        <v>3.3866032976683225</v>
      </c>
      <c r="H187" s="302">
        <v>1.3115712844301883</v>
      </c>
      <c r="I187" s="302">
        <v>0.12472977569077615</v>
      </c>
      <c r="J187" s="302">
        <f t="shared" si="87"/>
        <v>4.8229043577892865</v>
      </c>
      <c r="K187" s="303"/>
      <c r="L187" s="302">
        <v>3.5302781774973808</v>
      </c>
      <c r="M187" s="302">
        <v>1.285005761256993</v>
      </c>
      <c r="N187" s="302">
        <v>0.13727410809517798</v>
      </c>
      <c r="O187" s="302">
        <f t="shared" si="86"/>
        <v>4.9525580468495516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19.026752691123342</v>
      </c>
      <c r="C189" s="311">
        <f t="shared" ref="C189:E189" si="88">SUM(C179:C187)</f>
        <v>3.2934227038716779</v>
      </c>
      <c r="D189" s="311">
        <f t="shared" si="88"/>
        <v>4.2868246050050152</v>
      </c>
      <c r="E189" s="311">
        <f t="shared" si="88"/>
        <v>26.607000000000031</v>
      </c>
      <c r="F189" s="311"/>
      <c r="G189" s="311">
        <f t="shared" ref="G189:J189" si="89">SUM(G179:G187)</f>
        <v>23.572195427930748</v>
      </c>
      <c r="H189" s="311">
        <f t="shared" si="89"/>
        <v>5.5275811041456038</v>
      </c>
      <c r="I189" s="311">
        <f t="shared" si="89"/>
        <v>5.1382234679236412</v>
      </c>
      <c r="J189" s="311">
        <f t="shared" si="89"/>
        <v>34.237999999999992</v>
      </c>
      <c r="K189" s="311"/>
      <c r="L189" s="311">
        <f t="shared" ref="L189:O189" si="90">SUM(L179:L187)</f>
        <v>24.941500644415505</v>
      </c>
      <c r="M189" s="311">
        <f t="shared" si="90"/>
        <v>6.355792124976082</v>
      </c>
      <c r="N189" s="311">
        <f t="shared" si="90"/>
        <v>5.854707230608418</v>
      </c>
      <c r="O189" s="311">
        <f t="shared" si="90"/>
        <v>37.152000000000008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3.780680498585355</v>
      </c>
      <c r="C196" s="302">
        <v>0.43811733248112161</v>
      </c>
      <c r="D196" s="302">
        <v>1.286412655838598</v>
      </c>
      <c r="E196" s="302">
        <f>SUM(B196:D196)</f>
        <v>5.5052104869050744</v>
      </c>
      <c r="F196" s="303"/>
      <c r="G196" s="302">
        <v>3.9310839036100305</v>
      </c>
      <c r="H196" s="302">
        <v>0.77222308770367365</v>
      </c>
      <c r="I196" s="302">
        <v>1.3402790184185509</v>
      </c>
      <c r="J196" s="302">
        <f>SUM(G196:I196)</f>
        <v>6.0435860097322553</v>
      </c>
      <c r="K196" s="303"/>
      <c r="L196" s="302">
        <v>4.5510007594877946</v>
      </c>
      <c r="M196" s="302">
        <v>1.1771219145231426</v>
      </c>
      <c r="N196" s="302">
        <v>1.4610292452256739</v>
      </c>
      <c r="O196" s="302">
        <f>SUM(L196:N196)</f>
        <v>7.1891519192366111</v>
      </c>
    </row>
    <row r="197" spans="1:15" s="236" customFormat="1" x14ac:dyDescent="0.2">
      <c r="A197" s="237" t="str">
        <f>name!E$5</f>
        <v>Professional occupations</v>
      </c>
      <c r="B197" s="302">
        <v>1.087417334567006</v>
      </c>
      <c r="C197" s="302">
        <v>0.14269943206639527</v>
      </c>
      <c r="D197" s="302">
        <v>8.8447649426924874E-2</v>
      </c>
      <c r="E197" s="302">
        <f t="shared" ref="E197:E204" si="91">SUM(B197:D197)</f>
        <v>1.318564416060326</v>
      </c>
      <c r="F197" s="303"/>
      <c r="G197" s="302">
        <v>1.3402209225366384</v>
      </c>
      <c r="H197" s="302">
        <v>0.27007390482826343</v>
      </c>
      <c r="I197" s="302">
        <v>9.6552458198453497E-2</v>
      </c>
      <c r="J197" s="302">
        <f t="shared" ref="J197:J199" si="92">SUM(G197:I197)</f>
        <v>1.7068472855633554</v>
      </c>
      <c r="K197" s="303"/>
      <c r="L197" s="302">
        <v>1.7262038720416695</v>
      </c>
      <c r="M197" s="302">
        <v>0.45138475346773621</v>
      </c>
      <c r="N197" s="302">
        <v>6.6137223518214563E-2</v>
      </c>
      <c r="O197" s="302">
        <f t="shared" ref="O197:O204" si="93">SUM(L197:N197)</f>
        <v>2.2437258490276202</v>
      </c>
    </row>
    <row r="198" spans="1:15" s="236" customFormat="1" x14ac:dyDescent="0.2">
      <c r="A198" s="237" t="str">
        <f>name!E$6</f>
        <v>Associate professional occupations</v>
      </c>
      <c r="B198" s="302">
        <v>0.91868239951972275</v>
      </c>
      <c r="C198" s="302">
        <v>0.39249780687639213</v>
      </c>
      <c r="D198" s="302">
        <v>6.1646023285898591E-2</v>
      </c>
      <c r="E198" s="302">
        <f t="shared" si="91"/>
        <v>1.3728262296820135</v>
      </c>
      <c r="F198" s="303"/>
      <c r="G198" s="302">
        <v>1.0310652408682717</v>
      </c>
      <c r="H198" s="302">
        <v>0.53131006365776989</v>
      </c>
      <c r="I198" s="302">
        <v>5.4365356137725723E-2</v>
      </c>
      <c r="J198" s="302">
        <f t="shared" si="92"/>
        <v>1.6167406606637673</v>
      </c>
      <c r="K198" s="303"/>
      <c r="L198" s="302">
        <v>1.3526783734546723</v>
      </c>
      <c r="M198" s="302">
        <v>0.86233296549459915</v>
      </c>
      <c r="N198" s="302">
        <v>5.9647588464174027E-2</v>
      </c>
      <c r="O198" s="302">
        <f t="shared" si="93"/>
        <v>2.2746589274134452</v>
      </c>
    </row>
    <row r="199" spans="1:15" s="236" customFormat="1" x14ac:dyDescent="0.2">
      <c r="A199" s="237" t="str">
        <f>name!E$7</f>
        <v>Administrative and secretarial occupations</v>
      </c>
      <c r="B199" s="302">
        <v>1.2640354703646293</v>
      </c>
      <c r="C199" s="302">
        <v>0.97417841720675469</v>
      </c>
      <c r="D199" s="302">
        <v>2.4693126963765202E-2</v>
      </c>
      <c r="E199" s="302">
        <f t="shared" si="91"/>
        <v>2.2629070145351493</v>
      </c>
      <c r="F199" s="303"/>
      <c r="G199" s="302">
        <v>1.1482139202836179</v>
      </c>
      <c r="H199" s="302">
        <v>1.2306972868632826</v>
      </c>
      <c r="I199" s="302">
        <v>2.3225357326874176E-2</v>
      </c>
      <c r="J199" s="302">
        <f t="shared" si="92"/>
        <v>2.4021365644737749</v>
      </c>
      <c r="K199" s="303"/>
      <c r="L199" s="302">
        <v>1.6499477594154159</v>
      </c>
      <c r="M199" s="302">
        <v>2.0824415406508625</v>
      </c>
      <c r="N199" s="302">
        <v>2.4552912564890995E-2</v>
      </c>
      <c r="O199" s="302">
        <f t="shared" si="93"/>
        <v>3.7569422126311696</v>
      </c>
    </row>
    <row r="200" spans="1:15" s="236" customFormat="1" x14ac:dyDescent="0.2">
      <c r="A200" s="237" t="str">
        <f>name!E$8</f>
        <v>Skilled trades occupations</v>
      </c>
      <c r="B200" s="302">
        <v>2.6883414368526006</v>
      </c>
      <c r="C200" s="302">
        <v>2.470250053131223</v>
      </c>
      <c r="D200" s="302">
        <v>0.39876841181812256</v>
      </c>
      <c r="E200" s="302">
        <f t="shared" si="91"/>
        <v>5.5573599018019459</v>
      </c>
      <c r="F200" s="303"/>
      <c r="G200" s="302">
        <v>1.9942461424058684</v>
      </c>
      <c r="H200" s="302">
        <v>2.2480759368464946</v>
      </c>
      <c r="I200" s="302">
        <v>0.4294037961104713</v>
      </c>
      <c r="J200" s="302">
        <f>SUM(G200:I200)</f>
        <v>4.6717258753628341</v>
      </c>
      <c r="K200" s="303"/>
      <c r="L200" s="302">
        <v>1.3895905578036567</v>
      </c>
      <c r="M200" s="302">
        <v>2.7208902029096951</v>
      </c>
      <c r="N200" s="302">
        <v>0.58339745654440833</v>
      </c>
      <c r="O200" s="302">
        <f t="shared" si="93"/>
        <v>4.69387821725776</v>
      </c>
    </row>
    <row r="201" spans="1:15" s="236" customFormat="1" x14ac:dyDescent="0.2">
      <c r="A201" s="237" t="str">
        <f>name!E$9</f>
        <v>Caring, leisure and other service occupations</v>
      </c>
      <c r="B201" s="302">
        <v>1.2850935855124477</v>
      </c>
      <c r="C201" s="302">
        <v>1.017180715656596</v>
      </c>
      <c r="D201" s="302">
        <v>0.10261047247036383</v>
      </c>
      <c r="E201" s="302">
        <f t="shared" si="91"/>
        <v>2.4048847736394077</v>
      </c>
      <c r="F201" s="303"/>
      <c r="G201" s="302">
        <v>1.0905463950632135</v>
      </c>
      <c r="H201" s="302">
        <v>1.0349740516614752</v>
      </c>
      <c r="I201" s="302">
        <v>0.12190788565412687</v>
      </c>
      <c r="J201" s="302">
        <f t="shared" ref="J201:J204" si="94">SUM(G201:I201)</f>
        <v>2.2474283323788153</v>
      </c>
      <c r="K201" s="303"/>
      <c r="L201" s="302">
        <v>1.214609938695024</v>
      </c>
      <c r="M201" s="302">
        <v>1.2486295282383117</v>
      </c>
      <c r="N201" s="302">
        <v>0.22248939984509425</v>
      </c>
      <c r="O201" s="302">
        <f t="shared" si="93"/>
        <v>2.68572886677843</v>
      </c>
    </row>
    <row r="202" spans="1:15" s="236" customFormat="1" x14ac:dyDescent="0.2">
      <c r="A202" s="237" t="str">
        <f>name!E$10</f>
        <v>Sales and customer service occupations</v>
      </c>
      <c r="B202" s="302">
        <v>0.99638039198130046</v>
      </c>
      <c r="C202" s="302">
        <v>2.3736821207255514</v>
      </c>
      <c r="D202" s="302">
        <v>0.50240228942298759</v>
      </c>
      <c r="E202" s="302">
        <f t="shared" si="91"/>
        <v>3.8724648021298398</v>
      </c>
      <c r="F202" s="303"/>
      <c r="G202" s="302">
        <v>0.8850426783783879</v>
      </c>
      <c r="H202" s="302">
        <v>2.7466267390676848</v>
      </c>
      <c r="I202" s="302">
        <v>0.38022544459570895</v>
      </c>
      <c r="J202" s="302">
        <f t="shared" si="94"/>
        <v>4.0118948620417818</v>
      </c>
      <c r="K202" s="303"/>
      <c r="L202" s="302">
        <v>1.2223621142460848</v>
      </c>
      <c r="M202" s="302">
        <v>5.0225159774549706</v>
      </c>
      <c r="N202" s="302">
        <v>0.2873632044767685</v>
      </c>
      <c r="O202" s="302">
        <f t="shared" si="93"/>
        <v>6.5322412961778245</v>
      </c>
    </row>
    <row r="203" spans="1:15" s="236" customFormat="1" x14ac:dyDescent="0.2">
      <c r="A203" s="237" t="str">
        <f>name!E$11</f>
        <v>Process, plant and machine operatives</v>
      </c>
      <c r="B203" s="302">
        <v>0.60673104855219073</v>
      </c>
      <c r="C203" s="302">
        <v>1.1183796636055214</v>
      </c>
      <c r="D203" s="302">
        <v>5.0848403661835608E-2</v>
      </c>
      <c r="E203" s="302">
        <f t="shared" si="91"/>
        <v>1.7759591158195478</v>
      </c>
      <c r="F203" s="303"/>
      <c r="G203" s="302">
        <v>0.43896414487357877</v>
      </c>
      <c r="H203" s="302">
        <v>1.4286797601194976</v>
      </c>
      <c r="I203" s="302">
        <v>5.7824944428607548E-2</v>
      </c>
      <c r="J203" s="302">
        <f t="shared" si="94"/>
        <v>1.9254688494216841</v>
      </c>
      <c r="K203" s="303"/>
      <c r="L203" s="302">
        <v>0.27123156352705452</v>
      </c>
      <c r="M203" s="302">
        <v>2.5634559633763403</v>
      </c>
      <c r="N203" s="302">
        <v>0.1012799886480866</v>
      </c>
      <c r="O203" s="302">
        <f t="shared" si="93"/>
        <v>2.9359675155514813</v>
      </c>
    </row>
    <row r="204" spans="1:15" s="236" customFormat="1" x14ac:dyDescent="0.2">
      <c r="A204" s="237" t="str">
        <f>name!E$12</f>
        <v>Elementary occupations</v>
      </c>
      <c r="B204" s="302">
        <v>8.2720736523278138</v>
      </c>
      <c r="C204" s="302">
        <v>16.488157708503266</v>
      </c>
      <c r="D204" s="302">
        <v>0.30159189859559532</v>
      </c>
      <c r="E204" s="302">
        <f t="shared" si="91"/>
        <v>25.061823259426674</v>
      </c>
      <c r="F204" s="303"/>
      <c r="G204" s="302">
        <v>6.7683200881699745</v>
      </c>
      <c r="H204" s="302">
        <v>15.909318996931866</v>
      </c>
      <c r="I204" s="302">
        <v>0.28153247525991754</v>
      </c>
      <c r="J204" s="302">
        <f t="shared" si="94"/>
        <v>22.95917156036176</v>
      </c>
      <c r="K204" s="303"/>
      <c r="L204" s="302">
        <v>8.9359196949995123</v>
      </c>
      <c r="M204" s="302">
        <v>14.692875116535433</v>
      </c>
      <c r="N204" s="302">
        <v>0.56391038439076302</v>
      </c>
      <c r="O204" s="302">
        <f t="shared" si="93"/>
        <v>24.192705195925708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20.899435818263068</v>
      </c>
      <c r="C206" s="311">
        <f t="shared" ref="C206:E206" si="95">SUM(C196:C204)</f>
        <v>25.415143250252822</v>
      </c>
      <c r="D206" s="311">
        <f t="shared" si="95"/>
        <v>2.8174209314840919</v>
      </c>
      <c r="E206" s="311">
        <f t="shared" si="95"/>
        <v>49.131999999999977</v>
      </c>
      <c r="F206" s="311"/>
      <c r="G206" s="311">
        <f t="shared" ref="G206:J206" si="96">SUM(G196:G204)</f>
        <v>18.627703436189584</v>
      </c>
      <c r="H206" s="311">
        <f t="shared" si="96"/>
        <v>26.171979827680005</v>
      </c>
      <c r="I206" s="311">
        <f t="shared" si="96"/>
        <v>2.7853167361304365</v>
      </c>
      <c r="J206" s="311">
        <f t="shared" si="96"/>
        <v>47.585000000000022</v>
      </c>
      <c r="K206" s="311"/>
      <c r="L206" s="311">
        <f t="shared" ref="L206:O206" si="97">SUM(L196:L204)</f>
        <v>22.313544633670887</v>
      </c>
      <c r="M206" s="311">
        <f t="shared" si="97"/>
        <v>30.821647962651092</v>
      </c>
      <c r="N206" s="311">
        <f t="shared" si="97"/>
        <v>3.3698074036780739</v>
      </c>
      <c r="O206" s="311">
        <f t="shared" si="97"/>
        <v>56.505000000000052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0.17990409768882504</v>
      </c>
      <c r="C213" s="302">
        <v>5.8138469109484898E-2</v>
      </c>
      <c r="D213" s="302">
        <v>9.8462582104818661E-2</v>
      </c>
      <c r="E213" s="302">
        <f>SUM(B213:D213)</f>
        <v>0.3365051489031286</v>
      </c>
      <c r="F213" s="303"/>
      <c r="G213" s="302">
        <v>0.30909591628796335</v>
      </c>
      <c r="H213" s="302">
        <v>6.5606743329476538E-2</v>
      </c>
      <c r="I213" s="302">
        <v>4.82895447489749E-2</v>
      </c>
      <c r="J213" s="302">
        <f>SUM(G213:I213)</f>
        <v>0.42299220436641477</v>
      </c>
      <c r="K213" s="303"/>
      <c r="L213" s="302">
        <v>0.28817246827917481</v>
      </c>
      <c r="M213" s="302">
        <v>7.2904613173688196E-2</v>
      </c>
      <c r="N213" s="302">
        <v>5.2221523134584912E-2</v>
      </c>
      <c r="O213" s="302">
        <f>SUM(L213:N213)</f>
        <v>0.41329860458744788</v>
      </c>
    </row>
    <row r="214" spans="1:15" s="236" customFormat="1" x14ac:dyDescent="0.2">
      <c r="A214" s="237" t="str">
        <f>name!E$5</f>
        <v>Professional occupations</v>
      </c>
      <c r="B214" s="302">
        <v>0.22685879935502953</v>
      </c>
      <c r="C214" s="302">
        <v>5.5977945475307572E-2</v>
      </c>
      <c r="D214" s="302">
        <v>0.16508446144976224</v>
      </c>
      <c r="E214" s="302">
        <f t="shared" ref="E214:E221" si="98">SUM(B214:D214)</f>
        <v>0.44792120628009935</v>
      </c>
      <c r="F214" s="303"/>
      <c r="G214" s="302">
        <v>0.43498580101621748</v>
      </c>
      <c r="H214" s="302">
        <v>6.2392730688103873E-2</v>
      </c>
      <c r="I214" s="302">
        <v>9.9610353168392937E-2</v>
      </c>
      <c r="J214" s="302">
        <f t="shared" ref="J214:J216" si="99">SUM(G214:I214)</f>
        <v>0.59698888487271429</v>
      </c>
      <c r="K214" s="303"/>
      <c r="L214" s="302">
        <v>0.53522346609402394</v>
      </c>
      <c r="M214" s="302">
        <v>8.5828190489571257E-2</v>
      </c>
      <c r="N214" s="302">
        <v>8.4617401287353095E-2</v>
      </c>
      <c r="O214" s="302">
        <f t="shared" ref="O214:O221" si="100">SUM(L214:N214)</f>
        <v>0.70566905787094825</v>
      </c>
    </row>
    <row r="215" spans="1:15" s="236" customFormat="1" x14ac:dyDescent="0.2">
      <c r="A215" s="237" t="str">
        <f>name!E$6</f>
        <v>Associate professional occupations</v>
      </c>
      <c r="B215" s="302">
        <v>0.16422991088143812</v>
      </c>
      <c r="C215" s="302">
        <v>9.6372533961908091E-2</v>
      </c>
      <c r="D215" s="302">
        <v>0.26903903132091928</v>
      </c>
      <c r="E215" s="302">
        <f t="shared" si="98"/>
        <v>0.52964147616426549</v>
      </c>
      <c r="F215" s="303"/>
      <c r="G215" s="302">
        <v>0.29948997744674671</v>
      </c>
      <c r="H215" s="302">
        <v>7.8822448160442801E-2</v>
      </c>
      <c r="I215" s="302">
        <v>0.21971230370634975</v>
      </c>
      <c r="J215" s="302">
        <f t="shared" si="99"/>
        <v>0.59802472931353923</v>
      </c>
      <c r="K215" s="303"/>
      <c r="L215" s="302">
        <v>0.2792568602643915</v>
      </c>
      <c r="M215" s="302">
        <v>8.1189169915641624E-2</v>
      </c>
      <c r="N215" s="302">
        <v>0.20474222688137095</v>
      </c>
      <c r="O215" s="302">
        <f t="shared" si="100"/>
        <v>0.56518825706140408</v>
      </c>
    </row>
    <row r="216" spans="1:15" s="236" customFormat="1" x14ac:dyDescent="0.2">
      <c r="A216" s="237" t="str">
        <f>name!E$7</f>
        <v>Administrative and secretarial occupations</v>
      </c>
      <c r="B216" s="302">
        <v>0.17764222244117761</v>
      </c>
      <c r="C216" s="302">
        <v>0.21117877899289467</v>
      </c>
      <c r="D216" s="302">
        <v>1.6193073881096396E-2</v>
      </c>
      <c r="E216" s="302">
        <f t="shared" si="98"/>
        <v>0.4050140753151687</v>
      </c>
      <c r="F216" s="303"/>
      <c r="G216" s="302">
        <v>0.26803956742136842</v>
      </c>
      <c r="H216" s="302">
        <v>0.23332447171783385</v>
      </c>
      <c r="I216" s="302">
        <v>1.2115100097460647E-2</v>
      </c>
      <c r="J216" s="302">
        <f t="shared" si="99"/>
        <v>0.51347913923666288</v>
      </c>
      <c r="K216" s="303"/>
      <c r="L216" s="302">
        <v>0.26390474357702276</v>
      </c>
      <c r="M216" s="302">
        <v>0.22164391693054186</v>
      </c>
      <c r="N216" s="302">
        <v>1.1224449434400938E-2</v>
      </c>
      <c r="O216" s="302">
        <f t="shared" si="100"/>
        <v>0.49677310994196555</v>
      </c>
    </row>
    <row r="217" spans="1:15" s="236" customFormat="1" x14ac:dyDescent="0.2">
      <c r="A217" s="237" t="str">
        <f>name!E$8</f>
        <v>Skilled trades occupations</v>
      </c>
      <c r="B217" s="302">
        <v>0.16353378606063965</v>
      </c>
      <c r="C217" s="302">
        <v>6.327945948933901E-2</v>
      </c>
      <c r="D217" s="302">
        <v>0.12950503885847614</v>
      </c>
      <c r="E217" s="302">
        <f t="shared" si="98"/>
        <v>0.35631828440845481</v>
      </c>
      <c r="F217" s="303"/>
      <c r="G217" s="302">
        <v>0.20838667245881437</v>
      </c>
      <c r="H217" s="302">
        <v>3.1698353728977294E-2</v>
      </c>
      <c r="I217" s="302">
        <v>6.8538103974062431E-2</v>
      </c>
      <c r="J217" s="302">
        <f>SUM(G217:I217)</f>
        <v>0.30862313016185405</v>
      </c>
      <c r="K217" s="303"/>
      <c r="L217" s="302">
        <v>0.17043843440384057</v>
      </c>
      <c r="M217" s="302">
        <v>4.7680708723069239E-2</v>
      </c>
      <c r="N217" s="302">
        <v>8.8749965908169623E-2</v>
      </c>
      <c r="O217" s="302">
        <f t="shared" si="100"/>
        <v>0.30686910903507941</v>
      </c>
    </row>
    <row r="218" spans="1:15" s="236" customFormat="1" x14ac:dyDescent="0.2">
      <c r="A218" s="237" t="str">
        <f>name!E$9</f>
        <v>Caring, leisure and other service occupations</v>
      </c>
      <c r="B218" s="302">
        <v>5.550068323873017E-2</v>
      </c>
      <c r="C218" s="302">
        <v>6.344259024099104E-2</v>
      </c>
      <c r="D218" s="302">
        <v>1.4974098784570331E-2</v>
      </c>
      <c r="E218" s="302">
        <f t="shared" si="98"/>
        <v>0.13391737226429154</v>
      </c>
      <c r="F218" s="303"/>
      <c r="G218" s="302">
        <v>8.7202022910253391E-2</v>
      </c>
      <c r="H218" s="302">
        <v>8.8584844345006006E-2</v>
      </c>
      <c r="I218" s="302">
        <v>1.8692074002180394E-2</v>
      </c>
      <c r="J218" s="302">
        <f t="shared" ref="J218:J221" si="101">SUM(G218:I218)</f>
        <v>0.19447894125743978</v>
      </c>
      <c r="K218" s="303"/>
      <c r="L218" s="302">
        <v>8.1026900403020283E-2</v>
      </c>
      <c r="M218" s="302">
        <v>7.192126630480189E-2</v>
      </c>
      <c r="N218" s="302">
        <v>1.5777735691096539E-2</v>
      </c>
      <c r="O218" s="302">
        <f t="shared" si="100"/>
        <v>0.16872590239891871</v>
      </c>
    </row>
    <row r="219" spans="1:15" s="236" customFormat="1" x14ac:dyDescent="0.2">
      <c r="A219" s="237" t="str">
        <f>name!E$10</f>
        <v>Sales and customer service occupations</v>
      </c>
      <c r="B219" s="302">
        <v>9.4440048574372354E-2</v>
      </c>
      <c r="C219" s="302">
        <v>9.8471649128515235E-2</v>
      </c>
      <c r="D219" s="302">
        <v>1.8452619881749895E-2</v>
      </c>
      <c r="E219" s="302">
        <f t="shared" si="98"/>
        <v>0.21136431758463747</v>
      </c>
      <c r="F219" s="303"/>
      <c r="G219" s="302">
        <v>0.14287276846699956</v>
      </c>
      <c r="H219" s="302">
        <v>0.11017213691331228</v>
      </c>
      <c r="I219" s="302">
        <v>8.0930010249655147E-3</v>
      </c>
      <c r="J219" s="302">
        <f t="shared" si="101"/>
        <v>0.26113790640527734</v>
      </c>
      <c r="K219" s="303"/>
      <c r="L219" s="302">
        <v>0.15707107440081661</v>
      </c>
      <c r="M219" s="302">
        <v>0.12522845515737491</v>
      </c>
      <c r="N219" s="302">
        <v>7.0899073700970427E-3</v>
      </c>
      <c r="O219" s="302">
        <f t="shared" si="100"/>
        <v>0.28938943692828856</v>
      </c>
    </row>
    <row r="220" spans="1:15" s="236" customFormat="1" x14ac:dyDescent="0.2">
      <c r="A220" s="237" t="str">
        <f>name!E$11</f>
        <v>Process, plant and machine operatives</v>
      </c>
      <c r="B220" s="302">
        <v>3.2256712157673201E-2</v>
      </c>
      <c r="C220" s="302">
        <v>6.160452998741512E-2</v>
      </c>
      <c r="D220" s="302">
        <v>1.8800873001932051E-2</v>
      </c>
      <c r="E220" s="302">
        <f t="shared" si="98"/>
        <v>0.11266211514702036</v>
      </c>
      <c r="F220" s="303"/>
      <c r="G220" s="302">
        <v>4.3106165816459409E-2</v>
      </c>
      <c r="H220" s="302">
        <v>2.4163608764391928E-2</v>
      </c>
      <c r="I220" s="302">
        <v>1.6448236738541837E-2</v>
      </c>
      <c r="J220" s="302">
        <f t="shared" si="101"/>
        <v>8.3718011319393187E-2</v>
      </c>
      <c r="K220" s="303"/>
      <c r="L220" s="302">
        <v>3.2985483606154414E-2</v>
      </c>
      <c r="M220" s="302">
        <v>3.299464581819006E-2</v>
      </c>
      <c r="N220" s="302">
        <v>1.5937879802088276E-2</v>
      </c>
      <c r="O220" s="302">
        <f t="shared" si="100"/>
        <v>8.1918009226432748E-2</v>
      </c>
    </row>
    <row r="221" spans="1:15" s="236" customFormat="1" x14ac:dyDescent="0.2">
      <c r="A221" s="237" t="str">
        <f>name!E$12</f>
        <v>Elementary occupations</v>
      </c>
      <c r="B221" s="302">
        <v>8.4386094160251987E-2</v>
      </c>
      <c r="C221" s="302">
        <v>0.20757614888357029</v>
      </c>
      <c r="D221" s="302">
        <v>6.0693760889116544E-2</v>
      </c>
      <c r="E221" s="302">
        <f t="shared" si="98"/>
        <v>0.35265600393293883</v>
      </c>
      <c r="F221" s="303"/>
      <c r="G221" s="302">
        <v>0.13416729944980685</v>
      </c>
      <c r="H221" s="302">
        <v>0.18904871478084809</v>
      </c>
      <c r="I221" s="302">
        <v>7.9341038836049357E-2</v>
      </c>
      <c r="J221" s="302">
        <f t="shared" si="101"/>
        <v>0.40255705306670431</v>
      </c>
      <c r="K221" s="303"/>
      <c r="L221" s="302">
        <v>0.11649469160915926</v>
      </c>
      <c r="M221" s="302">
        <v>0.20712289382638555</v>
      </c>
      <c r="N221" s="302">
        <v>8.4550927513970656E-2</v>
      </c>
      <c r="O221" s="302">
        <f t="shared" si="100"/>
        <v>0.40816851294951545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1.1787523545581375</v>
      </c>
      <c r="C223" s="311">
        <f t="shared" ref="C223:E223" si="102">SUM(C213:C221)</f>
        <v>0.91604210526942609</v>
      </c>
      <c r="D223" s="311">
        <f t="shared" si="102"/>
        <v>0.79120554017244138</v>
      </c>
      <c r="E223" s="311">
        <f t="shared" si="102"/>
        <v>2.8860000000000054</v>
      </c>
      <c r="F223" s="311"/>
      <c r="G223" s="311">
        <f t="shared" ref="G223:J223" si="103">SUM(G213:G221)</f>
        <v>1.9273461912746295</v>
      </c>
      <c r="H223" s="311">
        <f t="shared" si="103"/>
        <v>0.88381405242839262</v>
      </c>
      <c r="I223" s="311">
        <f t="shared" si="103"/>
        <v>0.5708397562969777</v>
      </c>
      <c r="J223" s="311">
        <f t="shared" si="103"/>
        <v>3.3819999999999992</v>
      </c>
      <c r="K223" s="311"/>
      <c r="L223" s="311">
        <f t="shared" ref="L223:O223" si="104">SUM(L213:L221)</f>
        <v>1.9245741226376039</v>
      </c>
      <c r="M223" s="311">
        <f t="shared" si="104"/>
        <v>0.94651386033926466</v>
      </c>
      <c r="N223" s="311">
        <f t="shared" si="104"/>
        <v>0.56491201702313198</v>
      </c>
      <c r="O223" s="311">
        <f t="shared" si="104"/>
        <v>3.4360000000000013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1.8395603456554459</v>
      </c>
      <c r="C230" s="302">
        <v>0.203370593481873</v>
      </c>
      <c r="D230" s="302">
        <v>0.15296392604283618</v>
      </c>
      <c r="E230" s="302">
        <f>SUM(B230:D230)</f>
        <v>2.1958948651801551</v>
      </c>
      <c r="F230" s="303"/>
      <c r="G230" s="302">
        <v>1.4074780715897499</v>
      </c>
      <c r="H230" s="302">
        <v>0.14809651604229168</v>
      </c>
      <c r="I230" s="302">
        <v>5.478541653904119E-2</v>
      </c>
      <c r="J230" s="302">
        <f>SUM(G230:I230)</f>
        <v>1.6103600041710828</v>
      </c>
      <c r="K230" s="303"/>
      <c r="L230" s="302">
        <v>1.4103861431692593</v>
      </c>
      <c r="M230" s="302">
        <v>0.17304843253660587</v>
      </c>
      <c r="N230" s="302">
        <v>6.5813716835445124E-2</v>
      </c>
      <c r="O230" s="302">
        <f>SUM(L230:N230)</f>
        <v>1.6492482925413103</v>
      </c>
    </row>
    <row r="231" spans="1:15" s="236" customFormat="1" x14ac:dyDescent="0.2">
      <c r="A231" s="237" t="str">
        <f>name!E$5</f>
        <v>Professional occupations</v>
      </c>
      <c r="B231" s="302">
        <v>5.4943208284139313</v>
      </c>
      <c r="C231" s="302">
        <v>0.30028650822003744</v>
      </c>
      <c r="D231" s="302">
        <v>0.36807700876763877</v>
      </c>
      <c r="E231" s="302">
        <f t="shared" ref="E231:E238" si="105">SUM(B231:D231)</f>
        <v>6.1626843454016074</v>
      </c>
      <c r="F231" s="303"/>
      <c r="G231" s="302">
        <v>4.6682414630983509</v>
      </c>
      <c r="H231" s="302">
        <v>0.18158536251979721</v>
      </c>
      <c r="I231" s="302">
        <v>0.11466083263349421</v>
      </c>
      <c r="J231" s="302">
        <f t="shared" ref="J231:J233" si="106">SUM(G231:I231)</f>
        <v>4.9644876582516426</v>
      </c>
      <c r="K231" s="303"/>
      <c r="L231" s="302">
        <v>6.4674271732408704</v>
      </c>
      <c r="M231" s="302">
        <v>0.26270267954803705</v>
      </c>
      <c r="N231" s="302">
        <v>0.10992866471270511</v>
      </c>
      <c r="O231" s="302">
        <f t="shared" ref="O231:O238" si="107">SUM(L231:N231)</f>
        <v>6.8400585175016131</v>
      </c>
    </row>
    <row r="232" spans="1:15" s="236" customFormat="1" x14ac:dyDescent="0.2">
      <c r="A232" s="237" t="str">
        <f>name!E$6</f>
        <v>Associate professional occupations</v>
      </c>
      <c r="B232" s="302">
        <v>2.3976439521480137</v>
      </c>
      <c r="C232" s="302">
        <v>0.27692552479125782</v>
      </c>
      <c r="D232" s="302">
        <v>0.12974563152711049</v>
      </c>
      <c r="E232" s="302">
        <f t="shared" si="105"/>
        <v>2.804315108466382</v>
      </c>
      <c r="F232" s="303"/>
      <c r="G232" s="302">
        <v>1.9102375608962192</v>
      </c>
      <c r="H232" s="302">
        <v>0.164967597335619</v>
      </c>
      <c r="I232" s="302">
        <v>4.4571808965707067E-2</v>
      </c>
      <c r="J232" s="302">
        <f t="shared" si="106"/>
        <v>2.1197769671975455</v>
      </c>
      <c r="K232" s="303"/>
      <c r="L232" s="302">
        <v>2.0954256793481627</v>
      </c>
      <c r="M232" s="302">
        <v>0.16514745339079875</v>
      </c>
      <c r="N232" s="302">
        <v>5.2004517982566195E-2</v>
      </c>
      <c r="O232" s="302">
        <f t="shared" si="107"/>
        <v>2.3125776507215279</v>
      </c>
    </row>
    <row r="233" spans="1:15" s="236" customFormat="1" x14ac:dyDescent="0.2">
      <c r="A233" s="237" t="str">
        <f>name!E$7</f>
        <v>Administrative and secretarial occupations</v>
      </c>
      <c r="B233" s="302">
        <v>1.2162065220158786</v>
      </c>
      <c r="C233" s="302">
        <v>0.55977045079972465</v>
      </c>
      <c r="D233" s="302">
        <v>2.2868036300103058E-2</v>
      </c>
      <c r="E233" s="302">
        <f t="shared" si="105"/>
        <v>1.7988450091157062</v>
      </c>
      <c r="F233" s="303"/>
      <c r="G233" s="302">
        <v>0.80813786519145536</v>
      </c>
      <c r="H233" s="302">
        <v>0.25562535291744698</v>
      </c>
      <c r="I233" s="302">
        <v>5.2680797679140034E-3</v>
      </c>
      <c r="J233" s="302">
        <f t="shared" si="106"/>
        <v>1.0690312978768164</v>
      </c>
      <c r="K233" s="303"/>
      <c r="L233" s="302">
        <v>0.92238269092296599</v>
      </c>
      <c r="M233" s="302">
        <v>0.25152595287218937</v>
      </c>
      <c r="N233" s="302">
        <v>5.0858329277461527E-3</v>
      </c>
      <c r="O233" s="302">
        <f t="shared" si="107"/>
        <v>1.1789944767229015</v>
      </c>
    </row>
    <row r="234" spans="1:15" s="236" customFormat="1" x14ac:dyDescent="0.2">
      <c r="A234" s="237" t="str">
        <f>name!E$8</f>
        <v>Skilled trades occupations</v>
      </c>
      <c r="B234" s="302">
        <v>1.0593258269412313</v>
      </c>
      <c r="C234" s="302">
        <v>8.6892125376338808E-2</v>
      </c>
      <c r="D234" s="302">
        <v>0.17034039913312782</v>
      </c>
      <c r="E234" s="302">
        <f t="shared" si="105"/>
        <v>1.316558351450698</v>
      </c>
      <c r="F234" s="303"/>
      <c r="G234" s="302">
        <v>0.60634209183549848</v>
      </c>
      <c r="H234" s="302">
        <v>3.2911538053817246E-2</v>
      </c>
      <c r="I234" s="302">
        <v>4.6737444097746182E-2</v>
      </c>
      <c r="J234" s="302">
        <f>SUM(G234:I234)</f>
        <v>0.68599107398706183</v>
      </c>
      <c r="K234" s="303"/>
      <c r="L234" s="302">
        <v>0.41410778661367564</v>
      </c>
      <c r="M234" s="302">
        <v>4.4716064365130884E-2</v>
      </c>
      <c r="N234" s="302">
        <v>8.5984882249723962E-2</v>
      </c>
      <c r="O234" s="302">
        <f t="shared" si="107"/>
        <v>0.54480873322853052</v>
      </c>
    </row>
    <row r="235" spans="1:15" s="236" customFormat="1" x14ac:dyDescent="0.2">
      <c r="A235" s="237" t="str">
        <f>name!E$9</f>
        <v>Caring, leisure and other service occupations</v>
      </c>
      <c r="B235" s="302">
        <v>0.32013184206287548</v>
      </c>
      <c r="C235" s="302">
        <v>6.1975426590294244E-2</v>
      </c>
      <c r="D235" s="302">
        <v>1.7405740164503747E-2</v>
      </c>
      <c r="E235" s="302">
        <f t="shared" si="105"/>
        <v>0.39951300881767349</v>
      </c>
      <c r="F235" s="303"/>
      <c r="G235" s="302">
        <v>0.21035211443276777</v>
      </c>
      <c r="H235" s="302">
        <v>3.4315189254116876E-2</v>
      </c>
      <c r="I235" s="302">
        <v>7.8232027512341196E-3</v>
      </c>
      <c r="J235" s="302">
        <f t="shared" ref="J235:J238" si="108">SUM(G235:I235)</f>
        <v>0.25249050643811877</v>
      </c>
      <c r="K235" s="303"/>
      <c r="L235" s="302">
        <v>0.27822515148411492</v>
      </c>
      <c r="M235" s="302">
        <v>3.5295927515107142E-2</v>
      </c>
      <c r="N235" s="302">
        <v>8.8452328766014995E-3</v>
      </c>
      <c r="O235" s="302">
        <f t="shared" si="107"/>
        <v>0.32236631187582354</v>
      </c>
    </row>
    <row r="236" spans="1:15" s="236" customFormat="1" x14ac:dyDescent="0.2">
      <c r="A236" s="237" t="str">
        <f>name!E$10</f>
        <v>Sales and customer service occupations</v>
      </c>
      <c r="B236" s="302">
        <v>0.82860828630645089</v>
      </c>
      <c r="C236" s="302">
        <v>0.31031867912615435</v>
      </c>
      <c r="D236" s="302">
        <v>2.5629132566048863E-2</v>
      </c>
      <c r="E236" s="302">
        <f t="shared" si="105"/>
        <v>1.1645560979986542</v>
      </c>
      <c r="F236" s="303"/>
      <c r="G236" s="302">
        <v>0.5153757204063466</v>
      </c>
      <c r="H236" s="302">
        <v>0.20869091080232183</v>
      </c>
      <c r="I236" s="302">
        <v>5.7564866350596489E-3</v>
      </c>
      <c r="J236" s="302">
        <f t="shared" si="108"/>
        <v>0.72982311784372811</v>
      </c>
      <c r="K236" s="303"/>
      <c r="L236" s="302">
        <v>0.64110437523748942</v>
      </c>
      <c r="M236" s="302">
        <v>0.27708218651874472</v>
      </c>
      <c r="N236" s="302">
        <v>6.0107706111818902E-3</v>
      </c>
      <c r="O236" s="302">
        <f t="shared" si="107"/>
        <v>0.92419733236741608</v>
      </c>
    </row>
    <row r="237" spans="1:15" s="236" customFormat="1" x14ac:dyDescent="0.2">
      <c r="A237" s="237" t="str">
        <f>name!E$11</f>
        <v>Process, plant and machine operatives</v>
      </c>
      <c r="B237" s="302">
        <v>0.10641703694388514</v>
      </c>
      <c r="C237" s="302">
        <v>5.9008858655981718E-2</v>
      </c>
      <c r="D237" s="302">
        <v>4.6234501155318471E-2</v>
      </c>
      <c r="E237" s="302">
        <f t="shared" si="105"/>
        <v>0.21166039675518533</v>
      </c>
      <c r="F237" s="303"/>
      <c r="G237" s="302">
        <v>5.339332520420146E-2</v>
      </c>
      <c r="H237" s="302">
        <v>3.437241745683195E-2</v>
      </c>
      <c r="I237" s="302">
        <v>2.1769551781193441E-2</v>
      </c>
      <c r="J237" s="302">
        <f t="shared" si="108"/>
        <v>0.10953529444222684</v>
      </c>
      <c r="K237" s="303"/>
      <c r="L237" s="302">
        <v>4.9135288744336592E-2</v>
      </c>
      <c r="M237" s="302">
        <v>3.9165690696172241E-2</v>
      </c>
      <c r="N237" s="302">
        <v>3.3781446728232627E-2</v>
      </c>
      <c r="O237" s="302">
        <f t="shared" si="107"/>
        <v>0.12208242616874146</v>
      </c>
    </row>
    <row r="238" spans="1:15" s="236" customFormat="1" x14ac:dyDescent="0.2">
      <c r="A238" s="237" t="str">
        <f>name!E$12</f>
        <v>Elementary occupations</v>
      </c>
      <c r="B238" s="302">
        <v>0.24389349658173903</v>
      </c>
      <c r="C238" s="302">
        <v>0.10427919483607223</v>
      </c>
      <c r="D238" s="302">
        <v>0.1218001253961383</v>
      </c>
      <c r="E238" s="302">
        <f t="shared" si="105"/>
        <v>0.46997281681394953</v>
      </c>
      <c r="F238" s="303"/>
      <c r="G238" s="302">
        <v>0.1170557586225652</v>
      </c>
      <c r="H238" s="302">
        <v>6.3754591954291048E-2</v>
      </c>
      <c r="I238" s="302">
        <v>7.2693729214929129E-2</v>
      </c>
      <c r="J238" s="302">
        <f t="shared" si="108"/>
        <v>0.25350407979178535</v>
      </c>
      <c r="K238" s="303"/>
      <c r="L238" s="302">
        <v>0.12985522330763682</v>
      </c>
      <c r="M238" s="302">
        <v>7.7028605505539555E-2</v>
      </c>
      <c r="N238" s="302">
        <v>9.9782430058934654E-2</v>
      </c>
      <c r="O238" s="302">
        <f t="shared" si="107"/>
        <v>0.30666625887211102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13.506108137069454</v>
      </c>
      <c r="C240" s="311">
        <f t="shared" ref="C240:E240" si="109">SUM(C230:C238)</f>
        <v>1.9628273618777343</v>
      </c>
      <c r="D240" s="311">
        <f t="shared" si="109"/>
        <v>1.0550645010528257</v>
      </c>
      <c r="E240" s="311">
        <f t="shared" si="109"/>
        <v>16.524000000000008</v>
      </c>
      <c r="F240" s="311"/>
      <c r="G240" s="311">
        <f t="shared" ref="G240:J240" si="110">SUM(G230:G238)</f>
        <v>10.296613971277154</v>
      </c>
      <c r="H240" s="311">
        <f t="shared" si="110"/>
        <v>1.1243194763365338</v>
      </c>
      <c r="I240" s="311">
        <f t="shared" si="110"/>
        <v>0.37406655238631892</v>
      </c>
      <c r="J240" s="311">
        <f t="shared" si="110"/>
        <v>11.795000000000005</v>
      </c>
      <c r="K240" s="311"/>
      <c r="L240" s="311">
        <f t="shared" ref="L240:O240" si="111">SUM(L230:L238)</f>
        <v>12.40804951206851</v>
      </c>
      <c r="M240" s="311">
        <f t="shared" si="111"/>
        <v>1.3257129929483256</v>
      </c>
      <c r="N240" s="311">
        <f t="shared" si="111"/>
        <v>0.46723749498313721</v>
      </c>
      <c r="O240" s="311">
        <f t="shared" si="111"/>
        <v>14.200999999999974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0.92373077209540999</v>
      </c>
      <c r="C247" s="302">
        <v>0.13442829918610016</v>
      </c>
      <c r="D247" s="302">
        <v>3.7464207246495324E-2</v>
      </c>
      <c r="E247" s="302">
        <f>SUM(B247:D247)</f>
        <v>1.0956232785280053</v>
      </c>
      <c r="F247" s="303"/>
      <c r="G247" s="302">
        <v>1.0272149238487709</v>
      </c>
      <c r="H247" s="302">
        <v>0.16821137619920912</v>
      </c>
      <c r="I247" s="302">
        <v>4.9775895773888398E-2</v>
      </c>
      <c r="J247" s="302">
        <f>SUM(G247:I247)</f>
        <v>1.2452021958218684</v>
      </c>
      <c r="K247" s="303"/>
      <c r="L247" s="302">
        <v>0.8478720789478611</v>
      </c>
      <c r="M247" s="302">
        <v>0.22613953967835501</v>
      </c>
      <c r="N247" s="302">
        <v>5.6103862053887871E-2</v>
      </c>
      <c r="O247" s="302">
        <f>SUM(L247:N247)</f>
        <v>1.1301154806801039</v>
      </c>
    </row>
    <row r="248" spans="1:15" s="236" customFormat="1" x14ac:dyDescent="0.2">
      <c r="A248" s="237" t="str">
        <f>name!E$5</f>
        <v>Professional occupations</v>
      </c>
      <c r="B248" s="302">
        <v>1.4264631382375246</v>
      </c>
      <c r="C248" s="302">
        <v>0.10398398299756845</v>
      </c>
      <c r="D248" s="302">
        <v>8.2118316121736368E-2</v>
      </c>
      <c r="E248" s="302">
        <f t="shared" ref="E248:E255" si="112">SUM(B248:D248)</f>
        <v>1.6125654373568294</v>
      </c>
      <c r="F248" s="303"/>
      <c r="G248" s="302">
        <v>1.8317228157749363</v>
      </c>
      <c r="H248" s="302">
        <v>0.11773682050232612</v>
      </c>
      <c r="I248" s="302">
        <v>8.5399036656666566E-2</v>
      </c>
      <c r="J248" s="302">
        <f t="shared" ref="J248:J250" si="113">SUM(G248:I248)</f>
        <v>2.0348586729339289</v>
      </c>
      <c r="K248" s="303"/>
      <c r="L248" s="302">
        <v>2.1808920636425828</v>
      </c>
      <c r="M248" s="302">
        <v>0.13813534894283186</v>
      </c>
      <c r="N248" s="302">
        <v>8.5534533073629904E-2</v>
      </c>
      <c r="O248" s="302">
        <f t="shared" ref="O248:O255" si="114">SUM(L248:N248)</f>
        <v>2.4045619456590446</v>
      </c>
    </row>
    <row r="249" spans="1:15" s="236" customFormat="1" x14ac:dyDescent="0.2">
      <c r="A249" s="237" t="str">
        <f>name!E$6</f>
        <v>Associate professional occupations</v>
      </c>
      <c r="B249" s="302">
        <v>1.5714121478904772</v>
      </c>
      <c r="C249" s="302">
        <v>0.21633239866976675</v>
      </c>
      <c r="D249" s="302">
        <v>7.1583166996309788E-2</v>
      </c>
      <c r="E249" s="302">
        <f t="shared" si="112"/>
        <v>1.8593277135565538</v>
      </c>
      <c r="F249" s="303"/>
      <c r="G249" s="302">
        <v>1.7651636150824861</v>
      </c>
      <c r="H249" s="302">
        <v>0.19851843998070243</v>
      </c>
      <c r="I249" s="302">
        <v>0.1164276047598113</v>
      </c>
      <c r="J249" s="302">
        <f t="shared" si="113"/>
        <v>2.080109659823</v>
      </c>
      <c r="K249" s="303"/>
      <c r="L249" s="302">
        <v>1.5999522852617618</v>
      </c>
      <c r="M249" s="302">
        <v>0.20951103522784875</v>
      </c>
      <c r="N249" s="302">
        <v>0.1366270383752187</v>
      </c>
      <c r="O249" s="302">
        <f t="shared" si="114"/>
        <v>1.9460903588648291</v>
      </c>
    </row>
    <row r="250" spans="1:15" s="236" customFormat="1" x14ac:dyDescent="0.2">
      <c r="A250" s="237" t="str">
        <f>name!E$7</f>
        <v>Administrative and secretarial occupations</v>
      </c>
      <c r="B250" s="302">
        <v>2.638263720352775</v>
      </c>
      <c r="C250" s="302">
        <v>0.80364249098277896</v>
      </c>
      <c r="D250" s="302">
        <v>2.00436758005628E-2</v>
      </c>
      <c r="E250" s="302">
        <f t="shared" si="112"/>
        <v>3.4619498871361167</v>
      </c>
      <c r="F250" s="303"/>
      <c r="G250" s="302">
        <v>2.5454476411610556</v>
      </c>
      <c r="H250" s="302">
        <v>0.66617186262455153</v>
      </c>
      <c r="I250" s="302">
        <v>5.2357219087973923E-2</v>
      </c>
      <c r="J250" s="302">
        <f t="shared" si="113"/>
        <v>3.263976722873581</v>
      </c>
      <c r="K250" s="303"/>
      <c r="L250" s="302">
        <v>2.4005490721001088</v>
      </c>
      <c r="M250" s="302">
        <v>0.53043444817329677</v>
      </c>
      <c r="N250" s="302">
        <v>3.7782949700041812E-2</v>
      </c>
      <c r="O250" s="302">
        <f t="shared" si="114"/>
        <v>2.9687664699734473</v>
      </c>
    </row>
    <row r="251" spans="1:15" s="236" customFormat="1" x14ac:dyDescent="0.2">
      <c r="A251" s="237" t="str">
        <f>name!E$8</f>
        <v>Skilled trades occupations</v>
      </c>
      <c r="B251" s="302">
        <v>8.1078245785994221E-2</v>
      </c>
      <c r="C251" s="302">
        <v>1.8202606578835715E-2</v>
      </c>
      <c r="D251" s="302">
        <v>2.2754293787452768E-2</v>
      </c>
      <c r="E251" s="302">
        <f t="shared" si="112"/>
        <v>0.1220351461522827</v>
      </c>
      <c r="F251" s="303"/>
      <c r="G251" s="302">
        <v>6.4396904524485279E-2</v>
      </c>
      <c r="H251" s="302">
        <v>1.0122674008918066E-2</v>
      </c>
      <c r="I251" s="302">
        <v>1.8097354877253505E-2</v>
      </c>
      <c r="J251" s="302">
        <f>SUM(G251:I251)</f>
        <v>9.2616933410656854E-2</v>
      </c>
      <c r="K251" s="303"/>
      <c r="L251" s="302">
        <v>5.2600118633408535E-2</v>
      </c>
      <c r="M251" s="302">
        <v>9.9559427357669827E-3</v>
      </c>
      <c r="N251" s="302">
        <v>1.794732138450348E-2</v>
      </c>
      <c r="O251" s="302">
        <f t="shared" si="114"/>
        <v>8.0503382753678993E-2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4.4320014016176613E-2</v>
      </c>
      <c r="C252" s="302">
        <v>5.8698199758664121E-3</v>
      </c>
      <c r="D252" s="302">
        <v>2.3589435373149968E-3</v>
      </c>
      <c r="E252" s="302">
        <f t="shared" si="112"/>
        <v>5.2548777529358021E-2</v>
      </c>
      <c r="F252" s="303"/>
      <c r="G252" s="302">
        <v>3.7797340104830476E-2</v>
      </c>
      <c r="H252" s="302">
        <v>4.0506440532523044E-3</v>
      </c>
      <c r="I252" s="302">
        <v>1.6026429357639291E-2</v>
      </c>
      <c r="J252" s="302">
        <f t="shared" ref="J252:J255" si="115">SUM(G252:I252)</f>
        <v>5.7874413515722076E-2</v>
      </c>
      <c r="K252" s="303"/>
      <c r="L252" s="302">
        <v>3.7997584870441824E-2</v>
      </c>
      <c r="M252" s="302">
        <v>3.1170229604002239E-3</v>
      </c>
      <c r="N252" s="302">
        <v>2.4035270537627929E-2</v>
      </c>
      <c r="O252" s="302">
        <f t="shared" si="114"/>
        <v>6.5149878368469971E-2</v>
      </c>
    </row>
    <row r="253" spans="1:15" s="236" customFormat="1" x14ac:dyDescent="0.2">
      <c r="A253" s="237" t="str">
        <f>name!E$10</f>
        <v>Sales and customer service occupations</v>
      </c>
      <c r="B253" s="302">
        <v>0.62053315780133789</v>
      </c>
      <c r="C253" s="302">
        <v>0.23308515689803364</v>
      </c>
      <c r="D253" s="302">
        <v>1.8713337740973501E-2</v>
      </c>
      <c r="E253" s="302">
        <f t="shared" si="112"/>
        <v>0.87233165244034505</v>
      </c>
      <c r="F253" s="303"/>
      <c r="G253" s="302">
        <v>0.56734583858627619</v>
      </c>
      <c r="H253" s="302">
        <v>0.20581933162092145</v>
      </c>
      <c r="I253" s="302">
        <v>4.1102694617409979E-2</v>
      </c>
      <c r="J253" s="302">
        <f t="shared" si="115"/>
        <v>0.81426786482460767</v>
      </c>
      <c r="K253" s="303"/>
      <c r="L253" s="302">
        <v>0.56159198980025027</v>
      </c>
      <c r="M253" s="302">
        <v>0.20598381103450242</v>
      </c>
      <c r="N253" s="302">
        <v>2.9868921889671617E-2</v>
      </c>
      <c r="O253" s="302">
        <f t="shared" si="114"/>
        <v>0.79744472272442424</v>
      </c>
    </row>
    <row r="254" spans="1:15" s="236" customFormat="1" x14ac:dyDescent="0.2">
      <c r="A254" s="237" t="str">
        <f>name!E$11</f>
        <v>Process, plant and machine operatives</v>
      </c>
      <c r="B254" s="302">
        <v>3.5304895368946508E-2</v>
      </c>
      <c r="C254" s="302">
        <v>5.6959744227359785E-3</v>
      </c>
      <c r="D254" s="302">
        <v>1.0254577898073484E-2</v>
      </c>
      <c r="E254" s="302">
        <f t="shared" si="112"/>
        <v>5.125544768975597E-2</v>
      </c>
      <c r="F254" s="303"/>
      <c r="G254" s="302">
        <v>2.6761473709815797E-2</v>
      </c>
      <c r="H254" s="302">
        <v>3.3368280741054141E-3</v>
      </c>
      <c r="I254" s="302">
        <v>1.6381156211333292E-2</v>
      </c>
      <c r="J254" s="302">
        <f t="shared" si="115"/>
        <v>4.6479457995254506E-2</v>
      </c>
      <c r="K254" s="303"/>
      <c r="L254" s="302">
        <v>2.5054756605947817E-2</v>
      </c>
      <c r="M254" s="302">
        <v>5.7911456309431876E-3</v>
      </c>
      <c r="N254" s="302">
        <v>2.2990181431016377E-2</v>
      </c>
      <c r="O254" s="302">
        <f t="shared" si="114"/>
        <v>5.3836083667907382E-2</v>
      </c>
    </row>
    <row r="255" spans="1:15" s="236" customFormat="1" x14ac:dyDescent="0.2">
      <c r="A255" s="237" t="str">
        <f>name!E$12</f>
        <v>Elementary occupations</v>
      </c>
      <c r="B255" s="302">
        <v>0.10848621542862175</v>
      </c>
      <c r="C255" s="302">
        <v>2.5641902784868699E-2</v>
      </c>
      <c r="D255" s="302">
        <v>6.2345413972710829E-3</v>
      </c>
      <c r="E255" s="302">
        <f t="shared" si="112"/>
        <v>0.14036265961076153</v>
      </c>
      <c r="F255" s="303"/>
      <c r="G255" s="302">
        <v>8.4512982915589036E-2</v>
      </c>
      <c r="H255" s="302">
        <v>1.5201189049622723E-2</v>
      </c>
      <c r="I255" s="302">
        <v>2.1899906836168562E-2</v>
      </c>
      <c r="J255" s="302">
        <f t="shared" si="115"/>
        <v>0.12161407880138032</v>
      </c>
      <c r="K255" s="303"/>
      <c r="L255" s="302">
        <v>7.7587996141461099E-2</v>
      </c>
      <c r="M255" s="302">
        <v>2.1102326177279421E-2</v>
      </c>
      <c r="N255" s="302">
        <v>2.984135498934606E-2</v>
      </c>
      <c r="O255" s="302">
        <f t="shared" si="114"/>
        <v>0.12853167730808657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7.4495923069772632</v>
      </c>
      <c r="C257" s="311">
        <f t="shared" ref="C257:E257" si="116">SUM(C247:C255)</f>
        <v>1.5468826324965548</v>
      </c>
      <c r="D257" s="311">
        <f t="shared" si="116"/>
        <v>0.27152506052619013</v>
      </c>
      <c r="E257" s="311">
        <f t="shared" si="116"/>
        <v>9.2680000000000096</v>
      </c>
      <c r="F257" s="311"/>
      <c r="G257" s="311">
        <f t="shared" ref="G257:J257" si="117">SUM(G247:G255)</f>
        <v>7.9503635357082461</v>
      </c>
      <c r="H257" s="311">
        <f t="shared" si="117"/>
        <v>1.389169166113609</v>
      </c>
      <c r="I257" s="311">
        <f t="shared" si="117"/>
        <v>0.41746729817814482</v>
      </c>
      <c r="J257" s="311">
        <f t="shared" si="117"/>
        <v>9.7569999999999979</v>
      </c>
      <c r="K257" s="311"/>
      <c r="L257" s="311">
        <f t="shared" ref="L257:O257" si="118">SUM(L247:L255)</f>
        <v>7.7840979460038247</v>
      </c>
      <c r="M257" s="311">
        <f t="shared" si="118"/>
        <v>1.3501706205612245</v>
      </c>
      <c r="N257" s="311">
        <f t="shared" si="118"/>
        <v>0.44073143343494375</v>
      </c>
      <c r="O257" s="311">
        <f t="shared" si="118"/>
        <v>9.5749999999999922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0.8963928166434475</v>
      </c>
      <c r="C264" s="302">
        <v>0.37743868863939339</v>
      </c>
      <c r="D264" s="302">
        <v>0.50571592910340168</v>
      </c>
      <c r="E264" s="302">
        <f>SUM(B264:D264)</f>
        <v>1.7795474343862425</v>
      </c>
      <c r="F264" s="303"/>
      <c r="G264" s="302">
        <v>0.87704416693749887</v>
      </c>
      <c r="H264" s="302">
        <v>0.35386073691752679</v>
      </c>
      <c r="I264" s="302">
        <v>0.3808120229564394</v>
      </c>
      <c r="J264" s="302">
        <f>SUM(G264:I264)</f>
        <v>1.6117169268114651</v>
      </c>
      <c r="K264" s="303"/>
      <c r="L264" s="302">
        <v>0.96695916359713785</v>
      </c>
      <c r="M264" s="302">
        <v>0.35875579249408429</v>
      </c>
      <c r="N264" s="302">
        <v>0.47871233139031333</v>
      </c>
      <c r="O264" s="302">
        <f>SUM(L264:N264)</f>
        <v>1.8044272874815355</v>
      </c>
    </row>
    <row r="265" spans="1:15" s="236" customFormat="1" x14ac:dyDescent="0.2">
      <c r="A265" s="237" t="str">
        <f>name!E$5</f>
        <v>Professional occupations</v>
      </c>
      <c r="B265" s="302">
        <v>0.97759317549938551</v>
      </c>
      <c r="C265" s="302">
        <v>0.13266419239391716</v>
      </c>
      <c r="D265" s="302">
        <v>0.13552085820451146</v>
      </c>
      <c r="E265" s="302">
        <f t="shared" ref="E265:E272" si="119">SUM(B265:D265)</f>
        <v>1.2457782260978143</v>
      </c>
      <c r="F265" s="303"/>
      <c r="G265" s="302">
        <v>1.1074554681744728</v>
      </c>
      <c r="H265" s="302">
        <v>0.1293962863470908</v>
      </c>
      <c r="I265" s="302">
        <v>0.10590468045981649</v>
      </c>
      <c r="J265" s="302">
        <f t="shared" ref="J265:J267" si="120">SUM(G265:I265)</f>
        <v>1.3427564349813801</v>
      </c>
      <c r="K265" s="303"/>
      <c r="L265" s="302">
        <v>1.410073279716084</v>
      </c>
      <c r="M265" s="302">
        <v>0.14661331425894195</v>
      </c>
      <c r="N265" s="302">
        <v>9.6759791816423107E-2</v>
      </c>
      <c r="O265" s="302">
        <f t="shared" ref="O265:O272" si="121">SUM(L265:N265)</f>
        <v>1.653446385791449</v>
      </c>
    </row>
    <row r="266" spans="1:15" s="236" customFormat="1" x14ac:dyDescent="0.2">
      <c r="A266" s="237" t="str">
        <f>name!E$6</f>
        <v>Associate professional occupations</v>
      </c>
      <c r="B266" s="302">
        <v>0.9600336029129154</v>
      </c>
      <c r="C266" s="302">
        <v>0.17245947869084063</v>
      </c>
      <c r="D266" s="302">
        <v>0.13551797684325168</v>
      </c>
      <c r="E266" s="302">
        <f t="shared" si="119"/>
        <v>1.2680110584470077</v>
      </c>
      <c r="F266" s="303"/>
      <c r="G266" s="302">
        <v>0.97219716907342713</v>
      </c>
      <c r="H266" s="302">
        <v>0.15042563672368528</v>
      </c>
      <c r="I266" s="302">
        <v>9.1623836147397691E-2</v>
      </c>
      <c r="J266" s="302">
        <f t="shared" si="120"/>
        <v>1.2142466419445102</v>
      </c>
      <c r="K266" s="303"/>
      <c r="L266" s="302">
        <v>1.2168832926885276</v>
      </c>
      <c r="M266" s="302">
        <v>0.16108945592545718</v>
      </c>
      <c r="N266" s="302">
        <v>0.11878301382503834</v>
      </c>
      <c r="O266" s="302">
        <f t="shared" si="121"/>
        <v>1.4967557624390231</v>
      </c>
    </row>
    <row r="267" spans="1:15" s="236" customFormat="1" x14ac:dyDescent="0.2">
      <c r="A267" s="237" t="str">
        <f>name!E$7</f>
        <v>Administrative and secretarial occupations</v>
      </c>
      <c r="B267" s="302">
        <v>1.577609295372431</v>
      </c>
      <c r="C267" s="302">
        <v>0.65630314042555937</v>
      </c>
      <c r="D267" s="302">
        <v>0.10007184212147595</v>
      </c>
      <c r="E267" s="302">
        <f t="shared" si="119"/>
        <v>2.3339842779194662</v>
      </c>
      <c r="F267" s="303"/>
      <c r="G267" s="302">
        <v>1.4039003450481677</v>
      </c>
      <c r="H267" s="302">
        <v>0.41063706492307411</v>
      </c>
      <c r="I267" s="302">
        <v>7.2086353873861309E-2</v>
      </c>
      <c r="J267" s="302">
        <f t="shared" si="120"/>
        <v>1.8866237638451033</v>
      </c>
      <c r="K267" s="303"/>
      <c r="L267" s="302">
        <v>1.5698823329851879</v>
      </c>
      <c r="M267" s="302">
        <v>0.30124069068282922</v>
      </c>
      <c r="N267" s="302">
        <v>7.9168806096217278E-2</v>
      </c>
      <c r="O267" s="302">
        <f t="shared" si="121"/>
        <v>1.9502918297642344</v>
      </c>
    </row>
    <row r="268" spans="1:15" s="236" customFormat="1" x14ac:dyDescent="0.2">
      <c r="A268" s="237" t="str">
        <f>name!E$8</f>
        <v>Skilled trades occupations</v>
      </c>
      <c r="B268" s="302">
        <v>0.38941848475844065</v>
      </c>
      <c r="C268" s="302">
        <v>9.5812415484768598E-2</v>
      </c>
      <c r="D268" s="302">
        <v>0.37171759632136958</v>
      </c>
      <c r="E268" s="302">
        <f t="shared" si="119"/>
        <v>0.85694849656457883</v>
      </c>
      <c r="F268" s="303"/>
      <c r="G268" s="302">
        <v>0.2752793689497855</v>
      </c>
      <c r="H268" s="302">
        <v>6.8290014787274755E-2</v>
      </c>
      <c r="I268" s="302">
        <v>0.20488021289974298</v>
      </c>
      <c r="J268" s="302">
        <f>SUM(G268:I268)</f>
        <v>0.54844959663680326</v>
      </c>
      <c r="K268" s="303"/>
      <c r="L268" s="302">
        <v>0.2977228275319535</v>
      </c>
      <c r="M268" s="302">
        <v>0.16987207411904265</v>
      </c>
      <c r="N268" s="302">
        <v>0.26193869113393009</v>
      </c>
      <c r="O268" s="302">
        <f t="shared" si="121"/>
        <v>0.72953359278492624</v>
      </c>
    </row>
    <row r="269" spans="1:15" s="236" customFormat="1" x14ac:dyDescent="0.2">
      <c r="A269" s="237" t="str">
        <f>name!E$9</f>
        <v>Caring, leisure and other service occupations</v>
      </c>
      <c r="B269" s="302">
        <v>0.19808431787948561</v>
      </c>
      <c r="C269" s="302">
        <v>7.8212829100084744E-2</v>
      </c>
      <c r="D269" s="302">
        <v>4.9010547818175848E-2</v>
      </c>
      <c r="E269" s="302">
        <f t="shared" si="119"/>
        <v>0.32530769479774624</v>
      </c>
      <c r="F269" s="303"/>
      <c r="G269" s="302">
        <v>0.17430190919743249</v>
      </c>
      <c r="H269" s="302">
        <v>5.1194755087972645E-2</v>
      </c>
      <c r="I269" s="302">
        <v>3.106925093220481E-2</v>
      </c>
      <c r="J269" s="302">
        <f t="shared" ref="J269:J272" si="122">SUM(G269:I269)</f>
        <v>0.25656591521760996</v>
      </c>
      <c r="K269" s="303"/>
      <c r="L269" s="302">
        <v>0.19766964020898681</v>
      </c>
      <c r="M269" s="302">
        <v>4.5492002493872016E-2</v>
      </c>
      <c r="N269" s="302">
        <v>5.5120812169198855E-2</v>
      </c>
      <c r="O269" s="302">
        <f t="shared" si="121"/>
        <v>0.29828245487205768</v>
      </c>
    </row>
    <row r="270" spans="1:15" s="236" customFormat="1" x14ac:dyDescent="0.2">
      <c r="A270" s="237" t="str">
        <f>name!E$10</f>
        <v>Sales and customer service occupations</v>
      </c>
      <c r="B270" s="302">
        <v>1.2137414023352509</v>
      </c>
      <c r="C270" s="302">
        <v>0.43085330131400867</v>
      </c>
      <c r="D270" s="302">
        <v>0.14089407847383439</v>
      </c>
      <c r="E270" s="302">
        <f t="shared" si="119"/>
        <v>1.7854887821230938</v>
      </c>
      <c r="F270" s="303"/>
      <c r="G270" s="302">
        <v>0.96056714638991558</v>
      </c>
      <c r="H270" s="302">
        <v>0.2690108114124079</v>
      </c>
      <c r="I270" s="302">
        <v>8.2724170174792763E-2</v>
      </c>
      <c r="J270" s="302">
        <f t="shared" si="122"/>
        <v>1.3123021279771163</v>
      </c>
      <c r="K270" s="303"/>
      <c r="L270" s="302">
        <v>1.1553554242588031</v>
      </c>
      <c r="M270" s="302">
        <v>0.27588726843256323</v>
      </c>
      <c r="N270" s="302">
        <v>7.9147921522245437E-2</v>
      </c>
      <c r="O270" s="302">
        <f t="shared" si="121"/>
        <v>1.5103906142136119</v>
      </c>
    </row>
    <row r="271" spans="1:15" s="236" customFormat="1" x14ac:dyDescent="0.2">
      <c r="A271" s="237" t="str">
        <f>name!E$11</f>
        <v>Process, plant and machine operatives</v>
      </c>
      <c r="B271" s="302">
        <v>0.14708347769557301</v>
      </c>
      <c r="C271" s="302">
        <v>1.0784356932579743E-2</v>
      </c>
      <c r="D271" s="302">
        <v>1.5362765887250539E-2</v>
      </c>
      <c r="E271" s="302">
        <f t="shared" si="119"/>
        <v>0.17323060051540329</v>
      </c>
      <c r="F271" s="303"/>
      <c r="G271" s="302">
        <v>0.10058821933691238</v>
      </c>
      <c r="H271" s="302">
        <v>8.5394626542810315E-3</v>
      </c>
      <c r="I271" s="302">
        <v>1.2772749587777334E-2</v>
      </c>
      <c r="J271" s="302">
        <f t="shared" si="122"/>
        <v>0.12190043157897074</v>
      </c>
      <c r="K271" s="303"/>
      <c r="L271" s="302">
        <v>8.5187389412787778E-2</v>
      </c>
      <c r="M271" s="302">
        <v>8.6135896538443724E-3</v>
      </c>
      <c r="N271" s="302">
        <v>2.0327108623078505E-2</v>
      </c>
      <c r="O271" s="302">
        <f t="shared" si="121"/>
        <v>0.11412808768971065</v>
      </c>
    </row>
    <row r="272" spans="1:15" s="236" customFormat="1" x14ac:dyDescent="0.2">
      <c r="A272" s="237" t="str">
        <f>name!E$12</f>
        <v>Elementary occupations</v>
      </c>
      <c r="B272" s="302">
        <v>0.29577267843681748</v>
      </c>
      <c r="C272" s="302">
        <v>8.4211955996533555E-2</v>
      </c>
      <c r="D272" s="302">
        <v>6.2718794715295928E-2</v>
      </c>
      <c r="E272" s="302">
        <f t="shared" si="119"/>
        <v>0.44270342914864702</v>
      </c>
      <c r="F272" s="303"/>
      <c r="G272" s="302">
        <v>0.20896859404070658</v>
      </c>
      <c r="H272" s="302">
        <v>4.8041523316177656E-2</v>
      </c>
      <c r="I272" s="302">
        <v>3.5428043650159897E-2</v>
      </c>
      <c r="J272" s="302">
        <f t="shared" si="122"/>
        <v>0.29243816100704412</v>
      </c>
      <c r="K272" s="303"/>
      <c r="L272" s="302">
        <v>0.23396558790132069</v>
      </c>
      <c r="M272" s="302">
        <v>3.951755878455375E-2</v>
      </c>
      <c r="N272" s="302">
        <v>7.0260838277603183E-2</v>
      </c>
      <c r="O272" s="302">
        <f t="shared" si="121"/>
        <v>0.34374398496347758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6.6557292515337476</v>
      </c>
      <c r="C274" s="311">
        <f t="shared" ref="C274:E274" si="123">SUM(C264:C272)</f>
        <v>2.038740358977686</v>
      </c>
      <c r="D274" s="311">
        <f t="shared" si="123"/>
        <v>1.5165303894885671</v>
      </c>
      <c r="E274" s="311">
        <f t="shared" si="123"/>
        <v>10.210999999999999</v>
      </c>
      <c r="F274" s="311"/>
      <c r="G274" s="311">
        <f t="shared" ref="G274:J274" si="124">SUM(G264:G272)</f>
        <v>6.0803023871483193</v>
      </c>
      <c r="H274" s="311">
        <f t="shared" si="124"/>
        <v>1.4893962921694908</v>
      </c>
      <c r="I274" s="311">
        <f t="shared" si="124"/>
        <v>1.0173013206821926</v>
      </c>
      <c r="J274" s="311">
        <f t="shared" si="124"/>
        <v>8.5870000000000033</v>
      </c>
      <c r="K274" s="311"/>
      <c r="L274" s="311">
        <f t="shared" ref="L274:O274" si="125">SUM(L264:L272)</f>
        <v>7.1336989383007889</v>
      </c>
      <c r="M274" s="311">
        <f t="shared" si="125"/>
        <v>1.5070817468451889</v>
      </c>
      <c r="N274" s="311">
        <f t="shared" si="125"/>
        <v>1.2602193148540481</v>
      </c>
      <c r="O274" s="311">
        <f t="shared" si="125"/>
        <v>9.9010000000000264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3.210307655436285</v>
      </c>
      <c r="C281" s="302">
        <v>0.37876191298169493</v>
      </c>
      <c r="D281" s="302">
        <v>0.9146769898212419</v>
      </c>
      <c r="E281" s="302">
        <f>SUM(B281:D281)</f>
        <v>4.5037465582392215</v>
      </c>
      <c r="F281" s="303"/>
      <c r="G281" s="302">
        <v>3.1598635700751476</v>
      </c>
      <c r="H281" s="302">
        <v>0.885533372056169</v>
      </c>
      <c r="I281" s="302">
        <v>0.83308532089545995</v>
      </c>
      <c r="J281" s="302">
        <f>SUM(G281:I281)</f>
        <v>4.8784822630267763</v>
      </c>
      <c r="K281" s="303"/>
      <c r="L281" s="302">
        <v>2.7718043061899436</v>
      </c>
      <c r="M281" s="302">
        <v>1.1335276111736858</v>
      </c>
      <c r="N281" s="302">
        <v>1.0778120519615102</v>
      </c>
      <c r="O281" s="302">
        <f>SUM(L281:N281)</f>
        <v>4.9831439693251394</v>
      </c>
    </row>
    <row r="282" spans="1:15" s="236" customFormat="1" x14ac:dyDescent="0.2">
      <c r="A282" s="237" t="str">
        <f>name!E$5</f>
        <v>Professional occupations</v>
      </c>
      <c r="B282" s="302">
        <v>11.249821692155292</v>
      </c>
      <c r="C282" s="302">
        <v>0.78831885873945562</v>
      </c>
      <c r="D282" s="302">
        <v>3.2509334993800012</v>
      </c>
      <c r="E282" s="302">
        <f t="shared" ref="E282:E289" si="126">SUM(B282:D282)</f>
        <v>15.289074050274749</v>
      </c>
      <c r="F282" s="303"/>
      <c r="G282" s="302">
        <v>12.573523385806894</v>
      </c>
      <c r="H282" s="302">
        <v>1.7604306509016441</v>
      </c>
      <c r="I282" s="302">
        <v>2.4523345365848574</v>
      </c>
      <c r="J282" s="302">
        <f t="shared" ref="J282:J284" si="127">SUM(G282:I282)</f>
        <v>16.786288573293394</v>
      </c>
      <c r="K282" s="303"/>
      <c r="L282" s="302">
        <v>15.266905631483674</v>
      </c>
      <c r="M282" s="302">
        <v>2.2270942970472269</v>
      </c>
      <c r="N282" s="302">
        <v>2.4621829087451688</v>
      </c>
      <c r="O282" s="302">
        <f t="shared" ref="O282:O289" si="128">SUM(L282:N282)</f>
        <v>19.956182837276071</v>
      </c>
    </row>
    <row r="283" spans="1:15" s="236" customFormat="1" x14ac:dyDescent="0.2">
      <c r="A283" s="237" t="str">
        <f>name!E$6</f>
        <v>Associate professional occupations</v>
      </c>
      <c r="B283" s="302">
        <v>5.6571878788974574</v>
      </c>
      <c r="C283" s="302">
        <v>0.70496785036817622</v>
      </c>
      <c r="D283" s="302">
        <v>1.3936456631080725</v>
      </c>
      <c r="E283" s="302">
        <f t="shared" si="126"/>
        <v>7.7558013923737068</v>
      </c>
      <c r="F283" s="303"/>
      <c r="G283" s="302">
        <v>5.729971521640735</v>
      </c>
      <c r="H283" s="302">
        <v>1.3778516086401729</v>
      </c>
      <c r="I283" s="302">
        <v>1.1696729112643194</v>
      </c>
      <c r="J283" s="302">
        <f t="shared" si="127"/>
        <v>8.277496041545227</v>
      </c>
      <c r="K283" s="303"/>
      <c r="L283" s="302">
        <v>6.0607120290251721</v>
      </c>
      <c r="M283" s="302">
        <v>1.5196510637504239</v>
      </c>
      <c r="N283" s="302">
        <v>1.4165589438482882</v>
      </c>
      <c r="O283" s="302">
        <f t="shared" si="128"/>
        <v>8.996922036623884</v>
      </c>
    </row>
    <row r="284" spans="1:15" s="236" customFormat="1" x14ac:dyDescent="0.2">
      <c r="A284" s="237" t="str">
        <f>name!E$7</f>
        <v>Administrative and secretarial occupations</v>
      </c>
      <c r="B284" s="302">
        <v>7.1822031652488905</v>
      </c>
      <c r="C284" s="302">
        <v>2.9209122204153828</v>
      </c>
      <c r="D284" s="302">
        <v>0.84161757913369684</v>
      </c>
      <c r="E284" s="302">
        <f t="shared" si="126"/>
        <v>10.94473296479797</v>
      </c>
      <c r="F284" s="303"/>
      <c r="G284" s="302">
        <v>5.9873042227202724</v>
      </c>
      <c r="H284" s="302">
        <v>4.6880199638762576</v>
      </c>
      <c r="I284" s="302">
        <v>0.724326440280471</v>
      </c>
      <c r="J284" s="302">
        <f t="shared" si="127"/>
        <v>11.399650626877001</v>
      </c>
      <c r="K284" s="303"/>
      <c r="L284" s="302">
        <v>5.9974584468985723</v>
      </c>
      <c r="M284" s="302">
        <v>4.906108411121525</v>
      </c>
      <c r="N284" s="302">
        <v>0.75280549330881097</v>
      </c>
      <c r="O284" s="302">
        <f t="shared" si="128"/>
        <v>11.656372351328908</v>
      </c>
    </row>
    <row r="285" spans="1:15" s="236" customFormat="1" x14ac:dyDescent="0.2">
      <c r="A285" s="237" t="str">
        <f>name!E$8</f>
        <v>Skilled trades occupations</v>
      </c>
      <c r="B285" s="302">
        <v>0.95774864998853715</v>
      </c>
      <c r="C285" s="302">
        <v>0.12059893245004605</v>
      </c>
      <c r="D285" s="302">
        <v>0.33153353282327619</v>
      </c>
      <c r="E285" s="302">
        <f t="shared" si="126"/>
        <v>1.4098811152618593</v>
      </c>
      <c r="F285" s="303"/>
      <c r="G285" s="302">
        <v>0.69036056874608054</v>
      </c>
      <c r="H285" s="302">
        <v>0.14138135200807289</v>
      </c>
      <c r="I285" s="302">
        <v>0.20526598603885393</v>
      </c>
      <c r="J285" s="302">
        <f>SUM(G285:I285)</f>
        <v>1.0370079067930074</v>
      </c>
      <c r="K285" s="303"/>
      <c r="L285" s="302">
        <v>0.51008628983185833</v>
      </c>
      <c r="M285" s="302">
        <v>0.17973884986884939</v>
      </c>
      <c r="N285" s="302">
        <v>0.27882982643724619</v>
      </c>
      <c r="O285" s="302">
        <f t="shared" si="128"/>
        <v>0.96865496613795388</v>
      </c>
    </row>
    <row r="286" spans="1:15" s="236" customFormat="1" x14ac:dyDescent="0.2">
      <c r="A286" s="237" t="str">
        <f>name!E$9</f>
        <v>Caring, leisure and other service occupations</v>
      </c>
      <c r="B286" s="302">
        <v>0.4242879500264195</v>
      </c>
      <c r="C286" s="302">
        <v>0.13584023722664021</v>
      </c>
      <c r="D286" s="302">
        <v>0.2413106135603714</v>
      </c>
      <c r="E286" s="302">
        <f t="shared" si="126"/>
        <v>0.80143880081343111</v>
      </c>
      <c r="F286" s="303"/>
      <c r="G286" s="302">
        <v>0.31988516510088821</v>
      </c>
      <c r="H286" s="302">
        <v>0.19089868451150685</v>
      </c>
      <c r="I286" s="302">
        <v>0.24063198831847865</v>
      </c>
      <c r="J286" s="302">
        <f t="shared" ref="J286:J289" si="129">SUM(G286:I286)</f>
        <v>0.75141583793087374</v>
      </c>
      <c r="K286" s="303"/>
      <c r="L286" s="302">
        <v>0.3519130151632055</v>
      </c>
      <c r="M286" s="302">
        <v>0.22642838327424278</v>
      </c>
      <c r="N286" s="302">
        <v>0.32920201369487379</v>
      </c>
      <c r="O286" s="302">
        <f t="shared" si="128"/>
        <v>0.90754341213232204</v>
      </c>
    </row>
    <row r="287" spans="1:15" s="236" customFormat="1" x14ac:dyDescent="0.2">
      <c r="A287" s="237" t="str">
        <f>name!E$10</f>
        <v>Sales and customer service occupations</v>
      </c>
      <c r="B287" s="302">
        <v>1.4366204384629446</v>
      </c>
      <c r="C287" s="302">
        <v>0.54156020996385135</v>
      </c>
      <c r="D287" s="302">
        <v>0.27589415016100199</v>
      </c>
      <c r="E287" s="302">
        <f t="shared" si="126"/>
        <v>2.2540747985877978</v>
      </c>
      <c r="F287" s="303"/>
      <c r="G287" s="302">
        <v>1.1350262116331433</v>
      </c>
      <c r="H287" s="302">
        <v>0.78523351817523845</v>
      </c>
      <c r="I287" s="302">
        <v>0.17452012210417034</v>
      </c>
      <c r="J287" s="302">
        <f t="shared" si="129"/>
        <v>2.094779851912552</v>
      </c>
      <c r="K287" s="303"/>
      <c r="L287" s="302">
        <v>1.1917921256452737</v>
      </c>
      <c r="M287" s="302">
        <v>0.98356606125912549</v>
      </c>
      <c r="N287" s="302">
        <v>0.14354882728849069</v>
      </c>
      <c r="O287" s="302">
        <f t="shared" si="128"/>
        <v>2.3189070141928898</v>
      </c>
    </row>
    <row r="288" spans="1:15" s="236" customFormat="1" x14ac:dyDescent="0.2">
      <c r="A288" s="237" t="str">
        <f>name!E$11</f>
        <v>Process, plant and machine operatives</v>
      </c>
      <c r="B288" s="302">
        <v>0.35010718370488009</v>
      </c>
      <c r="C288" s="302">
        <v>8.4198812705802289E-2</v>
      </c>
      <c r="D288" s="302">
        <v>9.1349587972998386E-2</v>
      </c>
      <c r="E288" s="302">
        <f t="shared" si="126"/>
        <v>0.52565558438368076</v>
      </c>
      <c r="F288" s="303"/>
      <c r="G288" s="302">
        <v>0.24041550603393388</v>
      </c>
      <c r="H288" s="302">
        <v>0.14408914727337654</v>
      </c>
      <c r="I288" s="302">
        <v>6.9954241911395529E-2</v>
      </c>
      <c r="J288" s="302">
        <f t="shared" si="129"/>
        <v>0.45445889521870597</v>
      </c>
      <c r="K288" s="303"/>
      <c r="L288" s="302">
        <v>0.16522991597074688</v>
      </c>
      <c r="M288" s="302">
        <v>0.16028482260081534</v>
      </c>
      <c r="N288" s="302">
        <v>0.10297606780217464</v>
      </c>
      <c r="O288" s="302">
        <f t="shared" si="128"/>
        <v>0.42849080637373682</v>
      </c>
    </row>
    <row r="289" spans="1:15" s="236" customFormat="1" x14ac:dyDescent="0.2">
      <c r="A289" s="237" t="str">
        <f>name!E$12</f>
        <v>Elementary occupations</v>
      </c>
      <c r="B289" s="302">
        <v>0.72332593590123129</v>
      </c>
      <c r="C289" s="302">
        <v>0.34358766077361269</v>
      </c>
      <c r="D289" s="302">
        <v>0.2936811385926949</v>
      </c>
      <c r="E289" s="302">
        <f t="shared" si="126"/>
        <v>1.3605947352675389</v>
      </c>
      <c r="F289" s="303"/>
      <c r="G289" s="302">
        <v>0.56941551874454766</v>
      </c>
      <c r="H289" s="302">
        <v>0.36228816915150558</v>
      </c>
      <c r="I289" s="302">
        <v>0.21871631550636994</v>
      </c>
      <c r="J289" s="302">
        <f t="shared" si="129"/>
        <v>1.1504200034024232</v>
      </c>
      <c r="K289" s="303"/>
      <c r="L289" s="302">
        <v>0.4457204379855158</v>
      </c>
      <c r="M289" s="302">
        <v>0.4519389442276715</v>
      </c>
      <c r="N289" s="302">
        <v>0.36112322439593036</v>
      </c>
      <c r="O289" s="302">
        <f t="shared" si="128"/>
        <v>1.2587826066091177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31.191610549821938</v>
      </c>
      <c r="C291" s="311">
        <f t="shared" ref="C291:E291" si="130">SUM(C281:C289)</f>
        <v>6.018746695624662</v>
      </c>
      <c r="D291" s="311">
        <f t="shared" si="130"/>
        <v>7.6346427545533562</v>
      </c>
      <c r="E291" s="311">
        <f t="shared" si="130"/>
        <v>44.844999999999949</v>
      </c>
      <c r="F291" s="311"/>
      <c r="G291" s="311">
        <f t="shared" ref="G291:J291" si="131">SUM(G281:G289)</f>
        <v>30.405765670501641</v>
      </c>
      <c r="H291" s="311">
        <f t="shared" si="131"/>
        <v>10.335726466593945</v>
      </c>
      <c r="I291" s="311">
        <f t="shared" si="131"/>
        <v>6.0885078629043772</v>
      </c>
      <c r="J291" s="311">
        <f t="shared" si="131"/>
        <v>46.829999999999963</v>
      </c>
      <c r="K291" s="311"/>
      <c r="L291" s="311">
        <f t="shared" ref="L291:O291" si="132">SUM(L281:L289)</f>
        <v>32.761622198193962</v>
      </c>
      <c r="M291" s="311">
        <f t="shared" si="132"/>
        <v>11.788338444323568</v>
      </c>
      <c r="N291" s="311">
        <f t="shared" si="132"/>
        <v>6.9250393574824942</v>
      </c>
      <c r="O291" s="311">
        <f t="shared" si="132"/>
        <v>51.475000000000016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2.0954693331752741</v>
      </c>
      <c r="C298" s="302">
        <v>0.80014703680643218</v>
      </c>
      <c r="D298" s="302">
        <v>0.59128149941062624</v>
      </c>
      <c r="E298" s="302">
        <f>SUM(B298:D298)</f>
        <v>3.4868978693923323</v>
      </c>
      <c r="F298" s="303"/>
      <c r="G298" s="302">
        <v>2.2243094114273796</v>
      </c>
      <c r="H298" s="302">
        <v>1.0921473532371957</v>
      </c>
      <c r="I298" s="302">
        <v>0.53789127205530618</v>
      </c>
      <c r="J298" s="302">
        <f>SUM(G298:I298)</f>
        <v>3.8543480367198812</v>
      </c>
      <c r="K298" s="303"/>
      <c r="L298" s="302">
        <v>2.2930232570902058</v>
      </c>
      <c r="M298" s="302">
        <v>1.1591226458713213</v>
      </c>
      <c r="N298" s="302">
        <v>0.64260442770692272</v>
      </c>
      <c r="O298" s="302">
        <f>SUM(L298:N298)</f>
        <v>4.0947503306684503</v>
      </c>
    </row>
    <row r="299" spans="1:15" s="236" customFormat="1" x14ac:dyDescent="0.2">
      <c r="A299" s="237" t="str">
        <f>name!E$5</f>
        <v>Professional occupations</v>
      </c>
      <c r="B299" s="302">
        <v>3.080127983787234</v>
      </c>
      <c r="C299" s="302">
        <v>0.67097216571670826</v>
      </c>
      <c r="D299" s="302">
        <v>0.37291914211372823</v>
      </c>
      <c r="E299" s="302">
        <f t="shared" ref="E299:E306" si="133">SUM(B299:D299)</f>
        <v>4.1240192916176701</v>
      </c>
      <c r="F299" s="303"/>
      <c r="G299" s="302">
        <v>3.6908819004626996</v>
      </c>
      <c r="H299" s="302">
        <v>0.88810834405272876</v>
      </c>
      <c r="I299" s="302">
        <v>0.34976884610189746</v>
      </c>
      <c r="J299" s="302">
        <f t="shared" ref="J299:J301" si="134">SUM(G299:I299)</f>
        <v>4.9287590906173255</v>
      </c>
      <c r="K299" s="303"/>
      <c r="L299" s="302">
        <v>4.9779738102902273</v>
      </c>
      <c r="M299" s="302">
        <v>1.0302048290031465</v>
      </c>
      <c r="N299" s="302">
        <v>0.3433720561967481</v>
      </c>
      <c r="O299" s="302">
        <f t="shared" ref="O299:O306" si="135">SUM(L299:N299)</f>
        <v>6.351550695490122</v>
      </c>
    </row>
    <row r="300" spans="1:15" s="236" customFormat="1" x14ac:dyDescent="0.2">
      <c r="A300" s="237" t="str">
        <f>name!E$6</f>
        <v>Associate professional occupations</v>
      </c>
      <c r="B300" s="302">
        <v>3.4972410774468008</v>
      </c>
      <c r="C300" s="302">
        <v>0.73696718031617292</v>
      </c>
      <c r="D300" s="302">
        <v>0.86554982762647648</v>
      </c>
      <c r="E300" s="302">
        <f t="shared" si="133"/>
        <v>5.0997580853894497</v>
      </c>
      <c r="F300" s="303"/>
      <c r="G300" s="302">
        <v>3.8268498767741552</v>
      </c>
      <c r="H300" s="302">
        <v>0.8726542671122407</v>
      </c>
      <c r="I300" s="302">
        <v>0.81016271521880046</v>
      </c>
      <c r="J300" s="302">
        <f t="shared" si="134"/>
        <v>5.5096668591051969</v>
      </c>
      <c r="K300" s="303"/>
      <c r="L300" s="302">
        <v>3.9727659705888247</v>
      </c>
      <c r="M300" s="302">
        <v>1.0437585607102766</v>
      </c>
      <c r="N300" s="302">
        <v>0.86844463934622906</v>
      </c>
      <c r="O300" s="302">
        <f t="shared" si="135"/>
        <v>5.8849691706453306</v>
      </c>
    </row>
    <row r="301" spans="1:15" s="236" customFormat="1" x14ac:dyDescent="0.2">
      <c r="A301" s="237" t="str">
        <f>name!E$7</f>
        <v>Administrative and secretarial occupations</v>
      </c>
      <c r="B301" s="302">
        <v>5.3978685968854183</v>
      </c>
      <c r="C301" s="302">
        <v>2.1476361058459141</v>
      </c>
      <c r="D301" s="302">
        <v>0.20974996270177695</v>
      </c>
      <c r="E301" s="302">
        <f t="shared" si="133"/>
        <v>7.7552546654331094</v>
      </c>
      <c r="F301" s="303"/>
      <c r="G301" s="302">
        <v>5.2690607746486959</v>
      </c>
      <c r="H301" s="302">
        <v>2.2256041826140995</v>
      </c>
      <c r="I301" s="302">
        <v>0.19456551164771332</v>
      </c>
      <c r="J301" s="302">
        <f t="shared" si="134"/>
        <v>7.6892304689105089</v>
      </c>
      <c r="K301" s="303"/>
      <c r="L301" s="302">
        <v>6.4462223957479061</v>
      </c>
      <c r="M301" s="302">
        <v>2.1206737086412852</v>
      </c>
      <c r="N301" s="302">
        <v>0.22867185334850856</v>
      </c>
      <c r="O301" s="302">
        <f t="shared" si="135"/>
        <v>8.7955679577376991</v>
      </c>
    </row>
    <row r="302" spans="1:15" s="236" customFormat="1" x14ac:dyDescent="0.2">
      <c r="A302" s="237" t="str">
        <f>name!E$8</f>
        <v>Skilled trades occupations</v>
      </c>
      <c r="B302" s="302">
        <v>1.067293650515547</v>
      </c>
      <c r="C302" s="302">
        <v>0.3335143375754212</v>
      </c>
      <c r="D302" s="302">
        <v>0.45279207928625176</v>
      </c>
      <c r="E302" s="302">
        <f t="shared" si="133"/>
        <v>1.8536000673772199</v>
      </c>
      <c r="F302" s="303"/>
      <c r="G302" s="302">
        <v>0.76895213982976285</v>
      </c>
      <c r="H302" s="302">
        <v>0.2882484924253309</v>
      </c>
      <c r="I302" s="302">
        <v>0.3225599473695791</v>
      </c>
      <c r="J302" s="302">
        <f>SUM(G302:I302)</f>
        <v>1.3797605796246728</v>
      </c>
      <c r="K302" s="303"/>
      <c r="L302" s="302">
        <v>0.68338878437830253</v>
      </c>
      <c r="M302" s="302">
        <v>0.63849136594332501</v>
      </c>
      <c r="N302" s="302">
        <v>0.35077361358124187</v>
      </c>
      <c r="O302" s="302">
        <f t="shared" si="135"/>
        <v>1.6726537639028694</v>
      </c>
    </row>
    <row r="303" spans="1:15" s="236" customFormat="1" x14ac:dyDescent="0.2">
      <c r="A303" s="237" t="str">
        <f>name!E$9</f>
        <v>Caring, leisure and other service occupations</v>
      </c>
      <c r="B303" s="302">
        <v>1.5269116629589663</v>
      </c>
      <c r="C303" s="302">
        <v>1.215805102158604</v>
      </c>
      <c r="D303" s="302">
        <v>0.33728379160760247</v>
      </c>
      <c r="E303" s="302">
        <f t="shared" si="133"/>
        <v>3.0800005567251727</v>
      </c>
      <c r="F303" s="303"/>
      <c r="G303" s="302">
        <v>1.4743430080592226</v>
      </c>
      <c r="H303" s="302">
        <v>1.1882841393451029</v>
      </c>
      <c r="I303" s="302">
        <v>0.35735997089906629</v>
      </c>
      <c r="J303" s="302">
        <f t="shared" ref="J303:J306" si="136">SUM(G303:I303)</f>
        <v>3.0199871183033919</v>
      </c>
      <c r="K303" s="303"/>
      <c r="L303" s="302">
        <v>1.7182757819839836</v>
      </c>
      <c r="M303" s="302">
        <v>1.1573122521387509</v>
      </c>
      <c r="N303" s="302">
        <v>0.36425627523304094</v>
      </c>
      <c r="O303" s="302">
        <f t="shared" si="135"/>
        <v>3.2398443093557754</v>
      </c>
    </row>
    <row r="304" spans="1:15" s="236" customFormat="1" x14ac:dyDescent="0.2">
      <c r="A304" s="237" t="str">
        <f>name!E$10</f>
        <v>Sales and customer service occupations</v>
      </c>
      <c r="B304" s="302">
        <v>3.3036667997821176</v>
      </c>
      <c r="C304" s="302">
        <v>1.2305171420473127</v>
      </c>
      <c r="D304" s="302">
        <v>0.21424125872003083</v>
      </c>
      <c r="E304" s="302">
        <f t="shared" si="133"/>
        <v>4.7484252005494607</v>
      </c>
      <c r="F304" s="303"/>
      <c r="G304" s="302">
        <v>3.0970900943279047</v>
      </c>
      <c r="H304" s="302">
        <v>1.3162159429612847</v>
      </c>
      <c r="I304" s="302">
        <v>0.14781541443852156</v>
      </c>
      <c r="J304" s="302">
        <f t="shared" si="136"/>
        <v>4.5611214517277103</v>
      </c>
      <c r="K304" s="303"/>
      <c r="L304" s="302">
        <v>3.664176008373393</v>
      </c>
      <c r="M304" s="302">
        <v>1.7636282575206383</v>
      </c>
      <c r="N304" s="302">
        <v>0.13439543627537284</v>
      </c>
      <c r="O304" s="302">
        <f t="shared" si="135"/>
        <v>5.5621997021694041</v>
      </c>
    </row>
    <row r="305" spans="1:15" s="236" customFormat="1" x14ac:dyDescent="0.2">
      <c r="A305" s="237" t="str">
        <f>name!E$11</f>
        <v>Process, plant and machine operatives</v>
      </c>
      <c r="B305" s="302">
        <v>1.7036120277778983</v>
      </c>
      <c r="C305" s="302">
        <v>0.45848685244227433</v>
      </c>
      <c r="D305" s="302">
        <v>0.10275606360264647</v>
      </c>
      <c r="E305" s="302">
        <f t="shared" si="133"/>
        <v>2.2648549438228192</v>
      </c>
      <c r="F305" s="303"/>
      <c r="G305" s="302">
        <v>1.2933411115618736</v>
      </c>
      <c r="H305" s="302">
        <v>0.5202109227737286</v>
      </c>
      <c r="I305" s="302">
        <v>9.7840577568223036E-2</v>
      </c>
      <c r="J305" s="302">
        <f t="shared" si="136"/>
        <v>1.9113926119038251</v>
      </c>
      <c r="K305" s="303"/>
      <c r="L305" s="302">
        <v>1.1969966373670804</v>
      </c>
      <c r="M305" s="302">
        <v>0.57939146897062721</v>
      </c>
      <c r="N305" s="302">
        <v>0.11224012984589814</v>
      </c>
      <c r="O305" s="302">
        <f t="shared" si="135"/>
        <v>1.8886282361836058</v>
      </c>
    </row>
    <row r="306" spans="1:15" s="236" customFormat="1" x14ac:dyDescent="0.2">
      <c r="A306" s="237" t="str">
        <f>name!E$12</f>
        <v>Elementary occupations</v>
      </c>
      <c r="B306" s="302">
        <v>7.5099770719038617</v>
      </c>
      <c r="C306" s="302">
        <v>5.0256727315482399</v>
      </c>
      <c r="D306" s="302">
        <v>1.1355395162407547</v>
      </c>
      <c r="E306" s="302">
        <f t="shared" si="133"/>
        <v>13.671189319692857</v>
      </c>
      <c r="F306" s="303"/>
      <c r="G306" s="302">
        <v>6.2593608339009723</v>
      </c>
      <c r="H306" s="302">
        <v>4.3041495878948677</v>
      </c>
      <c r="I306" s="302">
        <v>0.90222336129166691</v>
      </c>
      <c r="J306" s="302">
        <f t="shared" si="136"/>
        <v>11.465733783087506</v>
      </c>
      <c r="K306" s="303"/>
      <c r="L306" s="302">
        <v>7.0657619976917934</v>
      </c>
      <c r="M306" s="302">
        <v>4.3809396299646757</v>
      </c>
      <c r="N306" s="302">
        <v>1.122134206190297</v>
      </c>
      <c r="O306" s="302">
        <f t="shared" si="135"/>
        <v>12.568835833846768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29.182168204233115</v>
      </c>
      <c r="C308" s="311">
        <f t="shared" ref="C308:E308" si="137">SUM(C298:C306)</f>
        <v>12.619718654457079</v>
      </c>
      <c r="D308" s="311">
        <f t="shared" si="137"/>
        <v>4.2821131413098943</v>
      </c>
      <c r="E308" s="311">
        <f t="shared" si="137"/>
        <v>46.084000000000088</v>
      </c>
      <c r="F308" s="311"/>
      <c r="G308" s="311">
        <f t="shared" ref="G308:J308" si="138">SUM(G298:G306)</f>
        <v>27.904189150992664</v>
      </c>
      <c r="H308" s="311">
        <f t="shared" si="138"/>
        <v>12.69562323241658</v>
      </c>
      <c r="I308" s="311">
        <f t="shared" si="138"/>
        <v>3.720187616590775</v>
      </c>
      <c r="J308" s="311">
        <f t="shared" si="138"/>
        <v>44.320000000000022</v>
      </c>
      <c r="K308" s="311"/>
      <c r="L308" s="311">
        <f t="shared" ref="L308:O308" si="139">SUM(L298:L306)</f>
        <v>32.018584643511716</v>
      </c>
      <c r="M308" s="311">
        <f t="shared" si="139"/>
        <v>13.873522718764047</v>
      </c>
      <c r="N308" s="311">
        <f t="shared" si="139"/>
        <v>4.166892637724259</v>
      </c>
      <c r="O308" s="311">
        <f t="shared" si="139"/>
        <v>50.059000000000026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1.5619534706327691</v>
      </c>
      <c r="C315" s="302">
        <v>0.45186780549290229</v>
      </c>
      <c r="D315" s="302">
        <v>0.17455397300956413</v>
      </c>
      <c r="E315" s="302">
        <f>SUM(B315:D315)</f>
        <v>2.1883752491352353</v>
      </c>
      <c r="F315" s="303"/>
      <c r="G315" s="302">
        <v>1.5929175086953384</v>
      </c>
      <c r="H315" s="302">
        <v>0.55504024356689419</v>
      </c>
      <c r="I315" s="302">
        <v>0.22595966955697525</v>
      </c>
      <c r="J315" s="302">
        <f>SUM(G315:I315)</f>
        <v>2.3739174218192081</v>
      </c>
      <c r="K315" s="303"/>
      <c r="L315" s="302">
        <v>1.4509152704989174</v>
      </c>
      <c r="M315" s="302">
        <v>0.65070887044102665</v>
      </c>
      <c r="N315" s="302">
        <v>0.23146402517748918</v>
      </c>
      <c r="O315" s="302">
        <f>SUM(L315:N315)</f>
        <v>2.3330881661174336</v>
      </c>
    </row>
    <row r="316" spans="1:15" s="236" customFormat="1" x14ac:dyDescent="0.2">
      <c r="A316" s="237" t="str">
        <f>name!E$5</f>
        <v>Professional occupations</v>
      </c>
      <c r="B316" s="302">
        <v>4.7405435420889548</v>
      </c>
      <c r="C316" s="302">
        <v>1.4761713961901701</v>
      </c>
      <c r="D316" s="302">
        <v>0.51237035471416659</v>
      </c>
      <c r="E316" s="302">
        <f t="shared" ref="E316:E323" si="140">SUM(B316:D316)</f>
        <v>6.7290852929932914</v>
      </c>
      <c r="F316" s="303"/>
      <c r="G316" s="302">
        <v>5.4239559495668406</v>
      </c>
      <c r="H316" s="302">
        <v>1.6714091411491458</v>
      </c>
      <c r="I316" s="302">
        <v>0.5827034653479336</v>
      </c>
      <c r="J316" s="302">
        <f t="shared" ref="J316:J318" si="141">SUM(G316:I316)</f>
        <v>7.6780685560639208</v>
      </c>
      <c r="K316" s="303"/>
      <c r="L316" s="302">
        <v>6.2621545772931997</v>
      </c>
      <c r="M316" s="302">
        <v>2.0364148725043782</v>
      </c>
      <c r="N316" s="302">
        <v>0.40806189436160978</v>
      </c>
      <c r="O316" s="302">
        <f t="shared" ref="O316:O323" si="142">SUM(L316:N316)</f>
        <v>8.706631344159188</v>
      </c>
    </row>
    <row r="317" spans="1:15" s="236" customFormat="1" x14ac:dyDescent="0.2">
      <c r="A317" s="237" t="str">
        <f>name!E$6</f>
        <v>Associate professional occupations</v>
      </c>
      <c r="B317" s="302">
        <v>7.4108047433065867</v>
      </c>
      <c r="C317" s="302">
        <v>1.7628131479175126</v>
      </c>
      <c r="D317" s="302">
        <v>0.27496975216174047</v>
      </c>
      <c r="E317" s="302">
        <f t="shared" si="140"/>
        <v>9.4485876433858387</v>
      </c>
      <c r="F317" s="303"/>
      <c r="G317" s="302">
        <v>7.5699520322907938</v>
      </c>
      <c r="H317" s="302">
        <v>1.6846418788539752</v>
      </c>
      <c r="I317" s="302">
        <v>0.28290496173276186</v>
      </c>
      <c r="J317" s="302">
        <f t="shared" si="141"/>
        <v>9.5374988728775296</v>
      </c>
      <c r="K317" s="303"/>
      <c r="L317" s="302">
        <v>7.0200385150853366</v>
      </c>
      <c r="M317" s="302">
        <v>2.0719212547771</v>
      </c>
      <c r="N317" s="302">
        <v>0.27238762445668829</v>
      </c>
      <c r="O317" s="302">
        <f t="shared" si="142"/>
        <v>9.3643473943191253</v>
      </c>
    </row>
    <row r="318" spans="1:15" s="236" customFormat="1" x14ac:dyDescent="0.2">
      <c r="A318" s="237" t="str">
        <f>name!E$7</f>
        <v>Administrative and secretarial occupations</v>
      </c>
      <c r="B318" s="302">
        <v>5.6149165930391192</v>
      </c>
      <c r="C318" s="302">
        <v>5.2881376581646027</v>
      </c>
      <c r="D318" s="302">
        <v>9.1136159748774648E-2</v>
      </c>
      <c r="E318" s="302">
        <f t="shared" si="140"/>
        <v>10.994190410952497</v>
      </c>
      <c r="F318" s="303"/>
      <c r="G318" s="302">
        <v>4.9081535010743913</v>
      </c>
      <c r="H318" s="302">
        <v>4.3051982794659516</v>
      </c>
      <c r="I318" s="302">
        <v>8.8845982867073792E-2</v>
      </c>
      <c r="J318" s="302">
        <f t="shared" si="141"/>
        <v>9.3021977634074169</v>
      </c>
      <c r="K318" s="303"/>
      <c r="L318" s="302">
        <v>4.2962979492803504</v>
      </c>
      <c r="M318" s="302">
        <v>3.7865680113590208</v>
      </c>
      <c r="N318" s="302">
        <v>7.6364031217948297E-2</v>
      </c>
      <c r="O318" s="302">
        <f t="shared" si="142"/>
        <v>8.1592299918573197</v>
      </c>
    </row>
    <row r="319" spans="1:15" s="236" customFormat="1" x14ac:dyDescent="0.2">
      <c r="A319" s="237" t="str">
        <f>name!E$8</f>
        <v>Skilled trades occupations</v>
      </c>
      <c r="B319" s="302">
        <v>0.25715502671574308</v>
      </c>
      <c r="C319" s="302">
        <v>5.0285213042140731E-2</v>
      </c>
      <c r="D319" s="302">
        <v>6.9832348040704151E-2</v>
      </c>
      <c r="E319" s="302">
        <f t="shared" si="140"/>
        <v>0.37727258779858797</v>
      </c>
      <c r="F319" s="303"/>
      <c r="G319" s="302">
        <v>0.19432954744095812</v>
      </c>
      <c r="H319" s="302">
        <v>4.0315950023289061E-2</v>
      </c>
      <c r="I319" s="302">
        <v>6.0586394677102209E-2</v>
      </c>
      <c r="J319" s="302">
        <f>SUM(G319:I319)</f>
        <v>0.29523189214134937</v>
      </c>
      <c r="K319" s="303"/>
      <c r="L319" s="302">
        <v>0.18677068576027817</v>
      </c>
      <c r="M319" s="302">
        <v>8.8385113115367009E-2</v>
      </c>
      <c r="N319" s="302">
        <v>7.2626154685208236E-2</v>
      </c>
      <c r="O319" s="302">
        <f t="shared" si="142"/>
        <v>0.3477819535608534</v>
      </c>
    </row>
    <row r="320" spans="1:15" s="236" customFormat="1" x14ac:dyDescent="0.2">
      <c r="A320" s="237" t="str">
        <f>name!E$9</f>
        <v>Caring, leisure and other service occupations</v>
      </c>
      <c r="B320" s="302">
        <v>0.99685065693882524</v>
      </c>
      <c r="C320" s="302">
        <v>1.0397205919067334</v>
      </c>
      <c r="D320" s="302">
        <v>0.10339801352598026</v>
      </c>
      <c r="E320" s="302">
        <f t="shared" si="140"/>
        <v>2.1399692623715389</v>
      </c>
      <c r="F320" s="303"/>
      <c r="G320" s="302">
        <v>0.86857393928454008</v>
      </c>
      <c r="H320" s="302">
        <v>0.86492938454309853</v>
      </c>
      <c r="I320" s="302">
        <v>0.1227329606291179</v>
      </c>
      <c r="J320" s="302">
        <f t="shared" ref="J320:J323" si="143">SUM(G320:I320)</f>
        <v>1.8562362844567566</v>
      </c>
      <c r="K320" s="303"/>
      <c r="L320" s="302">
        <v>0.96796372248214124</v>
      </c>
      <c r="M320" s="302">
        <v>0.84112117035266831</v>
      </c>
      <c r="N320" s="302">
        <v>0.11613827009246935</v>
      </c>
      <c r="O320" s="302">
        <f t="shared" si="142"/>
        <v>1.9252231629272789</v>
      </c>
    </row>
    <row r="321" spans="1:15" s="236" customFormat="1" x14ac:dyDescent="0.2">
      <c r="A321" s="237" t="str">
        <f>name!E$10</f>
        <v>Sales and customer service occupations</v>
      </c>
      <c r="B321" s="302">
        <v>0.45615486744371764</v>
      </c>
      <c r="C321" s="302">
        <v>0.56404546159352176</v>
      </c>
      <c r="D321" s="302">
        <v>6.3820444584263572E-2</v>
      </c>
      <c r="E321" s="302">
        <f t="shared" si="140"/>
        <v>1.0840207736215031</v>
      </c>
      <c r="F321" s="303"/>
      <c r="G321" s="302">
        <v>0.39932845034291675</v>
      </c>
      <c r="H321" s="302">
        <v>0.49144064993355435</v>
      </c>
      <c r="I321" s="302">
        <v>4.7898884367890054E-2</v>
      </c>
      <c r="J321" s="302">
        <f t="shared" si="143"/>
        <v>0.93866798464436108</v>
      </c>
      <c r="K321" s="303"/>
      <c r="L321" s="302">
        <v>0.40817313601674771</v>
      </c>
      <c r="M321" s="302">
        <v>0.56128769337654094</v>
      </c>
      <c r="N321" s="302">
        <v>4.2663473810942439E-2</v>
      </c>
      <c r="O321" s="302">
        <f t="shared" si="142"/>
        <v>1.0121243032042311</v>
      </c>
    </row>
    <row r="322" spans="1:15" s="236" customFormat="1" x14ac:dyDescent="0.2">
      <c r="A322" s="237" t="str">
        <f>name!E$11</f>
        <v>Process, plant and machine operatives</v>
      </c>
      <c r="B322" s="302">
        <v>0.14346207541631881</v>
      </c>
      <c r="C322" s="302">
        <v>0.11599412884117041</v>
      </c>
      <c r="D322" s="302">
        <v>2.8393853461013575E-2</v>
      </c>
      <c r="E322" s="302">
        <f t="shared" si="140"/>
        <v>0.28785005771850281</v>
      </c>
      <c r="F322" s="303"/>
      <c r="G322" s="302">
        <v>0.1001940022130143</v>
      </c>
      <c r="H322" s="302">
        <v>7.7512526394416109E-2</v>
      </c>
      <c r="I322" s="302">
        <v>3.7513916649578954E-2</v>
      </c>
      <c r="J322" s="302">
        <f t="shared" si="143"/>
        <v>0.21522044525700937</v>
      </c>
      <c r="K322" s="303"/>
      <c r="L322" s="302">
        <v>8.1756220076446104E-2</v>
      </c>
      <c r="M322" s="302">
        <v>0.10309140533933289</v>
      </c>
      <c r="N322" s="302">
        <v>9.4704997766986598E-2</v>
      </c>
      <c r="O322" s="302">
        <f t="shared" si="142"/>
        <v>0.27955262318276558</v>
      </c>
    </row>
    <row r="323" spans="1:15" s="236" customFormat="1" x14ac:dyDescent="0.2">
      <c r="A323" s="237" t="str">
        <f>name!E$12</f>
        <v>Elementary occupations</v>
      </c>
      <c r="B323" s="302">
        <v>0.49467200758099261</v>
      </c>
      <c r="C323" s="302">
        <v>0.88040123557884953</v>
      </c>
      <c r="D323" s="302">
        <v>0.40857547886319562</v>
      </c>
      <c r="E323" s="302">
        <f t="shared" si="140"/>
        <v>1.7836487220230377</v>
      </c>
      <c r="F323" s="303"/>
      <c r="G323" s="302">
        <v>0.36088155480620721</v>
      </c>
      <c r="H323" s="302">
        <v>0.58099939465500816</v>
      </c>
      <c r="I323" s="302">
        <v>0.32107982987128636</v>
      </c>
      <c r="J323" s="302">
        <f t="shared" si="143"/>
        <v>1.2629607793325017</v>
      </c>
      <c r="K323" s="303"/>
      <c r="L323" s="302">
        <v>0.2901336613130247</v>
      </c>
      <c r="M323" s="302">
        <v>0.51994302174237605</v>
      </c>
      <c r="N323" s="302">
        <v>0.49394437761640975</v>
      </c>
      <c r="O323" s="302">
        <f t="shared" si="142"/>
        <v>1.3040210606718103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21.676512983163029</v>
      </c>
      <c r="C325" s="311">
        <f t="shared" ref="C325:E325" si="144">SUM(C315:C323)</f>
        <v>11.629436638727604</v>
      </c>
      <c r="D325" s="311">
        <f t="shared" si="144"/>
        <v>1.7270503781094031</v>
      </c>
      <c r="E325" s="311">
        <f t="shared" si="144"/>
        <v>35.03300000000003</v>
      </c>
      <c r="F325" s="311"/>
      <c r="G325" s="311">
        <f t="shared" ref="G325:J325" si="145">SUM(G315:G323)</f>
        <v>21.418286485715001</v>
      </c>
      <c r="H325" s="311">
        <f t="shared" si="145"/>
        <v>10.271487448585333</v>
      </c>
      <c r="I325" s="311">
        <f t="shared" si="145"/>
        <v>1.77022606569972</v>
      </c>
      <c r="J325" s="311">
        <f t="shared" si="145"/>
        <v>33.460000000000051</v>
      </c>
      <c r="K325" s="311"/>
      <c r="L325" s="311">
        <f t="shared" ref="L325:O325" si="146">SUM(L315:L323)</f>
        <v>20.964203737806443</v>
      </c>
      <c r="M325" s="311">
        <f t="shared" si="146"/>
        <v>10.65944141300781</v>
      </c>
      <c r="N325" s="311">
        <f t="shared" si="146"/>
        <v>1.808354849185752</v>
      </c>
      <c r="O325" s="311">
        <f t="shared" si="146"/>
        <v>33.432000000000002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0.67964931631382064</v>
      </c>
      <c r="C332" s="302">
        <v>0.27452096919639862</v>
      </c>
      <c r="D332" s="302">
        <v>0.2310553411744331</v>
      </c>
      <c r="E332" s="302">
        <f>SUM(B332:D332)</f>
        <v>1.1852256266846524</v>
      </c>
      <c r="F332" s="303"/>
      <c r="G332" s="302">
        <v>0.6753317929390662</v>
      </c>
      <c r="H332" s="302">
        <v>0.35422761511532175</v>
      </c>
      <c r="I332" s="302">
        <v>0.24999912902379059</v>
      </c>
      <c r="J332" s="302">
        <f>SUM(G332:I332)</f>
        <v>1.2795585370781786</v>
      </c>
      <c r="K332" s="303"/>
      <c r="L332" s="302">
        <v>0.64942294521455546</v>
      </c>
      <c r="M332" s="302">
        <v>0.47051157406090943</v>
      </c>
      <c r="N332" s="302">
        <v>0.25986905491856443</v>
      </c>
      <c r="O332" s="302">
        <f>SUM(L332:N332)</f>
        <v>1.3798035741940293</v>
      </c>
    </row>
    <row r="333" spans="1:15" s="236" customFormat="1" x14ac:dyDescent="0.2">
      <c r="A333" s="237" t="str">
        <f>name!E$5</f>
        <v>Professional occupations</v>
      </c>
      <c r="B333" s="302">
        <v>21.400758447769565</v>
      </c>
      <c r="C333" s="302">
        <v>8.9652021780638869</v>
      </c>
      <c r="D333" s="302">
        <v>2.1326280431308722</v>
      </c>
      <c r="E333" s="302">
        <f t="shared" ref="E333:E340" si="147">SUM(B333:D333)</f>
        <v>32.498588668964324</v>
      </c>
      <c r="F333" s="303"/>
      <c r="G333" s="302">
        <v>22.253111873751674</v>
      </c>
      <c r="H333" s="302">
        <v>10.138562662069633</v>
      </c>
      <c r="I333" s="302">
        <v>2.7378279606683318</v>
      </c>
      <c r="J333" s="302">
        <f t="shared" ref="J333:J335" si="148">SUM(G333:I333)</f>
        <v>35.129502496489643</v>
      </c>
      <c r="K333" s="303"/>
      <c r="L333" s="302">
        <v>26.645885924587766</v>
      </c>
      <c r="M333" s="302">
        <v>13.454123280200587</v>
      </c>
      <c r="N333" s="302">
        <v>3.1079489763438461</v>
      </c>
      <c r="O333" s="302">
        <f t="shared" ref="O333:O340" si="149">SUM(L333:N333)</f>
        <v>43.207958181132199</v>
      </c>
    </row>
    <row r="334" spans="1:15" s="236" customFormat="1" x14ac:dyDescent="0.2">
      <c r="A334" s="237" t="str">
        <f>name!E$6</f>
        <v>Associate professional occupations</v>
      </c>
      <c r="B334" s="302">
        <v>1.8410718807672961</v>
      </c>
      <c r="C334" s="302">
        <v>1.7715247178009121</v>
      </c>
      <c r="D334" s="302">
        <v>0.8347714028181169</v>
      </c>
      <c r="E334" s="302">
        <f t="shared" si="147"/>
        <v>4.4473680013863248</v>
      </c>
      <c r="F334" s="303"/>
      <c r="G334" s="302">
        <v>1.926356560113502</v>
      </c>
      <c r="H334" s="302">
        <v>1.9609981900810389</v>
      </c>
      <c r="I334" s="302">
        <v>0.73188480123369859</v>
      </c>
      <c r="J334" s="302">
        <f t="shared" si="148"/>
        <v>4.6192395514282394</v>
      </c>
      <c r="K334" s="303"/>
      <c r="L334" s="302">
        <v>2.4347867683225073</v>
      </c>
      <c r="M334" s="302">
        <v>2.9127843655201322</v>
      </c>
      <c r="N334" s="302">
        <v>0.75270118389831742</v>
      </c>
      <c r="O334" s="302">
        <f t="shared" si="149"/>
        <v>6.1002723177409566</v>
      </c>
    </row>
    <row r="335" spans="1:15" s="236" customFormat="1" x14ac:dyDescent="0.2">
      <c r="A335" s="237" t="str">
        <f>name!E$7</f>
        <v>Administrative and secretarial occupations</v>
      </c>
      <c r="B335" s="302">
        <v>0.91981179795282764</v>
      </c>
      <c r="C335" s="302">
        <v>2.5218581854070488</v>
      </c>
      <c r="D335" s="302">
        <v>9.2084642529092847E-2</v>
      </c>
      <c r="E335" s="302">
        <f t="shared" si="147"/>
        <v>3.5337546258889692</v>
      </c>
      <c r="F335" s="303"/>
      <c r="G335" s="302">
        <v>0.75795579208833475</v>
      </c>
      <c r="H335" s="302">
        <v>2.2275529266157821</v>
      </c>
      <c r="I335" s="302">
        <v>7.4175006584081535E-2</v>
      </c>
      <c r="J335" s="302">
        <f t="shared" si="148"/>
        <v>3.0596837252881985</v>
      </c>
      <c r="K335" s="303"/>
      <c r="L335" s="302">
        <v>0.47295545524900295</v>
      </c>
      <c r="M335" s="302">
        <v>1.4778958421224706</v>
      </c>
      <c r="N335" s="302">
        <v>4.9161957171937047E-2</v>
      </c>
      <c r="O335" s="302">
        <f t="shared" si="149"/>
        <v>2.0000132545434104</v>
      </c>
    </row>
    <row r="336" spans="1:15" s="236" customFormat="1" x14ac:dyDescent="0.2">
      <c r="A336" s="237" t="str">
        <f>name!E$8</f>
        <v>Skilled trades occupations</v>
      </c>
      <c r="B336" s="302">
        <v>0.29652839979686763</v>
      </c>
      <c r="C336" s="302">
        <v>0.32267130395057825</v>
      </c>
      <c r="D336" s="302">
        <v>0.21474583120468599</v>
      </c>
      <c r="E336" s="302">
        <f t="shared" si="147"/>
        <v>0.83394553495213186</v>
      </c>
      <c r="F336" s="303"/>
      <c r="G336" s="302">
        <v>0.20760924937532804</v>
      </c>
      <c r="H336" s="302">
        <v>0.22941125553254035</v>
      </c>
      <c r="I336" s="302">
        <v>0.19037902061696238</v>
      </c>
      <c r="J336" s="302">
        <f>SUM(G336:I336)</f>
        <v>0.6273995255248308</v>
      </c>
      <c r="K336" s="303"/>
      <c r="L336" s="302">
        <v>9.7251188589245308E-2</v>
      </c>
      <c r="M336" s="302">
        <v>0.10903025267488332</v>
      </c>
      <c r="N336" s="302">
        <v>0.32836097817834503</v>
      </c>
      <c r="O336" s="302">
        <f t="shared" si="149"/>
        <v>0.5346424194424737</v>
      </c>
    </row>
    <row r="337" spans="1:15" s="236" customFormat="1" x14ac:dyDescent="0.2">
      <c r="A337" s="237" t="str">
        <f>name!E$9</f>
        <v>Caring, leisure and other service occupations</v>
      </c>
      <c r="B337" s="302">
        <v>6.1172905932614938</v>
      </c>
      <c r="C337" s="302">
        <v>8.2211514516560111</v>
      </c>
      <c r="D337" s="302">
        <v>0.45266311299537942</v>
      </c>
      <c r="E337" s="302">
        <f t="shared" si="147"/>
        <v>14.791105157912884</v>
      </c>
      <c r="F337" s="303"/>
      <c r="G337" s="302">
        <v>5.1640831915802918</v>
      </c>
      <c r="H337" s="302">
        <v>7.7701628642164486</v>
      </c>
      <c r="I337" s="302">
        <v>0.39297937906125946</v>
      </c>
      <c r="J337" s="302">
        <f t="shared" ref="J337:J340" si="150">SUM(G337:I337)</f>
        <v>13.327225434858001</v>
      </c>
      <c r="K337" s="303"/>
      <c r="L337" s="302">
        <v>6.6485341235298714</v>
      </c>
      <c r="M337" s="302">
        <v>8.5983647709788951</v>
      </c>
      <c r="N337" s="302">
        <v>0.35607593832421741</v>
      </c>
      <c r="O337" s="302">
        <f t="shared" si="149"/>
        <v>15.602974832832984</v>
      </c>
    </row>
    <row r="338" spans="1:15" s="236" customFormat="1" x14ac:dyDescent="0.2">
      <c r="A338" s="237" t="str">
        <f>name!E$10</f>
        <v>Sales and customer service occupations</v>
      </c>
      <c r="B338" s="302">
        <v>9.2863021509940774E-2</v>
      </c>
      <c r="C338" s="302">
        <v>0.26289698386479293</v>
      </c>
      <c r="D338" s="302">
        <v>9.8898945514807407E-2</v>
      </c>
      <c r="E338" s="302">
        <f t="shared" si="147"/>
        <v>0.45465895088954111</v>
      </c>
      <c r="F338" s="303"/>
      <c r="G338" s="302">
        <v>7.7571393807824907E-2</v>
      </c>
      <c r="H338" s="302">
        <v>0.22697628072734205</v>
      </c>
      <c r="I338" s="302">
        <v>7.4039416665640984E-2</v>
      </c>
      <c r="J338" s="302">
        <f t="shared" si="150"/>
        <v>0.37858709120080791</v>
      </c>
      <c r="K338" s="303"/>
      <c r="L338" s="302">
        <v>8.5945998940424595E-2</v>
      </c>
      <c r="M338" s="302">
        <v>0.24765129112343909</v>
      </c>
      <c r="N338" s="302">
        <v>0.10569745979700781</v>
      </c>
      <c r="O338" s="302">
        <f t="shared" si="149"/>
        <v>0.43929474986087147</v>
      </c>
    </row>
    <row r="339" spans="1:15" s="236" customFormat="1" x14ac:dyDescent="0.2">
      <c r="A339" s="237" t="str">
        <f>name!E$11</f>
        <v>Process, plant and machine operatives</v>
      </c>
      <c r="B339" s="302">
        <v>5.4147041703983059E-2</v>
      </c>
      <c r="C339" s="302">
        <v>0.11542204714031817</v>
      </c>
      <c r="D339" s="302">
        <v>0.82324261372703555</v>
      </c>
      <c r="E339" s="302">
        <f t="shared" si="147"/>
        <v>0.99281170257133677</v>
      </c>
      <c r="F339" s="303"/>
      <c r="G339" s="302">
        <v>3.7154918839105024E-2</v>
      </c>
      <c r="H339" s="302">
        <v>8.4107019823510668E-2</v>
      </c>
      <c r="I339" s="302">
        <v>0.9938007454496548</v>
      </c>
      <c r="J339" s="302">
        <f t="shared" si="150"/>
        <v>1.1150626841122704</v>
      </c>
      <c r="K339" s="303"/>
      <c r="L339" s="302">
        <v>2.303690075455668E-2</v>
      </c>
      <c r="M339" s="302">
        <v>9.6680433314415545E-2</v>
      </c>
      <c r="N339" s="302">
        <v>1.2940071791612089</v>
      </c>
      <c r="O339" s="302">
        <f t="shared" si="149"/>
        <v>1.4137245132301812</v>
      </c>
    </row>
    <row r="340" spans="1:15" s="236" customFormat="1" x14ac:dyDescent="0.2">
      <c r="A340" s="237" t="str">
        <f>name!E$12</f>
        <v>Elementary occupations</v>
      </c>
      <c r="B340" s="302">
        <v>0.15600532529305008</v>
      </c>
      <c r="C340" s="302">
        <v>3.6179691656372928</v>
      </c>
      <c r="D340" s="302">
        <v>0.28056723981954396</v>
      </c>
      <c r="E340" s="302">
        <f t="shared" si="147"/>
        <v>4.0545417307498868</v>
      </c>
      <c r="F340" s="303"/>
      <c r="G340" s="302">
        <v>0.10982439999495132</v>
      </c>
      <c r="H340" s="302">
        <v>2.7736341242259286</v>
      </c>
      <c r="I340" s="302">
        <v>0.20228242979891001</v>
      </c>
      <c r="J340" s="302">
        <f t="shared" si="150"/>
        <v>3.0857409540197902</v>
      </c>
      <c r="K340" s="303"/>
      <c r="L340" s="302">
        <v>5.3148805512741482E-2</v>
      </c>
      <c r="M340" s="302">
        <v>1.0751395786213305</v>
      </c>
      <c r="N340" s="302">
        <v>0.47602777288890163</v>
      </c>
      <c r="O340" s="302">
        <f t="shared" si="149"/>
        <v>1.6043161570229736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31.558125824368847</v>
      </c>
      <c r="C342" s="311">
        <f t="shared" ref="C342:E342" si="151">SUM(C332:C340)</f>
        <v>26.073217002717236</v>
      </c>
      <c r="D342" s="311">
        <f t="shared" si="151"/>
        <v>5.1606571729139681</v>
      </c>
      <c r="E342" s="311">
        <f t="shared" si="151"/>
        <v>62.792000000000051</v>
      </c>
      <c r="F342" s="311"/>
      <c r="G342" s="311">
        <f t="shared" ref="G342:J342" si="152">SUM(G332:G340)</f>
        <v>31.208999172490078</v>
      </c>
      <c r="H342" s="311">
        <f t="shared" si="152"/>
        <v>25.765632938407546</v>
      </c>
      <c r="I342" s="311">
        <f t="shared" si="152"/>
        <v>5.6473678891023296</v>
      </c>
      <c r="J342" s="311">
        <f t="shared" si="152"/>
        <v>62.62199999999995</v>
      </c>
      <c r="K342" s="311"/>
      <c r="L342" s="311">
        <f t="shared" ref="L342:O342" si="153">SUM(L332:L340)</f>
        <v>37.110968110700668</v>
      </c>
      <c r="M342" s="311">
        <f t="shared" si="153"/>
        <v>28.442181388617065</v>
      </c>
      <c r="N342" s="311">
        <f t="shared" si="153"/>
        <v>6.7298505006823461</v>
      </c>
      <c r="O342" s="311">
        <f t="shared" si="153"/>
        <v>72.283000000000087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2.5710417697835073</v>
      </c>
      <c r="C349" s="302">
        <v>0.76130216300398024</v>
      </c>
      <c r="D349" s="302">
        <v>0.53109182639350827</v>
      </c>
      <c r="E349" s="302">
        <f>SUM(B349:D349)</f>
        <v>3.8634357591809958</v>
      </c>
      <c r="F349" s="303"/>
      <c r="G349" s="302">
        <v>2.7951212001601715</v>
      </c>
      <c r="H349" s="302">
        <v>1.0292241028834705</v>
      </c>
      <c r="I349" s="302">
        <v>0.52792819005835756</v>
      </c>
      <c r="J349" s="302">
        <f>SUM(G349:I349)</f>
        <v>4.3522734931019995</v>
      </c>
      <c r="K349" s="303"/>
      <c r="L349" s="302">
        <v>2.9185355787988581</v>
      </c>
      <c r="M349" s="302">
        <v>1.317006663223061</v>
      </c>
      <c r="N349" s="302">
        <v>0.69854530981366103</v>
      </c>
      <c r="O349" s="302">
        <f>SUM(L349:N349)</f>
        <v>4.9340875518355807</v>
      </c>
    </row>
    <row r="350" spans="1:15" s="236" customFormat="1" x14ac:dyDescent="0.2">
      <c r="A350" s="237" t="str">
        <f>name!E$5</f>
        <v>Professional occupations</v>
      </c>
      <c r="B350" s="302">
        <v>19.279702048527444</v>
      </c>
      <c r="C350" s="302">
        <v>8.5384706810764364</v>
      </c>
      <c r="D350" s="302">
        <v>3.3747075045847543</v>
      </c>
      <c r="E350" s="302">
        <f t="shared" ref="E350:E357" si="154">SUM(B350:D350)</f>
        <v>31.192880234188635</v>
      </c>
      <c r="F350" s="303"/>
      <c r="G350" s="302">
        <v>21.856589910170108</v>
      </c>
      <c r="H350" s="302">
        <v>10.32689486993382</v>
      </c>
      <c r="I350" s="302">
        <v>3.447305144108022</v>
      </c>
      <c r="J350" s="302">
        <f t="shared" ref="J350:J352" si="155">SUM(G350:I350)</f>
        <v>35.630789924211946</v>
      </c>
      <c r="K350" s="303"/>
      <c r="L350" s="302">
        <v>25.168162459101346</v>
      </c>
      <c r="M350" s="302">
        <v>12.237973480036105</v>
      </c>
      <c r="N350" s="302">
        <v>4.2475803210318022</v>
      </c>
      <c r="O350" s="302">
        <f t="shared" ref="O350:O357" si="156">SUM(L350:N350)</f>
        <v>41.653716260169254</v>
      </c>
    </row>
    <row r="351" spans="1:15" s="236" customFormat="1" x14ac:dyDescent="0.2">
      <c r="A351" s="237" t="str">
        <f>name!E$6</f>
        <v>Associate professional occupations</v>
      </c>
      <c r="B351" s="302">
        <v>7.8341186842612283</v>
      </c>
      <c r="C351" s="302">
        <v>4.8724739095473835</v>
      </c>
      <c r="D351" s="302">
        <v>1.2855931638828328</v>
      </c>
      <c r="E351" s="302">
        <f t="shared" si="154"/>
        <v>13.992185757691445</v>
      </c>
      <c r="F351" s="303"/>
      <c r="G351" s="302">
        <v>8.6580550507418241</v>
      </c>
      <c r="H351" s="302">
        <v>5.7751953025162708</v>
      </c>
      <c r="I351" s="302">
        <v>1.1964848655409304</v>
      </c>
      <c r="J351" s="302">
        <f t="shared" si="155"/>
        <v>15.629735218799027</v>
      </c>
      <c r="K351" s="303"/>
      <c r="L351" s="302">
        <v>15.80163030018468</v>
      </c>
      <c r="M351" s="302">
        <v>9.8870288647984914</v>
      </c>
      <c r="N351" s="302">
        <v>1.9226901636462781</v>
      </c>
      <c r="O351" s="302">
        <f t="shared" si="156"/>
        <v>27.611349328629451</v>
      </c>
    </row>
    <row r="352" spans="1:15" s="236" customFormat="1" x14ac:dyDescent="0.2">
      <c r="A352" s="237" t="str">
        <f>name!E$7</f>
        <v>Administrative and secretarial occupations</v>
      </c>
      <c r="B352" s="302">
        <v>3.9116955840952046</v>
      </c>
      <c r="C352" s="302">
        <v>5.7125645040451802</v>
      </c>
      <c r="D352" s="302">
        <v>0.23744596418712366</v>
      </c>
      <c r="E352" s="302">
        <f t="shared" si="154"/>
        <v>9.8617060523275093</v>
      </c>
      <c r="F352" s="303"/>
      <c r="G352" s="302">
        <v>3.614098004995522</v>
      </c>
      <c r="H352" s="302">
        <v>5.2110044718967812</v>
      </c>
      <c r="I352" s="302">
        <v>0.19050909077606443</v>
      </c>
      <c r="J352" s="302">
        <f t="shared" si="155"/>
        <v>9.0156115676683672</v>
      </c>
      <c r="K352" s="303"/>
      <c r="L352" s="302">
        <v>3.1736319271107027</v>
      </c>
      <c r="M352" s="302">
        <v>2.6203956632351302</v>
      </c>
      <c r="N352" s="302">
        <v>0.11652474495272214</v>
      </c>
      <c r="O352" s="302">
        <f t="shared" si="156"/>
        <v>5.9105523352985543</v>
      </c>
    </row>
    <row r="353" spans="1:15" s="236" customFormat="1" x14ac:dyDescent="0.2">
      <c r="A353" s="237" t="str">
        <f>name!E$8</f>
        <v>Skilled trades occupations</v>
      </c>
      <c r="B353" s="302">
        <v>0.43121619912195297</v>
      </c>
      <c r="C353" s="302">
        <v>0.64452052339829624</v>
      </c>
      <c r="D353" s="302">
        <v>0.21071911770750476</v>
      </c>
      <c r="E353" s="302">
        <f t="shared" si="154"/>
        <v>1.2864558402277539</v>
      </c>
      <c r="F353" s="303"/>
      <c r="G353" s="302">
        <v>0.33426683838356186</v>
      </c>
      <c r="H353" s="302">
        <v>0.47422370226400723</v>
      </c>
      <c r="I353" s="302">
        <v>0.15022689317271262</v>
      </c>
      <c r="J353" s="302">
        <f>SUM(G353:I353)</f>
        <v>0.95871743382028174</v>
      </c>
      <c r="K353" s="303"/>
      <c r="L353" s="302">
        <v>0.18524371585532737</v>
      </c>
      <c r="M353" s="302">
        <v>0.35646206862500113</v>
      </c>
      <c r="N353" s="302">
        <v>0.1408730598904005</v>
      </c>
      <c r="O353" s="302">
        <f t="shared" si="156"/>
        <v>0.68257884437072902</v>
      </c>
    </row>
    <row r="354" spans="1:15" s="236" customFormat="1" x14ac:dyDescent="0.2">
      <c r="A354" s="237" t="str">
        <f>name!E$9</f>
        <v>Caring, leisure and other service occupations</v>
      </c>
      <c r="B354" s="302">
        <v>20.498514873883238</v>
      </c>
      <c r="C354" s="302">
        <v>18.210919890098548</v>
      </c>
      <c r="D354" s="302">
        <v>2.1985628333948219</v>
      </c>
      <c r="E354" s="302">
        <f t="shared" si="154"/>
        <v>40.907997597376614</v>
      </c>
      <c r="F354" s="303"/>
      <c r="G354" s="302">
        <v>20.090527041375093</v>
      </c>
      <c r="H354" s="302">
        <v>18.067259280039544</v>
      </c>
      <c r="I354" s="302">
        <v>2.7870751225486563</v>
      </c>
      <c r="J354" s="302">
        <f t="shared" ref="J354:J357" si="157">SUM(G354:I354)</f>
        <v>40.944861443963291</v>
      </c>
      <c r="K354" s="303"/>
      <c r="L354" s="302">
        <v>25.558012917719765</v>
      </c>
      <c r="M354" s="302">
        <v>19.467108026745386</v>
      </c>
      <c r="N354" s="302">
        <v>3.586220331683962</v>
      </c>
      <c r="O354" s="302">
        <f t="shared" si="156"/>
        <v>48.611341276149112</v>
      </c>
    </row>
    <row r="355" spans="1:15" s="236" customFormat="1" x14ac:dyDescent="0.2">
      <c r="A355" s="237" t="str">
        <f>name!E$10</f>
        <v>Sales and customer service occupations</v>
      </c>
      <c r="B355" s="302">
        <v>0.60423704814059431</v>
      </c>
      <c r="C355" s="302">
        <v>0.88596857068627155</v>
      </c>
      <c r="D355" s="302">
        <v>9.5751822168301887E-2</v>
      </c>
      <c r="E355" s="302">
        <f t="shared" si="154"/>
        <v>1.5859574409951676</v>
      </c>
      <c r="F355" s="303"/>
      <c r="G355" s="302">
        <v>0.55665600515987801</v>
      </c>
      <c r="H355" s="302">
        <v>0.79142020322926154</v>
      </c>
      <c r="I355" s="302">
        <v>6.3238069283934939E-2</v>
      </c>
      <c r="J355" s="302">
        <f t="shared" si="157"/>
        <v>1.4113142776730745</v>
      </c>
      <c r="K355" s="303"/>
      <c r="L355" s="302">
        <v>0.62894757016079883</v>
      </c>
      <c r="M355" s="302">
        <v>0.859803923389449</v>
      </c>
      <c r="N355" s="302">
        <v>7.8579564535386795E-2</v>
      </c>
      <c r="O355" s="302">
        <f t="shared" si="156"/>
        <v>1.5673310580856348</v>
      </c>
    </row>
    <row r="356" spans="1:15" s="236" customFormat="1" x14ac:dyDescent="0.2">
      <c r="A356" s="237" t="str">
        <f>name!E$11</f>
        <v>Process, plant and machine operatives</v>
      </c>
      <c r="B356" s="302">
        <v>0.17220809571096313</v>
      </c>
      <c r="C356" s="302">
        <v>0.38565230722062055</v>
      </c>
      <c r="D356" s="302">
        <v>2.8207767727044968E-2</v>
      </c>
      <c r="E356" s="302">
        <f t="shared" si="154"/>
        <v>0.5860681706586286</v>
      </c>
      <c r="F356" s="303"/>
      <c r="G356" s="302">
        <v>0.12933084425934635</v>
      </c>
      <c r="H356" s="302">
        <v>0.30234101730116558</v>
      </c>
      <c r="I356" s="302">
        <v>2.2212865444699234E-2</v>
      </c>
      <c r="J356" s="302">
        <f t="shared" si="157"/>
        <v>0.45388472700521121</v>
      </c>
      <c r="K356" s="303"/>
      <c r="L356" s="302">
        <v>5.1265998812343651E-2</v>
      </c>
      <c r="M356" s="302">
        <v>0.19143600167909869</v>
      </c>
      <c r="N356" s="302">
        <v>1.3822701169872087E-2</v>
      </c>
      <c r="O356" s="302">
        <f t="shared" si="156"/>
        <v>0.25652470166131441</v>
      </c>
    </row>
    <row r="357" spans="1:15" s="236" customFormat="1" x14ac:dyDescent="0.2">
      <c r="A357" s="237" t="str">
        <f>name!E$12</f>
        <v>Elementary occupations</v>
      </c>
      <c r="B357" s="302">
        <v>0.65801671503761083</v>
      </c>
      <c r="C357" s="302">
        <v>2.4354310003332267</v>
      </c>
      <c r="D357" s="302">
        <v>6.1865431982416397E-2</v>
      </c>
      <c r="E357" s="302">
        <f t="shared" si="154"/>
        <v>3.1553131473532541</v>
      </c>
      <c r="F357" s="303"/>
      <c r="G357" s="302">
        <v>0.56210507472191928</v>
      </c>
      <c r="H357" s="302">
        <v>1.8013307543820472</v>
      </c>
      <c r="I357" s="302">
        <v>3.8376084652796752E-2</v>
      </c>
      <c r="J357" s="302">
        <f t="shared" si="157"/>
        <v>2.4018119137567631</v>
      </c>
      <c r="K357" s="303"/>
      <c r="L357" s="302">
        <v>0.32732998168432254</v>
      </c>
      <c r="M357" s="302">
        <v>1.2441373786243466</v>
      </c>
      <c r="N357" s="302">
        <v>1.2051283492017022E-2</v>
      </c>
      <c r="O357" s="302">
        <f t="shared" si="156"/>
        <v>1.5835186438006861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55.960751018561751</v>
      </c>
      <c r="C359" s="311">
        <f t="shared" ref="C359:E359" si="158">SUM(C349:C357)</f>
        <v>42.447303549409938</v>
      </c>
      <c r="D359" s="311">
        <f t="shared" si="158"/>
        <v>8.0239454320283095</v>
      </c>
      <c r="E359" s="311">
        <f t="shared" si="158"/>
        <v>106.43200000000002</v>
      </c>
      <c r="F359" s="311"/>
      <c r="G359" s="311">
        <f t="shared" ref="G359:J359" si="159">SUM(G349:G357)</f>
        <v>58.596749969967426</v>
      </c>
      <c r="H359" s="311">
        <f t="shared" si="159"/>
        <v>43.778893704446375</v>
      </c>
      <c r="I359" s="311">
        <f t="shared" si="159"/>
        <v>8.4233563255861732</v>
      </c>
      <c r="J359" s="311">
        <f t="shared" si="159"/>
        <v>110.79899999999996</v>
      </c>
      <c r="K359" s="311"/>
      <c r="L359" s="311">
        <f t="shared" ref="L359:O359" si="160">SUM(L349:L357)</f>
        <v>73.812760449428154</v>
      </c>
      <c r="M359" s="311">
        <f t="shared" si="160"/>
        <v>48.18135207035607</v>
      </c>
      <c r="N359" s="311">
        <f t="shared" si="160"/>
        <v>10.816887480216101</v>
      </c>
      <c r="O359" s="311">
        <f t="shared" si="160"/>
        <v>132.81100000000029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0.99978562078292288</v>
      </c>
      <c r="C366" s="302">
        <v>0.37825696216112698</v>
      </c>
      <c r="D366" s="302">
        <v>0.11543081069015525</v>
      </c>
      <c r="E366" s="302">
        <f>SUM(B366:D366)</f>
        <v>1.4934733936342051</v>
      </c>
      <c r="F366" s="303"/>
      <c r="G366" s="302">
        <v>0.95197721133714819</v>
      </c>
      <c r="H366" s="302">
        <v>0.66469197312822392</v>
      </c>
      <c r="I366" s="302">
        <v>0.14404319460658974</v>
      </c>
      <c r="J366" s="302">
        <f>SUM(G366:I366)</f>
        <v>1.7607123790719619</v>
      </c>
      <c r="K366" s="303"/>
      <c r="L366" s="302">
        <v>0.84937970389271211</v>
      </c>
      <c r="M366" s="302">
        <v>0.70931072968931308</v>
      </c>
      <c r="N366" s="302">
        <v>0.1195873107607382</v>
      </c>
      <c r="O366" s="302">
        <f>SUM(L366:N366)</f>
        <v>1.6782777443427634</v>
      </c>
    </row>
    <row r="367" spans="1:15" s="236" customFormat="1" x14ac:dyDescent="0.2">
      <c r="A367" s="237" t="str">
        <f>name!E$5</f>
        <v>Professional occupations</v>
      </c>
      <c r="B367" s="302">
        <v>0.88604773673199655</v>
      </c>
      <c r="C367" s="302">
        <v>0.34650293858901487</v>
      </c>
      <c r="D367" s="302">
        <v>0.4978986398442185</v>
      </c>
      <c r="E367" s="302">
        <f t="shared" ref="E367:E374" si="161">SUM(B367:D367)</f>
        <v>1.7304493151652298</v>
      </c>
      <c r="F367" s="303"/>
      <c r="G367" s="302">
        <v>0.98680586946274906</v>
      </c>
      <c r="H367" s="302">
        <v>0.66675995881002226</v>
      </c>
      <c r="I367" s="302">
        <v>0.6194308093663512</v>
      </c>
      <c r="J367" s="302">
        <f t="shared" ref="J367:J369" si="162">SUM(G367:I367)</f>
        <v>2.2729966376391224</v>
      </c>
      <c r="K367" s="303"/>
      <c r="L367" s="302">
        <v>1.0725826372020388</v>
      </c>
      <c r="M367" s="302">
        <v>0.81783272781310956</v>
      </c>
      <c r="N367" s="302">
        <v>0.51786580269603733</v>
      </c>
      <c r="O367" s="302">
        <f t="shared" ref="O367:O374" si="163">SUM(L367:N367)</f>
        <v>2.4082811677111855</v>
      </c>
    </row>
    <row r="368" spans="1:15" s="236" customFormat="1" x14ac:dyDescent="0.2">
      <c r="A368" s="237" t="str">
        <f>name!E$6</f>
        <v>Associate professional occupations</v>
      </c>
      <c r="B368" s="302">
        <v>0.91135952311866919</v>
      </c>
      <c r="C368" s="302">
        <v>0.56626271455444999</v>
      </c>
      <c r="D368" s="302">
        <v>1.399453204606417</v>
      </c>
      <c r="E368" s="302">
        <f t="shared" si="161"/>
        <v>2.8770754422795362</v>
      </c>
      <c r="F368" s="303"/>
      <c r="G368" s="302">
        <v>0.9011248461937128</v>
      </c>
      <c r="H368" s="302">
        <v>0.84813125161857872</v>
      </c>
      <c r="I368" s="302">
        <v>1.7153267530296292</v>
      </c>
      <c r="J368" s="302">
        <f t="shared" si="162"/>
        <v>3.4645828508419205</v>
      </c>
      <c r="K368" s="303"/>
      <c r="L368" s="302">
        <v>0.76617592704143977</v>
      </c>
      <c r="M368" s="302">
        <v>0.81281279278311769</v>
      </c>
      <c r="N368" s="302">
        <v>1.4854629508566637</v>
      </c>
      <c r="O368" s="302">
        <f t="shared" si="163"/>
        <v>3.0644516706812213</v>
      </c>
    </row>
    <row r="369" spans="1:15" s="236" customFormat="1" x14ac:dyDescent="0.2">
      <c r="A369" s="237" t="str">
        <f>name!E$7</f>
        <v>Administrative and secretarial occupations</v>
      </c>
      <c r="B369" s="302">
        <v>1.2200304391754404</v>
      </c>
      <c r="C369" s="302">
        <v>2.4097625619996772</v>
      </c>
      <c r="D369" s="302">
        <v>5.6275884592343561E-2</v>
      </c>
      <c r="E369" s="302">
        <f t="shared" si="161"/>
        <v>3.6860688857674613</v>
      </c>
      <c r="F369" s="303"/>
      <c r="G369" s="302">
        <v>1.0588101104354815</v>
      </c>
      <c r="H369" s="302">
        <v>3.0131082057500911</v>
      </c>
      <c r="I369" s="302">
        <v>5.7118675005266954E-2</v>
      </c>
      <c r="J369" s="302">
        <f t="shared" si="162"/>
        <v>4.1290369911908389</v>
      </c>
      <c r="K369" s="303"/>
      <c r="L369" s="302">
        <v>1.1719181493566779</v>
      </c>
      <c r="M369" s="302">
        <v>3.0724854452622812</v>
      </c>
      <c r="N369" s="302">
        <v>3.4082440538917694E-2</v>
      </c>
      <c r="O369" s="302">
        <f t="shared" si="163"/>
        <v>4.2784860351578766</v>
      </c>
    </row>
    <row r="370" spans="1:15" s="236" customFormat="1" x14ac:dyDescent="0.2">
      <c r="A370" s="237" t="str">
        <f>name!E$8</f>
        <v>Skilled trades occupations</v>
      </c>
      <c r="B370" s="302">
        <v>0.72717937767849916</v>
      </c>
      <c r="C370" s="302">
        <v>0.33967924366399727</v>
      </c>
      <c r="D370" s="302">
        <v>0.34367255990133</v>
      </c>
      <c r="E370" s="302">
        <f t="shared" si="161"/>
        <v>1.4105311812438264</v>
      </c>
      <c r="F370" s="303"/>
      <c r="G370" s="302">
        <v>0.56993177962884944</v>
      </c>
      <c r="H370" s="302">
        <v>0.35303967850241502</v>
      </c>
      <c r="I370" s="302">
        <v>0.37409056194647772</v>
      </c>
      <c r="J370" s="302">
        <f>SUM(G370:I370)</f>
        <v>1.2970620200777421</v>
      </c>
      <c r="K370" s="303"/>
      <c r="L370" s="302">
        <v>0.46222367316970264</v>
      </c>
      <c r="M370" s="302">
        <v>0.49122757721227334</v>
      </c>
      <c r="N370" s="302">
        <v>0.34824784135619441</v>
      </c>
      <c r="O370" s="302">
        <f t="shared" si="163"/>
        <v>1.3016990917381703</v>
      </c>
    </row>
    <row r="371" spans="1:15" s="236" customFormat="1" x14ac:dyDescent="0.2">
      <c r="A371" s="237" t="str">
        <f>name!E$9</f>
        <v>Caring, leisure and other service occupations</v>
      </c>
      <c r="B371" s="302">
        <v>0.7081854067457457</v>
      </c>
      <c r="C371" s="302">
        <v>1.0750271571766543</v>
      </c>
      <c r="D371" s="302">
        <v>9.8316080773021564E-2</v>
      </c>
      <c r="E371" s="302">
        <f t="shared" si="161"/>
        <v>1.8815286446954218</v>
      </c>
      <c r="F371" s="303"/>
      <c r="G371" s="302">
        <v>0.55676427479069313</v>
      </c>
      <c r="H371" s="302">
        <v>1.1972977316887787</v>
      </c>
      <c r="I371" s="302">
        <v>0.11012281425873387</v>
      </c>
      <c r="J371" s="302">
        <f t="shared" ref="J371:J374" si="164">SUM(G371:I371)</f>
        <v>1.8641848207382057</v>
      </c>
      <c r="K371" s="303"/>
      <c r="L371" s="302">
        <v>0.42735300902058276</v>
      </c>
      <c r="M371" s="302">
        <v>1.1400969813010216</v>
      </c>
      <c r="N371" s="302">
        <v>8.5920183677522091E-2</v>
      </c>
      <c r="O371" s="302">
        <f t="shared" si="163"/>
        <v>1.6533701739991264</v>
      </c>
    </row>
    <row r="372" spans="1:15" s="236" customFormat="1" x14ac:dyDescent="0.2">
      <c r="A372" s="237" t="str">
        <f>name!E$10</f>
        <v>Sales and customer service occupations</v>
      </c>
      <c r="B372" s="302">
        <v>0.62705068022655597</v>
      </c>
      <c r="C372" s="302">
        <v>1.0920502778768377</v>
      </c>
      <c r="D372" s="302">
        <v>2.8607578022047293E-2</v>
      </c>
      <c r="E372" s="302">
        <f t="shared" si="161"/>
        <v>1.747708536125441</v>
      </c>
      <c r="F372" s="303"/>
      <c r="G372" s="302">
        <v>0.52627851162709838</v>
      </c>
      <c r="H372" s="302">
        <v>1.3332519247077863</v>
      </c>
      <c r="I372" s="302">
        <v>2.6124582134642031E-2</v>
      </c>
      <c r="J372" s="302">
        <f t="shared" si="164"/>
        <v>1.8856550184695267</v>
      </c>
      <c r="K372" s="303"/>
      <c r="L372" s="302">
        <v>0.57059615184475299</v>
      </c>
      <c r="M372" s="302">
        <v>1.6541711170957913</v>
      </c>
      <c r="N372" s="302">
        <v>2.0010650757370765E-2</v>
      </c>
      <c r="O372" s="302">
        <f t="shared" si="163"/>
        <v>2.2447779196979152</v>
      </c>
    </row>
    <row r="373" spans="1:15" s="236" customFormat="1" x14ac:dyDescent="0.2">
      <c r="A373" s="237" t="str">
        <f>name!E$11</f>
        <v>Process, plant and machine operatives</v>
      </c>
      <c r="B373" s="302">
        <v>0.10277225612248711</v>
      </c>
      <c r="C373" s="302">
        <v>8.1747427591768257E-2</v>
      </c>
      <c r="D373" s="302">
        <v>1.6014579309583814E-2</v>
      </c>
      <c r="E373" s="302">
        <f t="shared" si="161"/>
        <v>0.20053426302383917</v>
      </c>
      <c r="F373" s="303"/>
      <c r="G373" s="302">
        <v>7.0558436195569382E-2</v>
      </c>
      <c r="H373" s="302">
        <v>9.9476152603600612E-2</v>
      </c>
      <c r="I373" s="302">
        <v>1.9195351193227309E-2</v>
      </c>
      <c r="J373" s="302">
        <f t="shared" si="164"/>
        <v>0.18922993999239729</v>
      </c>
      <c r="K373" s="303"/>
      <c r="L373" s="302">
        <v>4.8755634290221846E-2</v>
      </c>
      <c r="M373" s="302">
        <v>0.12052776401643688</v>
      </c>
      <c r="N373" s="302">
        <v>1.9669912442423398E-2</v>
      </c>
      <c r="O373" s="302">
        <f t="shared" si="163"/>
        <v>0.18895331074908212</v>
      </c>
    </row>
    <row r="374" spans="1:15" s="236" customFormat="1" x14ac:dyDescent="0.2">
      <c r="A374" s="237" t="str">
        <f>name!E$12</f>
        <v>Elementary occupations</v>
      </c>
      <c r="B374" s="302">
        <v>0.4437161156713853</v>
      </c>
      <c r="C374" s="302">
        <v>1.5213249908579278</v>
      </c>
      <c r="D374" s="302">
        <v>6.8589231535730863E-2</v>
      </c>
      <c r="E374" s="302">
        <f t="shared" si="161"/>
        <v>2.033630338065044</v>
      </c>
      <c r="F374" s="303"/>
      <c r="G374" s="302">
        <v>0.31661402229392138</v>
      </c>
      <c r="H374" s="302">
        <v>1.5334379382110797</v>
      </c>
      <c r="I374" s="302">
        <v>5.7487381473264848E-2</v>
      </c>
      <c r="J374" s="302">
        <f t="shared" si="164"/>
        <v>1.9075393419782658</v>
      </c>
      <c r="K374" s="303"/>
      <c r="L374" s="302">
        <v>0.26775890022953058</v>
      </c>
      <c r="M374" s="302">
        <v>1.1861143601855644</v>
      </c>
      <c r="N374" s="302">
        <v>7.5829625507560963E-2</v>
      </c>
      <c r="O374" s="302">
        <f t="shared" si="163"/>
        <v>1.529702885922656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6.6261271562537027</v>
      </c>
      <c r="C376" s="311">
        <f t="shared" ref="C376:E376" si="165">SUM(C366:C374)</f>
        <v>7.8106142744714546</v>
      </c>
      <c r="D376" s="311">
        <f t="shared" si="165"/>
        <v>2.6242585692748475</v>
      </c>
      <c r="E376" s="311">
        <f t="shared" si="165"/>
        <v>17.061000000000003</v>
      </c>
      <c r="F376" s="311"/>
      <c r="G376" s="311">
        <f t="shared" ref="G376:J376" si="166">SUM(G366:G374)</f>
        <v>5.938865061965223</v>
      </c>
      <c r="H376" s="311">
        <f t="shared" si="166"/>
        <v>9.7091948150205756</v>
      </c>
      <c r="I376" s="311">
        <f t="shared" si="166"/>
        <v>3.1229401230141827</v>
      </c>
      <c r="J376" s="311">
        <f t="shared" si="166"/>
        <v>18.770999999999983</v>
      </c>
      <c r="K376" s="311"/>
      <c r="L376" s="311">
        <f t="shared" ref="L376:O376" si="167">SUM(L366:L374)</f>
        <v>5.636743786047659</v>
      </c>
      <c r="M376" s="311">
        <f t="shared" si="167"/>
        <v>10.004579495358909</v>
      </c>
      <c r="N376" s="311">
        <f t="shared" si="167"/>
        <v>2.7066767185934282</v>
      </c>
      <c r="O376" s="311">
        <f t="shared" si="167"/>
        <v>18.347999999999999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1.0640464427211018</v>
      </c>
      <c r="C383" s="302">
        <v>0.17975459576558594</v>
      </c>
      <c r="D383" s="302">
        <v>0.32215227761171239</v>
      </c>
      <c r="E383" s="302">
        <f>SUM(B383:D383)</f>
        <v>1.5659533160984003</v>
      </c>
      <c r="F383" s="303"/>
      <c r="G383" s="302">
        <v>0.94883610493462078</v>
      </c>
      <c r="H383" s="302">
        <v>0.24789203880665373</v>
      </c>
      <c r="I383" s="302">
        <v>0.75285202580183119</v>
      </c>
      <c r="J383" s="302">
        <f>SUM(G383:I383)</f>
        <v>1.9495801695431056</v>
      </c>
      <c r="K383" s="303"/>
      <c r="L383" s="302">
        <v>0.88019417131779165</v>
      </c>
      <c r="M383" s="302">
        <v>0.27290430271291938</v>
      </c>
      <c r="N383" s="302">
        <v>0.80733729324368164</v>
      </c>
      <c r="O383" s="302">
        <f>SUM(L383:N383)</f>
        <v>1.9604357672743928</v>
      </c>
    </row>
    <row r="384" spans="1:15" s="236" customFormat="1" x14ac:dyDescent="0.2">
      <c r="A384" s="237" t="str">
        <f>name!E$5</f>
        <v>Professional occupations</v>
      </c>
      <c r="B384" s="302">
        <v>1.903138936550439</v>
      </c>
      <c r="C384" s="302">
        <v>0.35689888881080051</v>
      </c>
      <c r="D384" s="302">
        <v>0.91093942389376137</v>
      </c>
      <c r="E384" s="302">
        <f t="shared" ref="E384:E391" si="168">SUM(B384:D384)</f>
        <v>3.1709772492550008</v>
      </c>
      <c r="F384" s="303"/>
      <c r="G384" s="302">
        <v>1.8492904183234551</v>
      </c>
      <c r="H384" s="302">
        <v>0.40971575382569825</v>
      </c>
      <c r="I384" s="302">
        <v>1.1322136973581713</v>
      </c>
      <c r="J384" s="302">
        <f t="shared" ref="J384:J386" si="169">SUM(G384:I384)</f>
        <v>3.3912198695073248</v>
      </c>
      <c r="K384" s="303"/>
      <c r="L384" s="302">
        <v>2.0462326126249404</v>
      </c>
      <c r="M384" s="302">
        <v>0.40432359470667484</v>
      </c>
      <c r="N384" s="302">
        <v>1.1767013833126321</v>
      </c>
      <c r="O384" s="302">
        <f t="shared" ref="O384:O391" si="170">SUM(L384:N384)</f>
        <v>3.6272575906442475</v>
      </c>
    </row>
    <row r="385" spans="1:15" s="236" customFormat="1" x14ac:dyDescent="0.2">
      <c r="A385" s="237" t="str">
        <f>name!E$6</f>
        <v>Associate professional occupations</v>
      </c>
      <c r="B385" s="302">
        <v>0.96479212968927663</v>
      </c>
      <c r="C385" s="302">
        <v>0.29162786997531026</v>
      </c>
      <c r="D385" s="302">
        <v>0.75571506542969658</v>
      </c>
      <c r="E385" s="302">
        <f t="shared" si="168"/>
        <v>2.0121350650942835</v>
      </c>
      <c r="F385" s="303"/>
      <c r="G385" s="302">
        <v>0.86726144681663153</v>
      </c>
      <c r="H385" s="302">
        <v>0.29939278870002434</v>
      </c>
      <c r="I385" s="302">
        <v>0.88152098076600227</v>
      </c>
      <c r="J385" s="302">
        <f t="shared" si="169"/>
        <v>2.0481752162826581</v>
      </c>
      <c r="K385" s="303"/>
      <c r="L385" s="302">
        <v>0.96764225612082333</v>
      </c>
      <c r="M385" s="302">
        <v>0.32322619968094707</v>
      </c>
      <c r="N385" s="302">
        <v>0.95187073191588611</v>
      </c>
      <c r="O385" s="302">
        <f t="shared" si="170"/>
        <v>2.2427391877176568</v>
      </c>
    </row>
    <row r="386" spans="1:15" s="236" customFormat="1" x14ac:dyDescent="0.2">
      <c r="A386" s="237" t="str">
        <f>name!E$7</f>
        <v>Administrative and secretarial occupations</v>
      </c>
      <c r="B386" s="302">
        <v>1.7632071983178692</v>
      </c>
      <c r="C386" s="302">
        <v>1.238996528683721</v>
      </c>
      <c r="D386" s="302">
        <v>0.30703942249710559</v>
      </c>
      <c r="E386" s="302">
        <f t="shared" si="168"/>
        <v>3.3092431494986956</v>
      </c>
      <c r="F386" s="303"/>
      <c r="G386" s="302">
        <v>1.2698066553245566</v>
      </c>
      <c r="H386" s="302">
        <v>1.1581998836880107</v>
      </c>
      <c r="I386" s="302">
        <v>0.25347550367526711</v>
      </c>
      <c r="J386" s="302">
        <f t="shared" si="169"/>
        <v>2.6814820426878345</v>
      </c>
      <c r="K386" s="303"/>
      <c r="L386" s="302">
        <v>1.2161906950069419</v>
      </c>
      <c r="M386" s="302">
        <v>1.3507663862079133</v>
      </c>
      <c r="N386" s="302">
        <v>0.15481267233997731</v>
      </c>
      <c r="O386" s="302">
        <f t="shared" si="170"/>
        <v>2.7217697535548324</v>
      </c>
    </row>
    <row r="387" spans="1:15" s="236" customFormat="1" x14ac:dyDescent="0.2">
      <c r="A387" s="237" t="str">
        <f>name!E$8</f>
        <v>Skilled trades occupations</v>
      </c>
      <c r="B387" s="302">
        <v>0.37835747370997219</v>
      </c>
      <c r="C387" s="302">
        <v>0.12957114435847222</v>
      </c>
      <c r="D387" s="302">
        <v>0.27860815697131397</v>
      </c>
      <c r="E387" s="302">
        <f t="shared" si="168"/>
        <v>0.78653677503975827</v>
      </c>
      <c r="F387" s="303"/>
      <c r="G387" s="302">
        <v>0.26631791285381878</v>
      </c>
      <c r="H387" s="302">
        <v>8.099862569537504E-2</v>
      </c>
      <c r="I387" s="302">
        <v>0.45696735883458994</v>
      </c>
      <c r="J387" s="302">
        <f>SUM(G387:I387)</f>
        <v>0.80428389738378381</v>
      </c>
      <c r="K387" s="303"/>
      <c r="L387" s="302">
        <v>0.26925246635893796</v>
      </c>
      <c r="M387" s="302">
        <v>0.11121970667863085</v>
      </c>
      <c r="N387" s="302">
        <v>0.58807065363167654</v>
      </c>
      <c r="O387" s="302">
        <f t="shared" si="170"/>
        <v>0.96854282666924529</v>
      </c>
    </row>
    <row r="388" spans="1:15" s="236" customFormat="1" x14ac:dyDescent="0.2">
      <c r="A388" s="237" t="str">
        <f>name!E$9</f>
        <v>Caring, leisure and other service occupations</v>
      </c>
      <c r="B388" s="302">
        <v>2.4869436920559767</v>
      </c>
      <c r="C388" s="302">
        <v>1.2898513421043745</v>
      </c>
      <c r="D388" s="302">
        <v>2.3955606703956702</v>
      </c>
      <c r="E388" s="302">
        <f t="shared" si="168"/>
        <v>6.1723557045560211</v>
      </c>
      <c r="F388" s="303"/>
      <c r="G388" s="302">
        <v>1.7330961327213426</v>
      </c>
      <c r="H388" s="302">
        <v>1.0065266001817066</v>
      </c>
      <c r="I388" s="302">
        <v>2.1984103411377354</v>
      </c>
      <c r="J388" s="302">
        <f t="shared" ref="J388:J391" si="171">SUM(G388:I388)</f>
        <v>4.938033074040785</v>
      </c>
      <c r="K388" s="303"/>
      <c r="L388" s="302">
        <v>1.4496788472175879</v>
      </c>
      <c r="M388" s="302">
        <v>0.53507305683051554</v>
      </c>
      <c r="N388" s="302">
        <v>2.1281092492937215</v>
      </c>
      <c r="O388" s="302">
        <f t="shared" si="170"/>
        <v>4.1128611533418251</v>
      </c>
    </row>
    <row r="389" spans="1:15" s="236" customFormat="1" x14ac:dyDescent="0.2">
      <c r="A389" s="237" t="str">
        <f>name!E$10</f>
        <v>Sales and customer service occupations</v>
      </c>
      <c r="B389" s="302">
        <v>0.58558652807537548</v>
      </c>
      <c r="C389" s="302">
        <v>0.4745624638447844</v>
      </c>
      <c r="D389" s="302">
        <v>0.17533824558082653</v>
      </c>
      <c r="E389" s="302">
        <f t="shared" si="168"/>
        <v>1.2354872375009864</v>
      </c>
      <c r="F389" s="303"/>
      <c r="G389" s="302">
        <v>0.46967934410046613</v>
      </c>
      <c r="H389" s="302">
        <v>0.48169480184500035</v>
      </c>
      <c r="I389" s="302">
        <v>0.26422631214141434</v>
      </c>
      <c r="J389" s="302">
        <f t="shared" si="171"/>
        <v>1.2156004580868809</v>
      </c>
      <c r="K389" s="303"/>
      <c r="L389" s="302">
        <v>0.44710728995520271</v>
      </c>
      <c r="M389" s="302">
        <v>0.50470126739303256</v>
      </c>
      <c r="N389" s="302">
        <v>0.15826222411704127</v>
      </c>
      <c r="O389" s="302">
        <f t="shared" si="170"/>
        <v>1.1100707814652766</v>
      </c>
    </row>
    <row r="390" spans="1:15" s="236" customFormat="1" x14ac:dyDescent="0.2">
      <c r="A390" s="237" t="str">
        <f>name!E$11</f>
        <v>Process, plant and machine operatives</v>
      </c>
      <c r="B390" s="302">
        <v>0.32892058215469738</v>
      </c>
      <c r="C390" s="302">
        <v>0.14350437016694781</v>
      </c>
      <c r="D390" s="302">
        <v>9.0455080469902527E-2</v>
      </c>
      <c r="E390" s="302">
        <f t="shared" si="168"/>
        <v>0.56288003279154775</v>
      </c>
      <c r="F390" s="303"/>
      <c r="G390" s="302">
        <v>0.21060500397103554</v>
      </c>
      <c r="H390" s="302">
        <v>9.2518310277654905E-2</v>
      </c>
      <c r="I390" s="302">
        <v>0.11886313216962031</v>
      </c>
      <c r="J390" s="302">
        <f t="shared" si="171"/>
        <v>0.42198644641831073</v>
      </c>
      <c r="K390" s="303"/>
      <c r="L390" s="302">
        <v>0.15386266238040888</v>
      </c>
      <c r="M390" s="302">
        <v>0.16143520338526868</v>
      </c>
      <c r="N390" s="302">
        <v>0.12588612508660671</v>
      </c>
      <c r="O390" s="302">
        <f t="shared" si="170"/>
        <v>0.44118399085228421</v>
      </c>
    </row>
    <row r="391" spans="1:15" s="236" customFormat="1" x14ac:dyDescent="0.2">
      <c r="A391" s="237" t="str">
        <f>name!E$12</f>
        <v>Elementary occupations</v>
      </c>
      <c r="B391" s="302">
        <v>0.69231622082244615</v>
      </c>
      <c r="C391" s="302">
        <v>0.59584251208238792</v>
      </c>
      <c r="D391" s="302">
        <v>0.47227273726047608</v>
      </c>
      <c r="E391" s="302">
        <f t="shared" si="168"/>
        <v>1.7604314701653101</v>
      </c>
      <c r="F391" s="303"/>
      <c r="G391" s="302">
        <v>0.47500660722717941</v>
      </c>
      <c r="H391" s="302">
        <v>0.38759314676456286</v>
      </c>
      <c r="I391" s="302">
        <v>0.34703907205757029</v>
      </c>
      <c r="J391" s="302">
        <f t="shared" si="171"/>
        <v>1.2096388260493125</v>
      </c>
      <c r="K391" s="303"/>
      <c r="L391" s="302">
        <v>0.50441354948037187</v>
      </c>
      <c r="M391" s="302">
        <v>0.25185733536407839</v>
      </c>
      <c r="N391" s="302">
        <v>0.31086806363578384</v>
      </c>
      <c r="O391" s="302">
        <f t="shared" si="170"/>
        <v>1.0671389484802341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10.167309204097155</v>
      </c>
      <c r="C393" s="311">
        <f t="shared" ref="C393:E393" si="172">SUM(C383:C391)</f>
        <v>4.7006097157923854</v>
      </c>
      <c r="D393" s="311">
        <f t="shared" si="172"/>
        <v>5.7080810801104658</v>
      </c>
      <c r="E393" s="311">
        <f t="shared" si="172"/>
        <v>20.576000000000004</v>
      </c>
      <c r="F393" s="311"/>
      <c r="G393" s="311">
        <f t="shared" ref="G393:J393" si="173">SUM(G383:G391)</f>
        <v>8.0898996262731071</v>
      </c>
      <c r="H393" s="311">
        <f t="shared" si="173"/>
        <v>4.1645319497846867</v>
      </c>
      <c r="I393" s="311">
        <f t="shared" si="173"/>
        <v>6.4055684239422019</v>
      </c>
      <c r="J393" s="311">
        <f t="shared" si="173"/>
        <v>18.659999999999997</v>
      </c>
      <c r="K393" s="311"/>
      <c r="L393" s="311">
        <f t="shared" ref="L393:O393" si="174">SUM(L383:L391)</f>
        <v>7.9345745504630072</v>
      </c>
      <c r="M393" s="311">
        <f t="shared" si="174"/>
        <v>3.9155070529599807</v>
      </c>
      <c r="N393" s="311">
        <f t="shared" si="174"/>
        <v>6.4019183965770061</v>
      </c>
      <c r="O393" s="311">
        <f t="shared" si="174"/>
        <v>18.251999999999995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Lancashire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Lancashire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Lancashire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58.081253411537546</v>
      </c>
      <c r="C8" s="11">
        <f t="array" ref="C8:C16">MMULT(aggregation!$B$13:$AA$21,'Occ T2'!C8:C33)</f>
        <v>64.574335610530511</v>
      </c>
      <c r="D8" s="11">
        <f t="array" ref="D8:D16">MMULT(aggregation!$B$13:$AA$21,'Occ T2'!D8:D33)</f>
        <v>66.893237920589826</v>
      </c>
      <c r="E8" s="11">
        <f t="array" ref="E8:E16">MMULT(aggregation!$B$13:$AA$21,'Occ T2'!E8:E33)</f>
        <v>62.584705756983958</v>
      </c>
      <c r="F8" s="11">
        <f t="array" ref="F8:F16">MMULT(aggregation!$B$13:$AA$21,'Occ T2'!F8:F33)</f>
        <v>68.928124772486271</v>
      </c>
      <c r="G8" s="11"/>
      <c r="H8" s="11">
        <f>F8-D8</f>
        <v>2.0348868518964451</v>
      </c>
      <c r="I8" s="11">
        <f t="array" ref="I8:I16">MMULT(aggregation!$B$13:$AA$21,'Occ T2'!I8:I33)</f>
        <v>34.010185798167754</v>
      </c>
      <c r="J8" s="11">
        <f>SUM(H8:I8)</f>
        <v>36.045072650064199</v>
      </c>
      <c r="L8" s="10" t="str">
        <f>name!E4</f>
        <v>Managers, directors and senior officials</v>
      </c>
      <c r="M8" s="11">
        <f t="array" ref="M8:M16">MMULT(aggregation!$B$13:$AA$21,'Occ T2'!M8:M33)</f>
        <v>39.520775378226887</v>
      </c>
      <c r="N8" s="11">
        <f t="array" ref="N8:N16">MMULT(aggregation!$B$13:$AA$21,'Occ T2'!N8:N33)</f>
        <v>42.472160827897341</v>
      </c>
      <c r="O8" s="11">
        <f t="array" ref="O8:O16">MMULT(aggregation!$B$13:$AA$21,'Occ T2'!O8:O33)</f>
        <v>43.270305938487461</v>
      </c>
      <c r="P8" s="11">
        <f t="array" ref="P8:P16">MMULT(aggregation!$B$13:$AA$21,'Occ T2'!P8:P33)</f>
        <v>40.076152127679777</v>
      </c>
      <c r="Q8" s="11">
        <f t="array" ref="Q8:Q16">MMULT(aggregation!$B$13:$AA$21,'Occ T2'!Q8:Q33)</f>
        <v>42.730192273827178</v>
      </c>
      <c r="R8" s="11"/>
      <c r="S8" s="11">
        <f>Q8-O8</f>
        <v>-0.54011366466028221</v>
      </c>
      <c r="T8" s="11">
        <f t="array" ref="T8:T16">MMULT(aggregation!$B$13:$AA$21,'Occ T2'!T8:T33)</f>
        <v>19.60372423131799</v>
      </c>
      <c r="U8" s="11">
        <f>SUM(S8:T8)</f>
        <v>19.063610566657708</v>
      </c>
      <c r="W8" s="10" t="str">
        <f>name!E4</f>
        <v>Managers, directors and senior officials</v>
      </c>
      <c r="X8" s="11">
        <f t="array" ref="X8:X16">MMULT(aggregation!$B$13:$AA$21,'Occ T2'!X8:X33)</f>
        <v>18.560478033310666</v>
      </c>
      <c r="Y8" s="11">
        <f t="array" ref="Y8:Y16">MMULT(aggregation!$B$13:$AA$21,'Occ T2'!Y8:Y33)</f>
        <v>22.102174782633199</v>
      </c>
      <c r="Z8" s="11">
        <f t="array" ref="Z8:Z16">MMULT(aggregation!$B$13:$AA$21,'Occ T2'!Z8:Z33)</f>
        <v>23.622931982102397</v>
      </c>
      <c r="AA8" s="11">
        <f t="array" ref="AA8:AA16">MMULT(aggregation!$B$13:$AA$21,'Occ T2'!AA8:AA33)</f>
        <v>22.508553629304217</v>
      </c>
      <c r="AB8" s="11">
        <f t="array" ref="AB8:AB16">MMULT(aggregation!$B$13:$AA$21,'Occ T2'!AB8:AB33)</f>
        <v>26.197932498659142</v>
      </c>
      <c r="AC8" s="11"/>
      <c r="AD8" s="11">
        <f>AB8-Z8</f>
        <v>2.5750005165567451</v>
      </c>
      <c r="AE8" s="11">
        <f t="array" ref="AE8:AE16">MMULT(aggregation!$B$13:$AA$21,'Occ T2'!AE8:AE33)</f>
        <v>14.406461566849762</v>
      </c>
      <c r="AF8" s="11">
        <f>SUM(AD8:AE8)</f>
        <v>16.981462083406505</v>
      </c>
    </row>
    <row r="9" spans="1:32" x14ac:dyDescent="0.2">
      <c r="A9" t="str">
        <f>name!E5</f>
        <v>Professional occupations</v>
      </c>
      <c r="B9" s="11">
        <v>133.40751073614541</v>
      </c>
      <c r="C9" s="11">
        <v>146.19791604639181</v>
      </c>
      <c r="D9" s="11">
        <v>153.6719902094645</v>
      </c>
      <c r="E9" s="11">
        <v>164.59087461284338</v>
      </c>
      <c r="F9" s="11">
        <v>184.50732732925653</v>
      </c>
      <c r="G9" s="11"/>
      <c r="H9" s="11">
        <f t="shared" ref="H9:H16" si="0">F9-D9</f>
        <v>30.83533711979203</v>
      </c>
      <c r="I9" s="11">
        <v>78.215324643194663</v>
      </c>
      <c r="J9" s="11">
        <f t="shared" ref="J9:J15" si="1">SUM(H9:I9)</f>
        <v>109.05066176298669</v>
      </c>
      <c r="L9" s="10" t="str">
        <f>name!E5</f>
        <v>Professional occupations</v>
      </c>
      <c r="M9" s="11">
        <v>68.430979053941101</v>
      </c>
      <c r="N9" s="11">
        <v>74.663105268372959</v>
      </c>
      <c r="O9" s="11">
        <v>77.195954477308959</v>
      </c>
      <c r="P9" s="11">
        <v>84.342800400930699</v>
      </c>
      <c r="Q9" s="11">
        <v>91.676912154003517</v>
      </c>
      <c r="R9" s="11"/>
      <c r="S9" s="11">
        <f t="shared" ref="S9:S16" si="2">Q9-O9</f>
        <v>14.480957676694558</v>
      </c>
      <c r="T9" s="11">
        <v>32.154477114712144</v>
      </c>
      <c r="U9" s="11">
        <f t="shared" ref="U9:U12" si="3">SUM(S9:T9)</f>
        <v>46.635434791406702</v>
      </c>
      <c r="W9" s="10" t="str">
        <f>name!E5</f>
        <v>Professional occupations</v>
      </c>
      <c r="X9" s="11">
        <v>64.976531682204339</v>
      </c>
      <c r="Y9" s="11">
        <v>71.534810778018908</v>
      </c>
      <c r="Z9" s="11">
        <v>76.476035732155509</v>
      </c>
      <c r="AA9" s="11">
        <v>80.248074211912652</v>
      </c>
      <c r="AB9" s="11">
        <v>92.830415175253194</v>
      </c>
      <c r="AC9" s="11"/>
      <c r="AD9" s="11">
        <f t="shared" ref="AD9:AD16" si="4">AB9-Z9</f>
        <v>16.354379443097685</v>
      </c>
      <c r="AE9" s="11">
        <v>46.060847528482526</v>
      </c>
      <c r="AF9" s="11">
        <f t="shared" ref="AF9:AF12" si="5">SUM(AD9:AE9)</f>
        <v>62.415226971580211</v>
      </c>
    </row>
    <row r="10" spans="1:32" x14ac:dyDescent="0.2">
      <c r="A10" t="str">
        <f>name!E6</f>
        <v>Associate professional occupations</v>
      </c>
      <c r="B10" s="11">
        <v>75.654279597078457</v>
      </c>
      <c r="C10" s="11">
        <v>82.089486162341046</v>
      </c>
      <c r="D10" s="11">
        <v>84.683524191394923</v>
      </c>
      <c r="E10" s="11">
        <v>90.622039923914315</v>
      </c>
      <c r="F10" s="11">
        <v>100.4930056104244</v>
      </c>
      <c r="G10" s="11"/>
      <c r="H10" s="11">
        <f t="shared" si="0"/>
        <v>15.809481419029481</v>
      </c>
      <c r="I10" s="11">
        <v>44.172682092532298</v>
      </c>
      <c r="J10" s="11">
        <f t="shared" si="1"/>
        <v>59.98216351156178</v>
      </c>
      <c r="L10" s="10" t="str">
        <f>name!E6</f>
        <v>Associate professional occupations</v>
      </c>
      <c r="M10" s="11">
        <v>41.324766874722904</v>
      </c>
      <c r="N10" s="11">
        <v>44.490216771739696</v>
      </c>
      <c r="O10" s="11">
        <v>45.147114406029516</v>
      </c>
      <c r="P10" s="11">
        <v>42.517496176829354</v>
      </c>
      <c r="Q10" s="11">
        <v>43.597372557908471</v>
      </c>
      <c r="R10" s="11"/>
      <c r="S10" s="11">
        <f t="shared" si="2"/>
        <v>-1.5497418481210445</v>
      </c>
      <c r="T10" s="11">
        <v>16.29347781868297</v>
      </c>
      <c r="U10" s="11">
        <f t="shared" si="3"/>
        <v>14.743735970561925</v>
      </c>
      <c r="W10" s="10" t="str">
        <f>name!E6</f>
        <v>Associate professional occupations</v>
      </c>
      <c r="X10" s="11">
        <v>34.329512722355489</v>
      </c>
      <c r="Y10" s="11">
        <v>37.599269390601414</v>
      </c>
      <c r="Z10" s="11">
        <v>39.536409785365379</v>
      </c>
      <c r="AA10" s="11">
        <v>48.104543747084975</v>
      </c>
      <c r="AB10" s="11">
        <v>56.895633052515997</v>
      </c>
      <c r="AC10" s="11"/>
      <c r="AD10" s="11">
        <f t="shared" si="4"/>
        <v>17.359223267150618</v>
      </c>
      <c r="AE10" s="11">
        <v>27.879204273849332</v>
      </c>
      <c r="AF10" s="11">
        <f t="shared" si="5"/>
        <v>45.23842754099995</v>
      </c>
    </row>
    <row r="11" spans="1:32" x14ac:dyDescent="0.2">
      <c r="A11" t="str">
        <f>name!E7</f>
        <v>Administrative and secretarial occupations</v>
      </c>
      <c r="B11" s="11">
        <v>84.711403736534294</v>
      </c>
      <c r="C11" s="11">
        <v>82.203932473413104</v>
      </c>
      <c r="D11" s="11">
        <v>84.134275475743721</v>
      </c>
      <c r="E11" s="11">
        <v>85.875160185133907</v>
      </c>
      <c r="F11" s="11">
        <v>81.933072244829773</v>
      </c>
      <c r="G11" s="11"/>
      <c r="H11" s="11">
        <f t="shared" si="0"/>
        <v>-2.2012032309139471</v>
      </c>
      <c r="I11" s="11">
        <v>41.613967222017948</v>
      </c>
      <c r="J11" s="11">
        <f t="shared" si="1"/>
        <v>39.412763991104001</v>
      </c>
      <c r="L11" s="10" t="str">
        <f>name!E7</f>
        <v>Administrative and secretarial occupations</v>
      </c>
      <c r="M11" s="11">
        <v>24.594191756141605</v>
      </c>
      <c r="N11" s="11">
        <v>23.554618200924192</v>
      </c>
      <c r="O11" s="11">
        <v>27.093760227380692</v>
      </c>
      <c r="P11" s="11">
        <v>29.144965632539638</v>
      </c>
      <c r="Q11" s="11">
        <v>32.923929809564072</v>
      </c>
      <c r="R11" s="11"/>
      <c r="S11" s="11">
        <f t="shared" si="2"/>
        <v>5.8301695821833803</v>
      </c>
      <c r="T11" s="11">
        <v>11.291482920808443</v>
      </c>
      <c r="U11" s="11">
        <f t="shared" si="3"/>
        <v>17.121652502991822</v>
      </c>
      <c r="W11" s="10" t="str">
        <f>name!E7</f>
        <v>Administrative and secretarial occupations</v>
      </c>
      <c r="X11" s="11">
        <v>60.117211980392625</v>
      </c>
      <c r="Y11" s="11">
        <v>58.649314272488937</v>
      </c>
      <c r="Z11" s="11">
        <v>57.040515248362979</v>
      </c>
      <c r="AA11" s="11">
        <v>56.730194552594341</v>
      </c>
      <c r="AB11" s="11">
        <v>49.009142435265822</v>
      </c>
      <c r="AC11" s="11"/>
      <c r="AD11" s="11">
        <f t="shared" si="4"/>
        <v>-8.0313728130971569</v>
      </c>
      <c r="AE11" s="11">
        <v>30.322484301209503</v>
      </c>
      <c r="AF11" s="11">
        <f t="shared" si="5"/>
        <v>22.291111488112346</v>
      </c>
    </row>
    <row r="12" spans="1:32" x14ac:dyDescent="0.2">
      <c r="A12" t="str">
        <f>name!E8</f>
        <v>Skilled trades occupations</v>
      </c>
      <c r="B12" s="11">
        <v>78.152611078913878</v>
      </c>
      <c r="C12" s="11">
        <v>79.958594167512416</v>
      </c>
      <c r="D12" s="11">
        <v>70.516739646307016</v>
      </c>
      <c r="E12" s="11">
        <v>68.964784063192027</v>
      </c>
      <c r="F12" s="11">
        <v>65.329473466064726</v>
      </c>
      <c r="G12" s="11"/>
      <c r="H12" s="11">
        <f t="shared" si="0"/>
        <v>-5.1872661802422897</v>
      </c>
      <c r="I12" s="11">
        <v>28.392474021774682</v>
      </c>
      <c r="J12" s="11">
        <f t="shared" si="1"/>
        <v>23.205207841532392</v>
      </c>
      <c r="L12" s="10" t="str">
        <f>name!E8</f>
        <v>Skilled trades occupations</v>
      </c>
      <c r="M12" s="11">
        <v>69.713841949379557</v>
      </c>
      <c r="N12" s="11">
        <v>72.446101210750442</v>
      </c>
      <c r="O12" s="11">
        <v>62.505857734849464</v>
      </c>
      <c r="P12" s="11">
        <v>60.68531912378478</v>
      </c>
      <c r="Q12" s="11">
        <v>56.535404167942112</v>
      </c>
      <c r="R12" s="11"/>
      <c r="S12" s="11">
        <f t="shared" si="2"/>
        <v>-5.9704535669073522</v>
      </c>
      <c r="T12" s="11">
        <v>23.419757180615676</v>
      </c>
      <c r="U12" s="11">
        <f t="shared" si="3"/>
        <v>17.449303613708324</v>
      </c>
      <c r="W12" s="10" t="str">
        <f>name!E8</f>
        <v>Skilled trades occupations</v>
      </c>
      <c r="X12" s="11">
        <v>8.4387691295343732</v>
      </c>
      <c r="Y12" s="11">
        <v>7.51249295676197</v>
      </c>
      <c r="Z12" s="11">
        <v>8.0108819114575081</v>
      </c>
      <c r="AA12" s="11">
        <v>8.2794649394072533</v>
      </c>
      <c r="AB12" s="11">
        <v>8.7940692981226327</v>
      </c>
      <c r="AC12" s="11"/>
      <c r="AD12" s="11">
        <f t="shared" si="4"/>
        <v>0.78318738666512466</v>
      </c>
      <c r="AE12" s="11">
        <v>4.9727168411590021</v>
      </c>
      <c r="AF12" s="11">
        <f t="shared" si="5"/>
        <v>5.7559042278241268</v>
      </c>
    </row>
    <row r="13" spans="1:32" x14ac:dyDescent="0.2">
      <c r="A13" t="str">
        <f>name!E9</f>
        <v>Caring, leisure and other service occupations</v>
      </c>
      <c r="B13" s="11">
        <v>77.130867391140669</v>
      </c>
      <c r="C13" s="11">
        <v>77.017923377916119</v>
      </c>
      <c r="D13" s="11">
        <v>74.341380928801371</v>
      </c>
      <c r="E13" s="11">
        <v>77.069855924805424</v>
      </c>
      <c r="F13" s="11">
        <v>84.244504344307614</v>
      </c>
      <c r="G13" s="11"/>
      <c r="H13" s="11">
        <f t="shared" si="0"/>
        <v>9.9031234155062435</v>
      </c>
      <c r="I13" s="11">
        <v>43.084600486709505</v>
      </c>
      <c r="J13" s="11">
        <f>SUM(H13:I13)</f>
        <v>52.987723902215748</v>
      </c>
      <c r="L13" s="10" t="str">
        <f>name!E9</f>
        <v>Caring, leisure and other service occupations</v>
      </c>
      <c r="M13" s="11">
        <v>13.708891001203613</v>
      </c>
      <c r="N13" s="11">
        <v>14.093359598831929</v>
      </c>
      <c r="O13" s="11">
        <v>13.248107739167013</v>
      </c>
      <c r="P13" s="11">
        <v>14.500703617857447</v>
      </c>
      <c r="Q13" s="11">
        <v>16.479817180276719</v>
      </c>
      <c r="R13" s="11"/>
      <c r="S13" s="11">
        <f t="shared" si="2"/>
        <v>3.2317094411097056</v>
      </c>
      <c r="T13" s="11">
        <v>6.4537220932192758</v>
      </c>
      <c r="U13" s="11">
        <f>SUM(S13:T13)</f>
        <v>9.6854315343289805</v>
      </c>
      <c r="W13" s="10" t="str">
        <f>name!E9</f>
        <v>Caring, leisure and other service occupations</v>
      </c>
      <c r="X13" s="11">
        <v>63.421976389936994</v>
      </c>
      <c r="Y13" s="11">
        <v>62.924563779084195</v>
      </c>
      <c r="Z13" s="11">
        <v>61.093273189634331</v>
      </c>
      <c r="AA13" s="11">
        <v>62.569152306947956</v>
      </c>
      <c r="AB13" s="11">
        <v>67.764687164030946</v>
      </c>
      <c r="AC13" s="11"/>
      <c r="AD13" s="11">
        <f t="shared" si="4"/>
        <v>6.6714139743966143</v>
      </c>
      <c r="AE13" s="11">
        <v>36.630878393490242</v>
      </c>
      <c r="AF13" s="11">
        <f>SUM(AD13:AE13)</f>
        <v>43.302292367886857</v>
      </c>
    </row>
    <row r="14" spans="1:32" x14ac:dyDescent="0.2">
      <c r="A14" t="str">
        <f>name!E10</f>
        <v>Sales and customer service occupations</v>
      </c>
      <c r="B14" s="11">
        <v>68.672193853812004</v>
      </c>
      <c r="C14" s="11">
        <v>71.278660667516263</v>
      </c>
      <c r="D14" s="11">
        <v>68.649851335559916</v>
      </c>
      <c r="E14" s="11">
        <v>69.769883355786902</v>
      </c>
      <c r="F14" s="11">
        <v>70.197369801196857</v>
      </c>
      <c r="G14" s="11"/>
      <c r="H14" s="11">
        <f t="shared" si="0"/>
        <v>1.5475184656369407</v>
      </c>
      <c r="I14" s="11">
        <v>32.185971149902329</v>
      </c>
      <c r="J14" s="11">
        <f t="shared" si="1"/>
        <v>33.73348961553927</v>
      </c>
      <c r="L14" s="10" t="str">
        <f>name!E10</f>
        <v>Sales and customer service occupations</v>
      </c>
      <c r="M14" s="11">
        <v>26.052064991904793</v>
      </c>
      <c r="N14" s="11">
        <v>26.480017294679342</v>
      </c>
      <c r="O14" s="11">
        <v>26.013712027684786</v>
      </c>
      <c r="P14" s="11">
        <v>27.272864610509906</v>
      </c>
      <c r="Q14" s="11">
        <v>28.2517053980391</v>
      </c>
      <c r="R14" s="11"/>
      <c r="S14" s="11">
        <f t="shared" si="2"/>
        <v>2.2379933703543138</v>
      </c>
      <c r="T14" s="11">
        <v>9.0911163621285613</v>
      </c>
      <c r="U14" s="11">
        <f t="shared" ref="U14:U15" si="6">SUM(S14:T14)</f>
        <v>11.329109732482875</v>
      </c>
      <c r="W14" s="10" t="str">
        <f>name!E10</f>
        <v>Sales and customer service occupations</v>
      </c>
      <c r="X14" s="11">
        <v>42.620128861907212</v>
      </c>
      <c r="Y14" s="11">
        <v>44.798643372836935</v>
      </c>
      <c r="Z14" s="11">
        <v>42.636139307875141</v>
      </c>
      <c r="AA14" s="11">
        <v>42.497018745276975</v>
      </c>
      <c r="AB14" s="11">
        <v>41.945664403157785</v>
      </c>
      <c r="AC14" s="11"/>
      <c r="AD14" s="11">
        <f t="shared" si="4"/>
        <v>-0.69047490471735529</v>
      </c>
      <c r="AE14" s="11">
        <v>23.094854787773766</v>
      </c>
      <c r="AF14" s="11">
        <f t="shared" ref="AF14:AF15" si="7">SUM(AD14:AE14)</f>
        <v>22.404379883056411</v>
      </c>
    </row>
    <row r="15" spans="1:32" x14ac:dyDescent="0.2">
      <c r="A15" t="str">
        <f>name!E11</f>
        <v>Process, plant and machine operatives</v>
      </c>
      <c r="B15" s="11">
        <v>50.018614995153953</v>
      </c>
      <c r="C15" s="11">
        <v>54.427747627796094</v>
      </c>
      <c r="D15" s="11">
        <v>48.025542598638609</v>
      </c>
      <c r="E15" s="11">
        <v>48.154736715388495</v>
      </c>
      <c r="F15" s="11">
        <v>45.575320689559561</v>
      </c>
      <c r="G15" s="11"/>
      <c r="H15" s="11">
        <f t="shared" si="0"/>
        <v>-2.4502219090790476</v>
      </c>
      <c r="I15" s="11">
        <v>22.183763053433971</v>
      </c>
      <c r="J15" s="11">
        <f t="shared" si="1"/>
        <v>19.733541144354923</v>
      </c>
      <c r="L15" s="10" t="str">
        <f>name!E11</f>
        <v>Process, plant and machine operatives</v>
      </c>
      <c r="M15" s="11">
        <v>43.508707186175116</v>
      </c>
      <c r="N15" s="11">
        <v>47.754854941026522</v>
      </c>
      <c r="O15" s="11">
        <v>42.260399800579734</v>
      </c>
      <c r="P15" s="11">
        <v>41.62162859431546</v>
      </c>
      <c r="Q15" s="11">
        <v>39.461058936565635</v>
      </c>
      <c r="R15" s="11"/>
      <c r="S15" s="11">
        <f t="shared" si="2"/>
        <v>-2.7993408640140984</v>
      </c>
      <c r="T15" s="11">
        <v>18.956963582122938</v>
      </c>
      <c r="U15" s="11">
        <f t="shared" si="6"/>
        <v>16.15762271810884</v>
      </c>
      <c r="W15" s="10" t="str">
        <f>name!E11</f>
        <v>Process, plant and machine operatives</v>
      </c>
      <c r="X15" s="11">
        <v>6.5099078089788165</v>
      </c>
      <c r="Y15" s="11">
        <v>6.6728926867695604</v>
      </c>
      <c r="Z15" s="11">
        <v>5.7651427980588634</v>
      </c>
      <c r="AA15" s="11">
        <v>6.533108121073063</v>
      </c>
      <c r="AB15" s="11">
        <v>6.1142617529938779</v>
      </c>
      <c r="AC15" s="11"/>
      <c r="AD15" s="11">
        <f t="shared" si="4"/>
        <v>0.34911895493501444</v>
      </c>
      <c r="AE15" s="11">
        <v>3.2267994713110268</v>
      </c>
      <c r="AF15" s="11">
        <f t="shared" si="7"/>
        <v>3.5759184262460413</v>
      </c>
    </row>
    <row r="16" spans="1:32" x14ac:dyDescent="0.2">
      <c r="A16" t="str">
        <f>name!E12</f>
        <v>Elementary occupations</v>
      </c>
      <c r="B16" s="11">
        <v>81.178265199684063</v>
      </c>
      <c r="C16" s="11">
        <v>80.550403866582869</v>
      </c>
      <c r="D16" s="11">
        <v>71.094457693500345</v>
      </c>
      <c r="E16" s="11">
        <v>73.374959461951619</v>
      </c>
      <c r="F16" s="11">
        <v>71.540801741874333</v>
      </c>
      <c r="G16" s="11"/>
      <c r="H16" s="11">
        <f t="shared" si="0"/>
        <v>0.44634404837398733</v>
      </c>
      <c r="I16" s="11">
        <v>34.07361089485525</v>
      </c>
      <c r="J16" s="11">
        <f>SUM(H16:I16)</f>
        <v>34.519954943229237</v>
      </c>
      <c r="L16" s="10" t="str">
        <f>name!E12</f>
        <v>Elementary occupations</v>
      </c>
      <c r="M16" s="11">
        <v>44.058397761298814</v>
      </c>
      <c r="N16" s="11">
        <v>43.342228743611244</v>
      </c>
      <c r="O16" s="11">
        <v>38.391647514013414</v>
      </c>
      <c r="P16" s="11">
        <v>40.421706287637605</v>
      </c>
      <c r="Q16" s="11">
        <v>39.097050432984659</v>
      </c>
      <c r="R16" s="11"/>
      <c r="S16" s="11">
        <f t="shared" si="2"/>
        <v>0.70540291897124519</v>
      </c>
      <c r="T16" s="11">
        <v>15.061475199727971</v>
      </c>
      <c r="U16" s="11">
        <f>SUM(S16:T16)</f>
        <v>15.766878118699216</v>
      </c>
      <c r="W16" s="10" t="str">
        <f>name!E12</f>
        <v>Elementary occupations</v>
      </c>
      <c r="X16" s="11">
        <v>37.119867438385342</v>
      </c>
      <c r="Y16" s="11">
        <v>37.208175122971518</v>
      </c>
      <c r="Z16" s="11">
        <v>32.702810179486924</v>
      </c>
      <c r="AA16" s="11">
        <v>32.953253174313957</v>
      </c>
      <c r="AB16" s="11">
        <v>32.443751308889638</v>
      </c>
      <c r="AC16" s="11"/>
      <c r="AD16" s="11">
        <f t="shared" si="4"/>
        <v>-0.25905887059728627</v>
      </c>
      <c r="AE16" s="11">
        <v>19.01213569512727</v>
      </c>
      <c r="AF16" s="11">
        <f>SUM(AD16:AE16)</f>
        <v>18.753076824529984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707.00700000000029</v>
      </c>
      <c r="C18" s="34">
        <f>SUM(C8:C16)</f>
        <v>738.29900000000021</v>
      </c>
      <c r="D18" s="34">
        <f>SUM(D8:D16)</f>
        <v>722.01100000000019</v>
      </c>
      <c r="E18" s="34">
        <f>SUM(E8:E16)</f>
        <v>741.00700000000006</v>
      </c>
      <c r="F18" s="34">
        <f>SUM(F8:F16)</f>
        <v>772.74900000000002</v>
      </c>
      <c r="G18" s="11"/>
      <c r="H18" s="34">
        <f>SUM(H8:H16)</f>
        <v>50.737999999999843</v>
      </c>
      <c r="I18" s="34">
        <f>SUM(I8:I16)</f>
        <v>357.9325793625884</v>
      </c>
      <c r="J18" s="34">
        <f>SUM(H18:I18)</f>
        <v>408.67057936258823</v>
      </c>
      <c r="L18" s="231" t="str">
        <f>name!E3</f>
        <v>All occupations</v>
      </c>
      <c r="M18" s="34">
        <f>SUM(M8:M16)</f>
        <v>370.91261595299437</v>
      </c>
      <c r="N18" s="34">
        <f>SUM(N8:N16)</f>
        <v>389.29666285783367</v>
      </c>
      <c r="O18" s="34">
        <f>SUM(O8:O16)</f>
        <v>375.1268598655011</v>
      </c>
      <c r="P18" s="34">
        <f>SUM(P8:P16)</f>
        <v>380.58363657208463</v>
      </c>
      <c r="Q18" s="34">
        <f>SUM(Q8:Q16)</f>
        <v>390.75344291111145</v>
      </c>
      <c r="R18" s="11"/>
      <c r="S18" s="34">
        <f>SUM(S8:S16)</f>
        <v>15.626583045610424</v>
      </c>
      <c r="T18" s="34">
        <f>SUM(T8:T16)</f>
        <v>152.32619650333595</v>
      </c>
      <c r="U18" s="34">
        <f>SUM(S18:T18)</f>
        <v>167.95277954894638</v>
      </c>
      <c r="W18" s="231" t="str">
        <f>name!E3</f>
        <v>All occupations</v>
      </c>
      <c r="X18" s="34">
        <f>SUM(X8:X16)</f>
        <v>336.09438404700586</v>
      </c>
      <c r="Y18" s="34">
        <f>SUM(Y8:Y16)</f>
        <v>349.00233714216665</v>
      </c>
      <c r="Z18" s="34">
        <f>SUM(Z8:Z16)</f>
        <v>346.88414013449903</v>
      </c>
      <c r="AA18" s="34">
        <f>SUM(AA8:AA16)</f>
        <v>360.42336342791538</v>
      </c>
      <c r="AB18" s="34">
        <f>SUM(AB8:AB16)</f>
        <v>381.99555708888903</v>
      </c>
      <c r="AC18" s="11"/>
      <c r="AD18" s="34">
        <f>SUM(AD8:AD16)</f>
        <v>35.111416954390009</v>
      </c>
      <c r="AE18" s="34">
        <f>SUM(AE8:AE16)</f>
        <v>205.60638285925245</v>
      </c>
      <c r="AF18" s="34">
        <f>SUM(AD18:AE18)</f>
        <v>240.71779981364244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8.2150888762823442</v>
      </c>
      <c r="C26" s="18">
        <f t="shared" si="8"/>
        <v>8.7463663922788051</v>
      </c>
      <c r="D26" s="18">
        <f t="shared" si="8"/>
        <v>9.2648502475155929</v>
      </c>
      <c r="E26" s="18">
        <f t="shared" si="8"/>
        <v>8.445899398653987</v>
      </c>
      <c r="F26" s="18">
        <f t="shared" si="8"/>
        <v>8.9198594592146048</v>
      </c>
      <c r="G26" s="11"/>
      <c r="H26" s="40">
        <f>IF(D8&gt;0,(H8/D8)*100,0)</f>
        <v>3.0419918591952388</v>
      </c>
      <c r="I26" s="40">
        <f>IF(D8&gt;0,(I8/D8)*100,0)</f>
        <v>50.842487006746275</v>
      </c>
      <c r="J26" s="40">
        <f>IF(D8&gt;0,(J8/D8)*100,0)</f>
        <v>53.88447886594151</v>
      </c>
      <c r="L26" t="str">
        <f>$A$8</f>
        <v>Managers, directors and senior officials</v>
      </c>
      <c r="M26" s="18">
        <f t="shared" ref="M26:Q26" si="9">M8/M$18*100</f>
        <v>10.655009745809062</v>
      </c>
      <c r="N26" s="18">
        <f t="shared" si="9"/>
        <v>10.909973005190556</v>
      </c>
      <c r="O26" s="18">
        <f t="shared" si="9"/>
        <v>11.534846092866211</v>
      </c>
      <c r="P26" s="18">
        <f t="shared" si="9"/>
        <v>10.530182665930024</v>
      </c>
      <c r="Q26" s="18">
        <f t="shared" si="9"/>
        <v>10.935333532953013</v>
      </c>
      <c r="R26" s="11"/>
      <c r="S26" s="40">
        <f>IF(O8&gt;0,(S8/O8)*100,0)</f>
        <v>-1.2482316751540912</v>
      </c>
      <c r="T26" s="40">
        <f>IF(O8&gt;0,(T8/O8)*100,0)</f>
        <v>45.305259128942623</v>
      </c>
      <c r="U26" s="40">
        <f>IF(O8&gt;0,(U8/O8)*100,0)</f>
        <v>44.057027453788528</v>
      </c>
      <c r="W26" t="str">
        <f>$A$8</f>
        <v>Managers, directors and senior officials</v>
      </c>
      <c r="X26" s="18">
        <f t="shared" ref="X26:AB26" si="10">X8/X$18*100</f>
        <v>5.5224005262506299</v>
      </c>
      <c r="Y26" s="18">
        <f t="shared" si="10"/>
        <v>6.33295896056703</v>
      </c>
      <c r="Z26" s="18">
        <f t="shared" si="10"/>
        <v>6.8100351814709565</v>
      </c>
      <c r="AA26" s="18">
        <f t="shared" si="10"/>
        <v>6.245031791288393</v>
      </c>
      <c r="AB26" s="18">
        <f t="shared" si="10"/>
        <v>6.8581772778480179</v>
      </c>
      <c r="AC26" s="11"/>
      <c r="AD26" s="40">
        <f>IF(Z8&gt;0,(AD8/Z8)*100,0)</f>
        <v>10.900427256479679</v>
      </c>
      <c r="AE26" s="40">
        <f>IF(Z8&gt;0,(AE8/Z8)*100,0)</f>
        <v>60.985069837074533</v>
      </c>
      <c r="AF26" s="40">
        <f>IF(Z8&gt;0,(AF8/Z8)*100,0)</f>
        <v>71.885497093554207</v>
      </c>
    </row>
    <row r="27" spans="1:32" x14ac:dyDescent="0.2">
      <c r="A27" t="str">
        <f>$A$9</f>
        <v>Professional occupations</v>
      </c>
      <c r="B27" s="18">
        <f t="shared" si="8"/>
        <v>18.869333788229163</v>
      </c>
      <c r="C27" s="18">
        <f t="shared" si="8"/>
        <v>19.801992965775622</v>
      </c>
      <c r="D27" s="18">
        <f t="shared" si="8"/>
        <v>21.283884900571383</v>
      </c>
      <c r="E27" s="18">
        <f t="shared" si="8"/>
        <v>22.211784046958176</v>
      </c>
      <c r="F27" s="18">
        <f t="shared" si="8"/>
        <v>23.876747472886606</v>
      </c>
      <c r="G27" s="11"/>
      <c r="H27" s="40">
        <f t="shared" ref="H27:H36" si="11">IF(D9&gt;0,(H9/D9)*100,0)</f>
        <v>20.065684759962789</v>
      </c>
      <c r="I27" s="40">
        <f t="shared" ref="I27:I36" si="12">IF(D9&gt;0,(I9/D9)*100,0)</f>
        <v>50.897580318041236</v>
      </c>
      <c r="J27" s="40">
        <f t="shared" ref="J27:J36" si="13">IF(D9&gt;0,(J9/D9)*100,0)</f>
        <v>70.963265078004028</v>
      </c>
      <c r="L27" t="str">
        <f>$A$9</f>
        <v>Professional occupations</v>
      </c>
      <c r="M27" s="18">
        <f t="shared" ref="M27:Q27" si="14">M9/M$18*100</f>
        <v>18.449353327634814</v>
      </c>
      <c r="N27" s="18">
        <f t="shared" si="14"/>
        <v>19.178973875673577</v>
      </c>
      <c r="O27" s="18">
        <f t="shared" si="14"/>
        <v>20.578626255924991</v>
      </c>
      <c r="P27" s="18">
        <f t="shared" si="14"/>
        <v>22.161436356172846</v>
      </c>
      <c r="Q27" s="18">
        <f t="shared" si="14"/>
        <v>23.461575020557955</v>
      </c>
      <c r="R27" s="11"/>
      <c r="S27" s="40">
        <f t="shared" ref="S27:S34" si="15">IF(O9&gt;0,(S9/O9)*100,0)</f>
        <v>18.758700212653114</v>
      </c>
      <c r="T27" s="40">
        <f t="shared" ref="T27:T34" si="16">IF(O9&gt;0,(T9/O9)*100,0)</f>
        <v>41.65305984287513</v>
      </c>
      <c r="U27" s="40">
        <f t="shared" ref="U27:U34" si="17">IF(O9&gt;0,(U9/O9)*100,0)</f>
        <v>60.411760055528241</v>
      </c>
      <c r="W27" t="str">
        <f>$A$9</f>
        <v>Professional occupations</v>
      </c>
      <c r="X27" s="18">
        <f t="shared" ref="X27:AB27" si="18">X9/X$18*100</f>
        <v>19.33282279215852</v>
      </c>
      <c r="Y27" s="18">
        <f t="shared" si="18"/>
        <v>20.496943190635164</v>
      </c>
      <c r="Z27" s="18">
        <f t="shared" si="18"/>
        <v>22.046564510704666</v>
      </c>
      <c r="AA27" s="18">
        <f t="shared" si="18"/>
        <v>22.264947934753472</v>
      </c>
      <c r="AB27" s="18">
        <f t="shared" si="18"/>
        <v>24.301438446743997</v>
      </c>
      <c r="AC27" s="11"/>
      <c r="AD27" s="40">
        <f t="shared" ref="AD27:AD34" si="19">IF(Z9&gt;0,(AD9/Z9)*100,0)</f>
        <v>21.384972804260091</v>
      </c>
      <c r="AE27" s="40">
        <f t="shared" ref="AE27:AE34" si="20">IF(Z9&gt;0,(AE9/Z9)*100,0)</f>
        <v>60.229125486842591</v>
      </c>
      <c r="AF27" s="40">
        <f t="shared" ref="AF27:AF34" si="21">IF(Z9&gt;0,(AF9/Z9)*100,0)</f>
        <v>81.614098291102692</v>
      </c>
    </row>
    <row r="28" spans="1:32" x14ac:dyDescent="0.2">
      <c r="A28" t="str">
        <f>$A$10</f>
        <v>Associate professional occupations</v>
      </c>
      <c r="B28" s="18">
        <f t="shared" si="8"/>
        <v>10.700640813609827</v>
      </c>
      <c r="C28" s="18">
        <f t="shared" si="8"/>
        <v>11.118731863694929</v>
      </c>
      <c r="D28" s="18">
        <f t="shared" si="8"/>
        <v>11.728841276849646</v>
      </c>
      <c r="E28" s="18">
        <f t="shared" si="8"/>
        <v>12.229579467388879</v>
      </c>
      <c r="F28" s="18">
        <f t="shared" si="8"/>
        <v>13.004611537565808</v>
      </c>
      <c r="G28" s="11"/>
      <c r="H28" s="40">
        <f t="shared" si="11"/>
        <v>18.668898785197175</v>
      </c>
      <c r="I28" s="40">
        <f t="shared" si="12"/>
        <v>52.162073454449931</v>
      </c>
      <c r="J28" s="40">
        <f t="shared" si="13"/>
        <v>70.83097223964711</v>
      </c>
      <c r="L28" t="str">
        <f>$A$10</f>
        <v>Associate professional occupations</v>
      </c>
      <c r="M28" s="18">
        <f t="shared" ref="M28:Q28" si="22">M10/M$18*100</f>
        <v>11.141375379898101</v>
      </c>
      <c r="N28" s="18">
        <f t="shared" si="22"/>
        <v>11.428358117723443</v>
      </c>
      <c r="O28" s="18">
        <f t="shared" si="22"/>
        <v>12.035159098502483</v>
      </c>
      <c r="P28" s="18">
        <f t="shared" si="22"/>
        <v>11.171656395893496</v>
      </c>
      <c r="Q28" s="18">
        <f t="shared" si="22"/>
        <v>11.15725871360422</v>
      </c>
      <c r="R28" s="11"/>
      <c r="S28" s="40">
        <f t="shared" si="15"/>
        <v>-3.4326487274102999</v>
      </c>
      <c r="T28" s="40">
        <f t="shared" si="16"/>
        <v>36.089743570647634</v>
      </c>
      <c r="U28" s="40">
        <f t="shared" si="17"/>
        <v>32.657094843237331</v>
      </c>
      <c r="W28" t="str">
        <f>$A$10</f>
        <v>Associate professional occupations</v>
      </c>
      <c r="X28" s="18">
        <f t="shared" ref="X28:AB28" si="23">X10/X$18*100</f>
        <v>10.214247649420466</v>
      </c>
      <c r="Y28" s="18">
        <f t="shared" si="23"/>
        <v>10.773357479060461</v>
      </c>
      <c r="Z28" s="18">
        <f t="shared" si="23"/>
        <v>11.397583576474767</v>
      </c>
      <c r="AA28" s="18">
        <f t="shared" si="23"/>
        <v>13.346677443318924</v>
      </c>
      <c r="AB28" s="18">
        <f t="shared" si="23"/>
        <v>14.894318008854897</v>
      </c>
      <c r="AC28" s="11"/>
      <c r="AD28" s="40">
        <f t="shared" si="19"/>
        <v>43.906928730732226</v>
      </c>
      <c r="AE28" s="40">
        <f t="shared" si="20"/>
        <v>70.51526535970136</v>
      </c>
      <c r="AF28" s="40">
        <f t="shared" si="21"/>
        <v>114.42219409043359</v>
      </c>
    </row>
    <row r="29" spans="1:32" x14ac:dyDescent="0.2">
      <c r="A29" t="str">
        <f>$A$11</f>
        <v>Administrative and secretarial occupations</v>
      </c>
      <c r="B29" s="18">
        <f t="shared" si="8"/>
        <v>11.981692364649044</v>
      </c>
      <c r="C29" s="18">
        <f t="shared" si="8"/>
        <v>11.134233213564299</v>
      </c>
      <c r="D29" s="18">
        <f t="shared" si="8"/>
        <v>11.652769206527838</v>
      </c>
      <c r="E29" s="18">
        <f t="shared" si="8"/>
        <v>11.588980965784925</v>
      </c>
      <c r="F29" s="18">
        <f t="shared" si="8"/>
        <v>10.602805341039558</v>
      </c>
      <c r="G29" s="11"/>
      <c r="H29" s="40">
        <f t="shared" si="11"/>
        <v>-2.6162978387429789</v>
      </c>
      <c r="I29" s="40">
        <f t="shared" si="12"/>
        <v>49.461372296496968</v>
      </c>
      <c r="J29" s="40">
        <f t="shared" si="13"/>
        <v>46.845074457753988</v>
      </c>
      <c r="L29" t="str">
        <f>$A$11</f>
        <v>Administrative and secretarial occupations</v>
      </c>
      <c r="M29" s="18">
        <f t="shared" ref="M29:Q29" si="24">M11/M$18*100</f>
        <v>6.6307239760370988</v>
      </c>
      <c r="N29" s="18">
        <f t="shared" si="24"/>
        <v>6.0505574406955676</v>
      </c>
      <c r="O29" s="18">
        <f t="shared" si="24"/>
        <v>7.2225593862020325</v>
      </c>
      <c r="P29" s="18">
        <f t="shared" si="24"/>
        <v>7.6579660373862186</v>
      </c>
      <c r="Q29" s="18">
        <f t="shared" si="24"/>
        <v>8.4257555261140986</v>
      </c>
      <c r="R29" s="11"/>
      <c r="S29" s="40">
        <f t="shared" si="15"/>
        <v>21.518495525369961</v>
      </c>
      <c r="T29" s="40">
        <f t="shared" si="16"/>
        <v>41.675584437325092</v>
      </c>
      <c r="U29" s="40">
        <f t="shared" si="17"/>
        <v>63.194079962695049</v>
      </c>
      <c r="W29" t="str">
        <f>$A$11</f>
        <v>Administrative and secretarial occupations</v>
      </c>
      <c r="X29" s="18">
        <f t="shared" ref="X29:AB29" si="25">X11/X$18*100</f>
        <v>17.887002828343803</v>
      </c>
      <c r="Y29" s="18">
        <f t="shared" si="25"/>
        <v>16.804848572861573</v>
      </c>
      <c r="Z29" s="18">
        <f t="shared" si="25"/>
        <v>16.44367921411639</v>
      </c>
      <c r="AA29" s="18">
        <f t="shared" si="25"/>
        <v>15.739877130340464</v>
      </c>
      <c r="AB29" s="18">
        <f t="shared" si="25"/>
        <v>12.829767657182872</v>
      </c>
      <c r="AC29" s="11"/>
      <c r="AD29" s="40">
        <f t="shared" si="19"/>
        <v>-14.080119680068373</v>
      </c>
      <c r="AE29" s="40">
        <f t="shared" si="20"/>
        <v>53.159555395284997</v>
      </c>
      <c r="AF29" s="40">
        <f t="shared" si="21"/>
        <v>39.079435715216619</v>
      </c>
    </row>
    <row r="30" spans="1:32" x14ac:dyDescent="0.2">
      <c r="A30" t="str">
        <f>$A$12</f>
        <v>Skilled trades occupations</v>
      </c>
      <c r="B30" s="18">
        <f t="shared" si="8"/>
        <v>11.054008104433739</v>
      </c>
      <c r="C30" s="18">
        <f t="shared" si="8"/>
        <v>10.830110045863856</v>
      </c>
      <c r="D30" s="18">
        <f t="shared" si="8"/>
        <v>9.766712646525745</v>
      </c>
      <c r="E30" s="18">
        <f t="shared" si="8"/>
        <v>9.3069004831522548</v>
      </c>
      <c r="F30" s="18">
        <f t="shared" si="8"/>
        <v>8.4541647373292914</v>
      </c>
      <c r="G30" s="11"/>
      <c r="H30" s="40">
        <f t="shared" si="11"/>
        <v>-7.3560777288629922</v>
      </c>
      <c r="I30" s="40">
        <f t="shared" si="12"/>
        <v>40.263452570529616</v>
      </c>
      <c r="J30" s="40">
        <f t="shared" si="13"/>
        <v>32.907374841666623</v>
      </c>
      <c r="L30" t="str">
        <f>$A$12</f>
        <v>Skilled trades occupations</v>
      </c>
      <c r="M30" s="18">
        <f t="shared" ref="M30:Q30" si="26">M12/M$18*100</f>
        <v>18.795219938869472</v>
      </c>
      <c r="N30" s="18">
        <f t="shared" si="26"/>
        <v>18.609484262958315</v>
      </c>
      <c r="O30" s="18">
        <f t="shared" si="26"/>
        <v>16.662591891516502</v>
      </c>
      <c r="P30" s="18">
        <f t="shared" si="26"/>
        <v>15.945330616517625</v>
      </c>
      <c r="Q30" s="18">
        <f t="shared" si="26"/>
        <v>14.468306087530181</v>
      </c>
      <c r="R30" s="11"/>
      <c r="S30" s="40">
        <f t="shared" si="15"/>
        <v>-9.5518304736079003</v>
      </c>
      <c r="T30" s="40">
        <f t="shared" si="16"/>
        <v>37.468099837878469</v>
      </c>
      <c r="U30" s="40">
        <f t="shared" si="17"/>
        <v>27.916269364270562</v>
      </c>
      <c r="W30" t="str">
        <f>$A$12</f>
        <v>Skilled trades occupations</v>
      </c>
      <c r="X30" s="18">
        <f t="shared" ref="X30:AB30" si="27">X12/X$18*100</f>
        <v>2.510833126076315</v>
      </c>
      <c r="Y30" s="18">
        <f t="shared" si="27"/>
        <v>2.1525623634152757</v>
      </c>
      <c r="Z30" s="18">
        <f t="shared" si="27"/>
        <v>2.3093825818474754</v>
      </c>
      <c r="AA30" s="18">
        <f t="shared" si="27"/>
        <v>2.297149901899505</v>
      </c>
      <c r="AB30" s="18">
        <f t="shared" si="27"/>
        <v>2.3021391570992233</v>
      </c>
      <c r="AC30" s="11"/>
      <c r="AD30" s="40">
        <f t="shared" si="19"/>
        <v>9.7765438976821812</v>
      </c>
      <c r="AE30" s="40">
        <f t="shared" si="20"/>
        <v>62.074524329797057</v>
      </c>
      <c r="AF30" s="40">
        <f t="shared" si="21"/>
        <v>71.851068227479232</v>
      </c>
    </row>
    <row r="31" spans="1:32" x14ac:dyDescent="0.2">
      <c r="A31" t="str">
        <f>$A$13</f>
        <v>Caring, leisure and other service occupations</v>
      </c>
      <c r="B31" s="18">
        <f t="shared" si="8"/>
        <v>10.909491333344738</v>
      </c>
      <c r="C31" s="18">
        <f t="shared" si="8"/>
        <v>10.431806541511786</v>
      </c>
      <c r="D31" s="18">
        <f t="shared" si="8"/>
        <v>10.296433285476446</v>
      </c>
      <c r="E31" s="18">
        <f t="shared" si="8"/>
        <v>10.400692021101747</v>
      </c>
      <c r="F31" s="18">
        <f t="shared" si="8"/>
        <v>10.901923437533743</v>
      </c>
      <c r="G31" s="11"/>
      <c r="H31" s="40">
        <f t="shared" si="11"/>
        <v>13.321145359124706</v>
      </c>
      <c r="I31" s="40">
        <f t="shared" si="12"/>
        <v>57.955071520628223</v>
      </c>
      <c r="J31" s="40">
        <f t="shared" si="13"/>
        <v>71.276216879752923</v>
      </c>
      <c r="L31" t="str">
        <f>$A$13</f>
        <v>Caring, leisure and other service occupations</v>
      </c>
      <c r="M31" s="18">
        <f t="shared" ref="M31:Q31" si="28">M13/M$18*100</f>
        <v>3.6959894087131655</v>
      </c>
      <c r="N31" s="18">
        <f t="shared" si="28"/>
        <v>3.6202107398949503</v>
      </c>
      <c r="O31" s="18">
        <f t="shared" si="28"/>
        <v>3.5316340034720581</v>
      </c>
      <c r="P31" s="18">
        <f t="shared" si="28"/>
        <v>3.8101227232114412</v>
      </c>
      <c r="Q31" s="18">
        <f t="shared" si="28"/>
        <v>4.2174464433383241</v>
      </c>
      <c r="R31" s="11"/>
      <c r="S31" s="40">
        <f t="shared" si="15"/>
        <v>24.393743655596978</v>
      </c>
      <c r="T31" s="40">
        <f t="shared" si="16"/>
        <v>48.714293545027132</v>
      </c>
      <c r="U31" s="40">
        <f t="shared" si="17"/>
        <v>73.108037200624096</v>
      </c>
      <c r="W31" t="str">
        <f>$A$13</f>
        <v>Caring, leisure and other service occupations</v>
      </c>
      <c r="X31" s="18">
        <f t="shared" ref="X31:AB31" si="29">X13/X$18*100</f>
        <v>18.870287455046213</v>
      </c>
      <c r="Y31" s="18">
        <f t="shared" si="29"/>
        <v>18.029840228104767</v>
      </c>
      <c r="Z31" s="18">
        <f t="shared" si="29"/>
        <v>17.61201107838091</v>
      </c>
      <c r="AA31" s="18">
        <f t="shared" si="29"/>
        <v>17.359904672068179</v>
      </c>
      <c r="AB31" s="18">
        <f t="shared" si="29"/>
        <v>17.739653225407107</v>
      </c>
      <c r="AC31" s="11"/>
      <c r="AD31" s="40">
        <f t="shared" si="19"/>
        <v>10.920046718872726</v>
      </c>
      <c r="AE31" s="40">
        <f t="shared" si="20"/>
        <v>59.958938981362984</v>
      </c>
      <c r="AF31" s="40">
        <f t="shared" si="21"/>
        <v>70.878985700235702</v>
      </c>
    </row>
    <row r="32" spans="1:32" x14ac:dyDescent="0.2">
      <c r="A32" t="str">
        <f>$A$14</f>
        <v>Sales and customer service occupations</v>
      </c>
      <c r="B32" s="18">
        <f t="shared" si="8"/>
        <v>9.7130854226071275</v>
      </c>
      <c r="C32" s="18">
        <f t="shared" si="8"/>
        <v>9.6544436153260733</v>
      </c>
      <c r="D32" s="18">
        <f t="shared" si="8"/>
        <v>9.5081447977329834</v>
      </c>
      <c r="E32" s="18">
        <f t="shared" si="8"/>
        <v>9.4155498336435279</v>
      </c>
      <c r="F32" s="18">
        <f t="shared" si="8"/>
        <v>9.0841100798832279</v>
      </c>
      <c r="H32" s="40">
        <f t="shared" si="11"/>
        <v>2.254219689526614</v>
      </c>
      <c r="I32" s="40">
        <f t="shared" si="12"/>
        <v>46.884254697912695</v>
      </c>
      <c r="J32" s="40">
        <f t="shared" si="13"/>
        <v>49.13847438743931</v>
      </c>
      <c r="L32" t="str">
        <f>$A$14</f>
        <v>Sales and customer service occupations</v>
      </c>
      <c r="M32" s="18">
        <f t="shared" ref="M32:Q32" si="30">M14/M$18*100</f>
        <v>7.0237742992291103</v>
      </c>
      <c r="N32" s="18">
        <f t="shared" si="30"/>
        <v>6.8020149724092347</v>
      </c>
      <c r="O32" s="18">
        <f t="shared" si="30"/>
        <v>6.9346439327249998</v>
      </c>
      <c r="P32" s="18">
        <f t="shared" si="30"/>
        <v>7.1660633799593949</v>
      </c>
      <c r="Q32" s="18">
        <f t="shared" si="30"/>
        <v>7.2300592382664677</v>
      </c>
      <c r="S32" s="40">
        <f t="shared" si="15"/>
        <v>8.6031296416772651</v>
      </c>
      <c r="T32" s="40">
        <f t="shared" si="16"/>
        <v>34.947401402973355</v>
      </c>
      <c r="U32" s="40">
        <f t="shared" si="17"/>
        <v>43.550531044650619</v>
      </c>
      <c r="W32" t="str">
        <f>$A$14</f>
        <v>Sales and customer service occupations</v>
      </c>
      <c r="X32" s="18">
        <f t="shared" ref="X32:AB32" si="31">X14/X$18*100</f>
        <v>12.681000006220394</v>
      </c>
      <c r="Y32" s="18">
        <f t="shared" si="31"/>
        <v>12.836201539414946</v>
      </c>
      <c r="Z32" s="18">
        <f t="shared" si="31"/>
        <v>12.291175748578077</v>
      </c>
      <c r="AA32" s="18">
        <f t="shared" si="31"/>
        <v>11.790861264124564</v>
      </c>
      <c r="AB32" s="18">
        <f t="shared" si="31"/>
        <v>10.980668132063425</v>
      </c>
      <c r="AD32" s="40">
        <f t="shared" si="19"/>
        <v>-1.6194592566917065</v>
      </c>
      <c r="AE32" s="40">
        <f t="shared" si="20"/>
        <v>54.167321813558324</v>
      </c>
      <c r="AF32" s="40">
        <f t="shared" si="21"/>
        <v>52.547862556866619</v>
      </c>
    </row>
    <row r="33" spans="1:32" x14ac:dyDescent="0.2">
      <c r="A33" t="str">
        <f>$A$15</f>
        <v>Process, plant and machine operatives</v>
      </c>
      <c r="B33" s="18">
        <f t="shared" si="8"/>
        <v>7.0746986939526675</v>
      </c>
      <c r="C33" s="18">
        <f t="shared" si="8"/>
        <v>7.3720467761430095</v>
      </c>
      <c r="D33" s="18">
        <f t="shared" si="8"/>
        <v>6.6516358613149373</v>
      </c>
      <c r="E33" s="18">
        <f t="shared" si="8"/>
        <v>6.4985535515033579</v>
      </c>
      <c r="F33" s="18">
        <f t="shared" si="8"/>
        <v>5.8978168447399559</v>
      </c>
      <c r="G33" s="11"/>
      <c r="H33" s="40">
        <f t="shared" si="11"/>
        <v>-5.101914057600891</v>
      </c>
      <c r="I33" s="40">
        <f t="shared" si="12"/>
        <v>46.191592750610212</v>
      </c>
      <c r="J33" s="40">
        <f t="shared" si="13"/>
        <v>41.089678693009319</v>
      </c>
      <c r="L33" t="str">
        <f>$A$15</f>
        <v>Process, plant and machine operatives</v>
      </c>
      <c r="M33" s="18">
        <f t="shared" ref="M33:Q33" si="32">M15/M$18*100</f>
        <v>11.730177220957337</v>
      </c>
      <c r="N33" s="18">
        <f t="shared" si="32"/>
        <v>12.266957181306742</v>
      </c>
      <c r="O33" s="18">
        <f t="shared" si="32"/>
        <v>11.26562886372143</v>
      </c>
      <c r="P33" s="18">
        <f t="shared" si="32"/>
        <v>10.936263305800878</v>
      </c>
      <c r="Q33" s="18">
        <f t="shared" si="32"/>
        <v>10.098710491859245</v>
      </c>
      <c r="R33" s="11"/>
      <c r="S33" s="40">
        <f t="shared" si="15"/>
        <v>-6.6240283509473485</v>
      </c>
      <c r="T33" s="40">
        <f t="shared" si="16"/>
        <v>44.857511219907778</v>
      </c>
      <c r="U33" s="40">
        <f t="shared" si="17"/>
        <v>38.233482868960429</v>
      </c>
      <c r="W33" t="str">
        <f>$A$15</f>
        <v>Process, plant and machine operatives</v>
      </c>
      <c r="X33" s="18">
        <f t="shared" ref="X33:AB33" si="33">X15/X$18*100</f>
        <v>1.9369284694945532</v>
      </c>
      <c r="Y33" s="18">
        <f t="shared" si="33"/>
        <v>1.9119908311821268</v>
      </c>
      <c r="Z33" s="18">
        <f t="shared" si="33"/>
        <v>1.6619793559381288</v>
      </c>
      <c r="AA33" s="18">
        <f t="shared" si="33"/>
        <v>1.8126205967720748</v>
      </c>
      <c r="AB33" s="18">
        <f t="shared" si="33"/>
        <v>1.600610698090164</v>
      </c>
      <c r="AC33" s="11"/>
      <c r="AD33" s="40">
        <f t="shared" si="19"/>
        <v>6.0556861670896263</v>
      </c>
      <c r="AE33" s="40">
        <f t="shared" si="20"/>
        <v>55.970850754945701</v>
      </c>
      <c r="AF33" s="40">
        <f t="shared" si="21"/>
        <v>62.026536922035326</v>
      </c>
    </row>
    <row r="34" spans="1:32" x14ac:dyDescent="0.2">
      <c r="A34" t="str">
        <f>$A$16</f>
        <v>Elementary occupations</v>
      </c>
      <c r="B34" s="18">
        <f t="shared" si="8"/>
        <v>11.481960602891347</v>
      </c>
      <c r="C34" s="18">
        <f t="shared" si="8"/>
        <v>10.910268585841623</v>
      </c>
      <c r="D34" s="18">
        <f t="shared" si="8"/>
        <v>9.8467277774854303</v>
      </c>
      <c r="E34" s="18">
        <f t="shared" si="8"/>
        <v>9.9020602318131417</v>
      </c>
      <c r="F34" s="18">
        <f t="shared" si="8"/>
        <v>9.2579610898072122</v>
      </c>
      <c r="G34" s="11"/>
      <c r="H34" s="40">
        <f t="shared" si="11"/>
        <v>0.62781834597887842</v>
      </c>
      <c r="I34" s="40">
        <f t="shared" si="12"/>
        <v>47.92723933805371</v>
      </c>
      <c r="J34" s="40">
        <f t="shared" si="13"/>
        <v>48.55505768403259</v>
      </c>
      <c r="L34" t="str">
        <f>$A$16</f>
        <v>Elementary occupations</v>
      </c>
      <c r="M34" s="18">
        <f t="shared" ref="M34:Q34" si="34">M16/M$18*100</f>
        <v>11.878376702851844</v>
      </c>
      <c r="N34" s="18">
        <f t="shared" si="34"/>
        <v>11.133470404147618</v>
      </c>
      <c r="O34" s="18">
        <f t="shared" si="34"/>
        <v>10.234310475069273</v>
      </c>
      <c r="P34" s="18">
        <f t="shared" si="34"/>
        <v>10.620978519128084</v>
      </c>
      <c r="Q34" s="18">
        <f t="shared" si="34"/>
        <v>10.005554945776499</v>
      </c>
      <c r="R34" s="11"/>
      <c r="S34" s="40">
        <f t="shared" si="15"/>
        <v>1.8373864229550569</v>
      </c>
      <c r="T34" s="40">
        <f t="shared" si="16"/>
        <v>39.231124932136218</v>
      </c>
      <c r="U34" s="40">
        <f t="shared" si="17"/>
        <v>41.068511355091275</v>
      </c>
      <c r="W34" t="str">
        <f>$A$16</f>
        <v>Elementary occupations</v>
      </c>
      <c r="X34" s="18">
        <f t="shared" ref="X34:AB34" si="35">X16/X$18*100</f>
        <v>11.044477146989101</v>
      </c>
      <c r="Y34" s="18">
        <f t="shared" si="35"/>
        <v>10.661296834758648</v>
      </c>
      <c r="Z34" s="18">
        <f t="shared" si="35"/>
        <v>9.4275887524886297</v>
      </c>
      <c r="AA34" s="18">
        <f t="shared" si="35"/>
        <v>9.142929265434427</v>
      </c>
      <c r="AB34" s="18">
        <f t="shared" si="35"/>
        <v>8.4932273967102958</v>
      </c>
      <c r="AC34" s="11"/>
      <c r="AD34" s="40">
        <f t="shared" si="19"/>
        <v>-0.79216088518222461</v>
      </c>
      <c r="AE34" s="40">
        <f t="shared" si="20"/>
        <v>58.136091640995332</v>
      </c>
      <c r="AF34" s="40">
        <f t="shared" si="21"/>
        <v>57.343930755813112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7.0273167583319127</v>
      </c>
      <c r="I36" s="43">
        <f t="shared" si="12"/>
        <v>49.574394207648957</v>
      </c>
      <c r="J36" s="43">
        <f t="shared" si="13"/>
        <v>56.601710965980864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4.1656795920220739</v>
      </c>
      <c r="T36" s="43">
        <f t="shared" ref="T36" si="37">IF(O18&gt;0,(T18/O18)*100,0)</f>
        <v>40.606582146090886</v>
      </c>
      <c r="U36" s="43">
        <f t="shared" ref="U36" si="38">IF(O18&gt;0,(U18/O18)*100,0)</f>
        <v>44.77226173811296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10.121943580578833</v>
      </c>
      <c r="AE36" s="43">
        <f t="shared" ref="AE36" si="40">IF(Z18&gt;0,(AE18/Z18)*100,0)</f>
        <v>59.272350352925251</v>
      </c>
      <c r="AF36" s="43">
        <f t="shared" ref="AF36" si="41">IF(Z18&gt;0,(AF18/Z18)*100,0)</f>
        <v>69.394293933504088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Lancashire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Lancashire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Lancashire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2.6847598201657386</v>
      </c>
      <c r="C46" s="18">
        <f t="shared" si="42"/>
        <v>3.5910587203643818</v>
      </c>
      <c r="D46" s="18">
        <f t="shared" si="42"/>
        <v>-1.3227133014481085</v>
      </c>
      <c r="E46" s="18">
        <f t="shared" si="42"/>
        <v>0.97010894832432193</v>
      </c>
      <c r="F46" s="18">
        <f>IF(F$6-D$6 &lt;&gt; 0,(EXP(LN(F8/D8)/(F$6-D$6))-1)*100,0)</f>
        <v>0.19997573271621771</v>
      </c>
      <c r="H46" s="18">
        <f>IF($F$6-$D$6 &lt;&gt; 0,(EXP(LN(1+(H26/100))/($F$6-$D$6))-1)*100,0)</f>
        <v>0.19997573271621771</v>
      </c>
      <c r="I46" s="18">
        <f>IF($F$6-$D$6 &lt;&gt; 0,(EXP(LN(1+(I26/100))/($F$6-$D$6))-1)*100,0)</f>
        <v>2.7783352538921946</v>
      </c>
      <c r="J46" s="18">
        <f>IF($F$6-$D$6 &lt;&gt; 0,(EXP(LN(1+(J26/100))/($F$6-$D$6))-1)*100,0)</f>
        <v>2.9152313213077985</v>
      </c>
      <c r="L46" t="str">
        <f>$A$8</f>
        <v>Managers, directors and senior officials</v>
      </c>
      <c r="M46" s="18">
        <f t="shared" ref="M46:M54" si="43">IF(N$6-M$6 &lt;&gt; 0,(EXP(LN(N8/M8)/(N$6-M$6))-1)*100,0)</f>
        <v>1.8168660140920112</v>
      </c>
      <c r="N46" s="18">
        <f t="shared" ref="N46:N54" si="44">IF(O$6-N$6 &lt;&gt; 0,(EXP(LN(O8/N8)/(O$6-N$6))-1)*100,0)</f>
        <v>1.8792194581865207</v>
      </c>
      <c r="O46" s="18">
        <f t="shared" ref="O46:O54" si="45">IF(P$6-O$6 &lt;&gt; 0,(EXP(LN(P8/O8)/(P$6-O$6))-1)*100,0)</f>
        <v>-1.5220022107098274</v>
      </c>
      <c r="P46" s="18">
        <f t="shared" ref="P46:P54" si="46">IF(Q$6-P$6 &lt;&gt; 0,(EXP(LN(Q8/P8)/(Q$6-P$6))-1)*100,0)</f>
        <v>0.64330338483056249</v>
      </c>
      <c r="Q46" s="18">
        <f>IF(Q$6-O$6 &lt;&gt; 0,(EXP(LN(Q8/O8)/(Q$6-O$6))-1)*100,0)</f>
        <v>-8.3704117077165741E-2</v>
      </c>
      <c r="S46" s="18">
        <f>IF($F$6-$D$6 &lt;&gt; 0,(EXP(LN(1+(S26/100))/($F$6-$D$6))-1)*100,0)</f>
        <v>-8.3704117077165741E-2</v>
      </c>
      <c r="T46" s="18">
        <f>IF($F$6-$D$6 &lt;&gt; 0,(EXP(LN(1+(T26/100))/($F$6-$D$6))-1)*100,0)</f>
        <v>2.5223979454532808</v>
      </c>
      <c r="U46" s="18">
        <f>IF($F$6-$D$6 &lt;&gt; 0,(EXP(LN(1+(U26/100))/($F$6-$D$6))-1)*100,0)</f>
        <v>2.4634472996316381</v>
      </c>
      <c r="W46" t="str">
        <f>$A$8</f>
        <v>Managers, directors and senior officials</v>
      </c>
      <c r="X46" s="18">
        <f t="shared" ref="X46:X54" si="47">IF(Y$6-X$6 &lt;&gt; 0,(EXP(LN(Y8/X8)/(Y$6-X$6))-1)*100,0)</f>
        <v>4.4627520068605486</v>
      </c>
      <c r="Y46" s="18">
        <f t="shared" ref="Y46:Y54" si="48">IF(Z$6-Y$6 &lt;&gt; 0,(EXP(LN(Z8/Y8)/(Z$6-Y$6))-1)*100,0)</f>
        <v>6.880577203036764</v>
      </c>
      <c r="Z46" s="18">
        <f t="shared" ref="Z46:Z54" si="49">IF(AA$6-Z$6 &lt;&gt; 0,(EXP(LN(AA8/Z8)/(AA$6-Z$6))-1)*100,0)</f>
        <v>-0.96179559616488275</v>
      </c>
      <c r="AA46" s="18">
        <f t="shared" ref="AA46:AA54" si="50">IF(AB$6-AA$6 &lt;&gt; 0,(EXP(LN(AB8/AA8)/(AB$6-AA$6))-1)*100,0)</f>
        <v>1.5294288331005435</v>
      </c>
      <c r="AB46" s="18">
        <f>IF(AB$6-Z$6 &lt;&gt; 0,(EXP(LN(AB8/Z8)/(AB$6-Z$6))-1)*100,0)</f>
        <v>0.69213466336568441</v>
      </c>
      <c r="AD46" s="18">
        <f>IF($F$6-$D$6 &lt;&gt; 0,(EXP(LN(1+(AD26/100))/($F$6-$D$6))-1)*100,0)</f>
        <v>0.69213466336568441</v>
      </c>
      <c r="AE46" s="18">
        <f>IF($F$6-$D$6 &lt;&gt; 0,(EXP(LN(1+(AE26/100))/($F$6-$D$6))-1)*100,0)</f>
        <v>3.2251937466537983</v>
      </c>
      <c r="AF46" s="18">
        <f>IF($F$6-$D$6 &lt;&gt; 0,(EXP(LN(1+(AF26/100))/($F$6-$D$6))-1)*100,0)</f>
        <v>3.6770462357071043</v>
      </c>
    </row>
    <row r="47" spans="1:32" x14ac:dyDescent="0.2">
      <c r="A47" t="str">
        <f>$A$9</f>
        <v>Professional occupations</v>
      </c>
      <c r="B47" s="18">
        <f t="shared" si="42"/>
        <v>2.3152159788063509</v>
      </c>
      <c r="C47" s="18">
        <f t="shared" si="42"/>
        <v>5.1122987010984389</v>
      </c>
      <c r="D47" s="18">
        <f t="shared" si="42"/>
        <v>1.3823158391532919</v>
      </c>
      <c r="E47" s="18">
        <f t="shared" si="42"/>
        <v>1.148812040960201</v>
      </c>
      <c r="F47" s="18">
        <f>IF(F$6-D$6 &lt;&gt; 0,(EXP(LN(F9/D9)/(F$6-D$6))-1)*100,0)</f>
        <v>1.2265868228776178</v>
      </c>
      <c r="H47" s="18">
        <f t="shared" ref="H47:J56" si="51">IF($F$6-$D$6 &lt;&gt; 0,(EXP(LN(1+(H27/100))/($F$6-$D$6))-1)*100,0)</f>
        <v>1.2265868228776178</v>
      </c>
      <c r="I47" s="18">
        <f t="shared" si="51"/>
        <v>2.7808373932807662</v>
      </c>
      <c r="J47" s="18">
        <f t="shared" si="51"/>
        <v>3.63986856897629</v>
      </c>
      <c r="L47" t="str">
        <f>$A$9</f>
        <v>Professional occupations</v>
      </c>
      <c r="M47" s="18">
        <f t="shared" si="43"/>
        <v>2.2029246324007712</v>
      </c>
      <c r="N47" s="18">
        <f t="shared" si="44"/>
        <v>3.3923705688797545</v>
      </c>
      <c r="O47" s="18">
        <f t="shared" si="45"/>
        <v>1.7866204567456689</v>
      </c>
      <c r="P47" s="18">
        <f t="shared" si="46"/>
        <v>0.8372970897229326</v>
      </c>
      <c r="Q47" s="18">
        <f>IF(Q$6-O$6 &lt;&gt; 0,(EXP(LN(Q9/O9)/(Q$6-O$6))-1)*100,0)</f>
        <v>1.1527503383037985</v>
      </c>
      <c r="S47" s="18">
        <f t="shared" ref="S47:U47" si="52">IF($F$6-$D$6 &lt;&gt; 0,(EXP(LN(1+(S27/100))/($F$6-$D$6))-1)*100,0)</f>
        <v>1.1527503383037985</v>
      </c>
      <c r="T47" s="18">
        <f t="shared" si="52"/>
        <v>2.3485585789312369</v>
      </c>
      <c r="U47" s="18">
        <f t="shared" si="52"/>
        <v>3.2006454693123354</v>
      </c>
      <c r="W47" t="str">
        <f>$A$9</f>
        <v>Professional occupations</v>
      </c>
      <c r="X47" s="18">
        <f t="shared" si="47"/>
        <v>2.4330788807833459</v>
      </c>
      <c r="Y47" s="18">
        <f t="shared" si="48"/>
        <v>6.9074411470379182</v>
      </c>
      <c r="Z47" s="18">
        <f t="shared" si="49"/>
        <v>0.96755748181223122</v>
      </c>
      <c r="AA47" s="18">
        <f t="shared" si="50"/>
        <v>1.4671745913114931</v>
      </c>
      <c r="AB47" s="18">
        <f>IF(AB$6-Z$6 &lt;&gt; 0,(EXP(LN(AB9/Z9)/(AB$6-Z$6))-1)*100,0)</f>
        <v>1.3003614625157534</v>
      </c>
      <c r="AD47" s="18">
        <f t="shared" ref="AD47:AF47" si="53">IF($F$6-$D$6 &lt;&gt; 0,(EXP(LN(1+(AD27/100))/($F$6-$D$6))-1)*100,0)</f>
        <v>1.3003614625157534</v>
      </c>
      <c r="AE47" s="18">
        <f t="shared" si="53"/>
        <v>3.1928081274687159</v>
      </c>
      <c r="AF47" s="18">
        <f t="shared" si="53"/>
        <v>4.0582786038827035</v>
      </c>
    </row>
    <row r="48" spans="1:32" x14ac:dyDescent="0.2">
      <c r="A48" t="str">
        <f>$A$10</f>
        <v>Associate professional occupations</v>
      </c>
      <c r="B48" s="18">
        <f t="shared" si="42"/>
        <v>2.0618671705970204</v>
      </c>
      <c r="C48" s="18">
        <f t="shared" si="42"/>
        <v>3.1600125062591911</v>
      </c>
      <c r="D48" s="18">
        <f t="shared" si="42"/>
        <v>1.3647566618112394</v>
      </c>
      <c r="E48" s="18">
        <f t="shared" si="42"/>
        <v>1.0392700784281672</v>
      </c>
      <c r="F48" s="18">
        <f t="shared" ref="F48:F56" si="54">IF(F$6-D$6 &lt;&gt; 0,(EXP(LN(F10/D10)/(F$6-D$6))-1)*100,0)</f>
        <v>1.1476493122499098</v>
      </c>
      <c r="H48" s="18">
        <f t="shared" si="51"/>
        <v>1.1476493122499098</v>
      </c>
      <c r="I48" s="18">
        <f t="shared" si="51"/>
        <v>2.8380329869967191</v>
      </c>
      <c r="J48" s="18">
        <f t="shared" si="51"/>
        <v>3.6345201428237939</v>
      </c>
      <c r="L48" t="str">
        <f>$A$10</f>
        <v>Associate professional occupations</v>
      </c>
      <c r="M48" s="18">
        <f t="shared" si="43"/>
        <v>1.8623115575263638</v>
      </c>
      <c r="N48" s="18">
        <f t="shared" si="44"/>
        <v>1.4764990641877196</v>
      </c>
      <c r="O48" s="18">
        <f t="shared" si="45"/>
        <v>-1.1930401724522199</v>
      </c>
      <c r="P48" s="18">
        <f>IF(Q$6-P$6 &lt;&gt; 0,(EXP(LN(Q10/P10)/(Q$6-P$6))-1)*100,0)</f>
        <v>0.25112699834337615</v>
      </c>
      <c r="Q48" s="18">
        <f t="shared" ref="Q48:Q54" si="55">IF(Q$6-O$6 &lt;&gt; 0,(EXP(LN(Q10/O10)/(Q$6-O$6))-1)*100,0)</f>
        <v>-0.23259228691800971</v>
      </c>
      <c r="S48" s="18">
        <f t="shared" ref="S48:U48" si="56">IF($F$6-$D$6 &lt;&gt; 0,(EXP(LN(1+(S28/100))/($F$6-$D$6))-1)*100,0)</f>
        <v>-0.23259228691800971</v>
      </c>
      <c r="T48" s="18">
        <f t="shared" si="56"/>
        <v>2.075541632183997</v>
      </c>
      <c r="U48" s="18">
        <f t="shared" si="56"/>
        <v>1.9018414514955229</v>
      </c>
      <c r="W48" t="str">
        <f>$A$10</f>
        <v>Associate professional occupations</v>
      </c>
      <c r="X48" s="18">
        <f t="shared" si="47"/>
        <v>2.3005436694243375</v>
      </c>
      <c r="Y48" s="18">
        <f t="shared" si="48"/>
        <v>5.1520692453885353</v>
      </c>
      <c r="Z48" s="18">
        <f t="shared" si="49"/>
        <v>4.0010619997800312</v>
      </c>
      <c r="AA48" s="18">
        <f t="shared" si="50"/>
        <v>1.6925841285930998</v>
      </c>
      <c r="AB48" s="18">
        <f t="shared" ref="AB48:AB54" si="57">IF(AB$6-Z$6 &lt;&gt; 0,(EXP(LN(AB10/Z10)/(AB$6-Z$6))-1)*100,0)</f>
        <v>2.4563264549374297</v>
      </c>
      <c r="AD48" s="18">
        <f t="shared" ref="AD48:AF48" si="58">IF($F$6-$D$6 &lt;&gt; 0,(EXP(LN(1+(AD28/100))/($F$6-$D$6))-1)*100,0)</f>
        <v>2.4563264549374297</v>
      </c>
      <c r="AE48" s="18">
        <f t="shared" si="58"/>
        <v>3.6217408903840731</v>
      </c>
      <c r="AF48" s="18">
        <f t="shared" si="58"/>
        <v>5.2166933405144889</v>
      </c>
    </row>
    <row r="49" spans="1:32" x14ac:dyDescent="0.2">
      <c r="A49" t="str">
        <f>$A$11</f>
        <v>Administrative and secretarial occupations</v>
      </c>
      <c r="B49" s="18">
        <f t="shared" si="42"/>
        <v>-0.74836291928648269</v>
      </c>
      <c r="C49" s="18">
        <f t="shared" si="42"/>
        <v>2.3482368108787677</v>
      </c>
      <c r="D49" s="18">
        <f t="shared" si="42"/>
        <v>0.4104515691083499</v>
      </c>
      <c r="E49" s="18">
        <f t="shared" si="42"/>
        <v>-0.46881654848672794</v>
      </c>
      <c r="F49" s="18">
        <f t="shared" si="54"/>
        <v>-0.17658602495843612</v>
      </c>
      <c r="H49" s="18">
        <f t="shared" si="51"/>
        <v>-0.17658602495843612</v>
      </c>
      <c r="I49" s="18">
        <f t="shared" si="51"/>
        <v>2.7153296665372917</v>
      </c>
      <c r="J49" s="18">
        <f t="shared" si="51"/>
        <v>2.5944715722282963</v>
      </c>
      <c r="L49" t="str">
        <f>$A$11</f>
        <v>Administrative and secretarial occupations</v>
      </c>
      <c r="M49" s="18">
        <f t="shared" si="43"/>
        <v>-1.0739021621763434</v>
      </c>
      <c r="N49" s="18">
        <f t="shared" si="44"/>
        <v>15.02525745171126</v>
      </c>
      <c r="O49" s="18">
        <f t="shared" si="45"/>
        <v>1.4702786234359611</v>
      </c>
      <c r="P49" s="18">
        <f t="shared" si="46"/>
        <v>1.2266377487818891</v>
      </c>
      <c r="Q49" s="18">
        <f t="shared" si="55"/>
        <v>1.3077863033678083</v>
      </c>
      <c r="S49" s="18">
        <f t="shared" ref="S49:U49" si="59">IF($F$6-$D$6 &lt;&gt; 0,(EXP(LN(1+(S29/100))/($F$6-$D$6))-1)*100,0)</f>
        <v>1.3077863033678083</v>
      </c>
      <c r="T49" s="18">
        <f t="shared" si="59"/>
        <v>2.3496434778260245</v>
      </c>
      <c r="U49" s="18">
        <f t="shared" si="59"/>
        <v>3.3190236137541573</v>
      </c>
      <c r="W49" t="str">
        <f>$A$11</f>
        <v>Administrative and secretarial occupations</v>
      </c>
      <c r="X49" s="18">
        <f t="shared" si="47"/>
        <v>-0.61610192035571609</v>
      </c>
      <c r="Y49" s="18">
        <f t="shared" si="48"/>
        <v>-2.7430824112475771</v>
      </c>
      <c r="Z49" s="18">
        <f t="shared" si="49"/>
        <v>-0.1090446708512105</v>
      </c>
      <c r="AA49" s="18">
        <f t="shared" si="50"/>
        <v>-1.4523475894262949</v>
      </c>
      <c r="AB49" s="18">
        <f t="shared" si="57"/>
        <v>-1.0065991883571712</v>
      </c>
      <c r="AD49" s="18">
        <f t="shared" ref="AD49:AF49" si="60">IF($F$6-$D$6 &lt;&gt; 0,(EXP(LN(1+(AD29/100))/($F$6-$D$6))-1)*100,0)</f>
        <v>-1.0065991883571712</v>
      </c>
      <c r="AE49" s="18">
        <f t="shared" si="60"/>
        <v>2.8828389799929077</v>
      </c>
      <c r="AF49" s="18">
        <f t="shared" si="60"/>
        <v>2.2235270160794851</v>
      </c>
    </row>
    <row r="50" spans="1:32" x14ac:dyDescent="0.2">
      <c r="A50" t="str">
        <f>$A$12</f>
        <v>Skilled trades occupations</v>
      </c>
      <c r="B50" s="18">
        <f t="shared" si="42"/>
        <v>0.57277060286680115</v>
      </c>
      <c r="C50" s="18">
        <f t="shared" si="42"/>
        <v>-11.808429874873505</v>
      </c>
      <c r="D50" s="18">
        <f t="shared" si="42"/>
        <v>-0.44409347590064208</v>
      </c>
      <c r="E50" s="18">
        <f t="shared" si="42"/>
        <v>-0.54006347718483783</v>
      </c>
      <c r="F50" s="18">
        <f t="shared" si="54"/>
        <v>-0.50808376041400205</v>
      </c>
      <c r="H50" s="18">
        <f t="shared" si="51"/>
        <v>-0.50808376041400205</v>
      </c>
      <c r="I50" s="18">
        <f t="shared" si="51"/>
        <v>2.2813146869163026</v>
      </c>
      <c r="J50" s="18">
        <f t="shared" si="51"/>
        <v>1.9146471820089106</v>
      </c>
      <c r="L50" t="str">
        <f>$A$12</f>
        <v>Skilled trades occupations</v>
      </c>
      <c r="M50" s="18">
        <f t="shared" si="43"/>
        <v>0.96573245159188303</v>
      </c>
      <c r="N50" s="18">
        <f t="shared" si="44"/>
        <v>-13.720881192742397</v>
      </c>
      <c r="O50" s="18">
        <f t="shared" si="45"/>
        <v>-0.58942536977851789</v>
      </c>
      <c r="P50" s="18">
        <f t="shared" si="46"/>
        <v>-0.70584458150591001</v>
      </c>
      <c r="Q50" s="18">
        <f t="shared" si="55"/>
        <v>-0.66705333414672774</v>
      </c>
      <c r="S50" s="18">
        <f t="shared" ref="S50:U50" si="61">IF($F$6-$D$6 &lt;&gt; 0,(EXP(LN(1+(S30/100))/($F$6-$D$6))-1)*100,0)</f>
        <v>-0.66705333414672774</v>
      </c>
      <c r="T50" s="18">
        <f t="shared" si="61"/>
        <v>2.1441413472037985</v>
      </c>
      <c r="U50" s="18">
        <f t="shared" si="61"/>
        <v>1.6549159603003627</v>
      </c>
      <c r="W50" t="str">
        <f>$A$12</f>
        <v>Skilled trades occupations</v>
      </c>
      <c r="X50" s="18">
        <f t="shared" si="47"/>
        <v>-2.8648884871391722</v>
      </c>
      <c r="Y50" s="18">
        <f t="shared" si="48"/>
        <v>6.6341354003791819</v>
      </c>
      <c r="Z50" s="18">
        <f t="shared" si="49"/>
        <v>0.6617296020657859</v>
      </c>
      <c r="AA50" s="18">
        <f t="shared" si="50"/>
        <v>0.60481371095297831</v>
      </c>
      <c r="AB50" s="18">
        <f t="shared" si="57"/>
        <v>0.62378209806572826</v>
      </c>
      <c r="AD50" s="18">
        <f t="shared" ref="AD50:AF50" si="62">IF($F$6-$D$6 &lt;&gt; 0,(EXP(LN(1+(AD30/100))/($F$6-$D$6))-1)*100,0)</f>
        <v>0.62378209806572826</v>
      </c>
      <c r="AE50" s="18">
        <f t="shared" si="62"/>
        <v>3.2716185617639448</v>
      </c>
      <c r="AF50" s="18">
        <f t="shared" si="62"/>
        <v>3.6756616640409634</v>
      </c>
    </row>
    <row r="51" spans="1:32" x14ac:dyDescent="0.2">
      <c r="A51" t="str">
        <f>$A$13</f>
        <v>Caring, leisure and other service occupations</v>
      </c>
      <c r="B51" s="18">
        <f t="shared" si="42"/>
        <v>-3.6628035490549049E-2</v>
      </c>
      <c r="C51" s="18">
        <f t="shared" si="42"/>
        <v>-3.4752202237151142</v>
      </c>
      <c r="D51" s="18">
        <f t="shared" si="42"/>
        <v>0.72349446231791958</v>
      </c>
      <c r="E51" s="18">
        <f t="shared" si="42"/>
        <v>0.89408433250575126</v>
      </c>
      <c r="F51" s="18">
        <f t="shared" si="54"/>
        <v>0.83718896450273306</v>
      </c>
      <c r="H51" s="18">
        <f t="shared" si="51"/>
        <v>0.83718896450273306</v>
      </c>
      <c r="I51" s="18">
        <f t="shared" si="51"/>
        <v>3.0945177937394819</v>
      </c>
      <c r="J51" s="18">
        <f t="shared" si="51"/>
        <v>3.6525054394243694</v>
      </c>
      <c r="L51" t="str">
        <f>$A$13</f>
        <v>Caring, leisure and other service occupations</v>
      </c>
      <c r="M51" s="18">
        <f t="shared" si="43"/>
        <v>0.69387461890291213</v>
      </c>
      <c r="N51" s="18">
        <f t="shared" si="44"/>
        <v>-5.9975185741728438</v>
      </c>
      <c r="O51" s="18">
        <f t="shared" si="45"/>
        <v>1.8232711441208638</v>
      </c>
      <c r="P51" s="18">
        <f t="shared" si="46"/>
        <v>1.2876118152200799</v>
      </c>
      <c r="Q51" s="18">
        <f t="shared" si="55"/>
        <v>1.4658510871333297</v>
      </c>
      <c r="S51" s="18">
        <f t="shared" ref="S51:U51" si="63">IF($F$6-$D$6 &lt;&gt; 0,(EXP(LN(1+(S31/100))/($F$6-$D$6))-1)*100,0)</f>
        <v>1.4658510871333297</v>
      </c>
      <c r="T51" s="18">
        <f t="shared" si="63"/>
        <v>2.6810215752822497</v>
      </c>
      <c r="U51" s="18">
        <f t="shared" si="63"/>
        <v>3.7260441883866235</v>
      </c>
      <c r="W51" t="str">
        <f>$A$13</f>
        <v>Caring, leisure and other service occupations</v>
      </c>
      <c r="X51" s="18">
        <f t="shared" si="47"/>
        <v>-0.19665197447629179</v>
      </c>
      <c r="Y51" s="18">
        <f t="shared" si="48"/>
        <v>-2.9102952479403199</v>
      </c>
      <c r="Z51" s="18">
        <f t="shared" si="49"/>
        <v>0.47855376808128014</v>
      </c>
      <c r="AA51" s="18">
        <f t="shared" si="50"/>
        <v>0.80087840001807908</v>
      </c>
      <c r="AB51" s="18">
        <f t="shared" si="57"/>
        <v>0.69332213247395025</v>
      </c>
      <c r="AD51" s="18">
        <f t="shared" ref="AD51:AF51" si="64">IF($F$6-$D$6 &lt;&gt; 0,(EXP(LN(1+(AD31/100))/($F$6-$D$6))-1)*100,0)</f>
        <v>0.69332213247395025</v>
      </c>
      <c r="AE51" s="18">
        <f t="shared" si="64"/>
        <v>3.1811983911904207</v>
      </c>
      <c r="AF51" s="18">
        <f t="shared" si="64"/>
        <v>3.6364617108997521</v>
      </c>
    </row>
    <row r="52" spans="1:32" x14ac:dyDescent="0.2">
      <c r="A52" t="str">
        <f>$A$14</f>
        <v>Sales and customer service occupations</v>
      </c>
      <c r="B52" s="18">
        <f t="shared" si="42"/>
        <v>0.93566582165554024</v>
      </c>
      <c r="C52" s="18">
        <f t="shared" si="42"/>
        <v>-3.6880734112255453</v>
      </c>
      <c r="D52" s="18">
        <f t="shared" si="42"/>
        <v>0.32419396442431303</v>
      </c>
      <c r="E52" s="18">
        <f t="shared" si="42"/>
        <v>6.1102630053921914E-2</v>
      </c>
      <c r="F52" s="18">
        <f t="shared" si="54"/>
        <v>0.14872299271739831</v>
      </c>
      <c r="H52" s="18">
        <f t="shared" si="51"/>
        <v>0.14872299271739831</v>
      </c>
      <c r="I52" s="18">
        <f t="shared" si="51"/>
        <v>2.596296250667729</v>
      </c>
      <c r="J52" s="18">
        <f t="shared" si="51"/>
        <v>2.7005209127005436</v>
      </c>
      <c r="L52" t="str">
        <f>$A$14</f>
        <v>Sales and customer service occupations</v>
      </c>
      <c r="M52" s="18">
        <f t="shared" si="43"/>
        <v>0.40816445163087689</v>
      </c>
      <c r="N52" s="18">
        <f t="shared" si="44"/>
        <v>-1.7609704019651562</v>
      </c>
      <c r="O52" s="18">
        <f t="shared" si="45"/>
        <v>0.9498517858711697</v>
      </c>
      <c r="P52" s="18">
        <f t="shared" si="46"/>
        <v>0.35323828389064449</v>
      </c>
      <c r="Q52" s="18">
        <f t="shared" si="55"/>
        <v>0.55171664247120056</v>
      </c>
      <c r="S52" s="18">
        <f t="shared" ref="S52:U52" si="65">IF($F$6-$D$6 &lt;&gt; 0,(EXP(LN(1+(S32/100))/($F$6-$D$6))-1)*100,0)</f>
        <v>0.55171664247120056</v>
      </c>
      <c r="T52" s="18">
        <f t="shared" si="65"/>
        <v>2.018194940003748</v>
      </c>
      <c r="U52" s="18">
        <f t="shared" si="65"/>
        <v>2.4393907555798844</v>
      </c>
      <c r="W52" t="str">
        <f>$A$14</f>
        <v>Sales and customer service occupations</v>
      </c>
      <c r="X52" s="18">
        <f t="shared" si="47"/>
        <v>1.2540786077661847</v>
      </c>
      <c r="Y52" s="18">
        <f t="shared" si="48"/>
        <v>-4.8271641776389096</v>
      </c>
      <c r="Z52" s="18">
        <f t="shared" si="49"/>
        <v>-6.5344798947342131E-2</v>
      </c>
      <c r="AA52" s="18">
        <f t="shared" si="50"/>
        <v>-0.13050327293596675</v>
      </c>
      <c r="AB52" s="18">
        <f t="shared" si="57"/>
        <v>-0.10878850342245228</v>
      </c>
      <c r="AD52" s="18">
        <f t="shared" ref="AD52:AF52" si="66">IF($F$6-$D$6 &lt;&gt; 0,(EXP(LN(1+(AD32/100))/($F$6-$D$6))-1)*100,0)</f>
        <v>-0.10878850342245228</v>
      </c>
      <c r="AE52" s="18">
        <f t="shared" si="66"/>
        <v>2.9278312097491543</v>
      </c>
      <c r="AF52" s="18">
        <f t="shared" si="66"/>
        <v>2.8553947061656704</v>
      </c>
    </row>
    <row r="53" spans="1:32" x14ac:dyDescent="0.2">
      <c r="A53" t="str">
        <f>$A$15</f>
        <v>Process, plant and machine operatives</v>
      </c>
      <c r="B53" s="18">
        <f t="shared" si="42"/>
        <v>2.1344313140289506</v>
      </c>
      <c r="C53" s="18">
        <f t="shared" si="42"/>
        <v>-11.762759453025573</v>
      </c>
      <c r="D53" s="18">
        <f t="shared" si="42"/>
        <v>5.3744451407600202E-2</v>
      </c>
      <c r="E53" s="18">
        <f t="shared" si="42"/>
        <v>-0.54901885738642964</v>
      </c>
      <c r="F53" s="18">
        <f t="shared" si="54"/>
        <v>-0.34850231462767445</v>
      </c>
      <c r="H53" s="18">
        <f t="shared" si="51"/>
        <v>-0.34850231462767445</v>
      </c>
      <c r="I53" s="18">
        <f t="shared" si="51"/>
        <v>2.5639708362143132</v>
      </c>
      <c r="J53" s="18">
        <f t="shared" si="51"/>
        <v>2.3213707702870678</v>
      </c>
      <c r="L53" t="str">
        <f>$A$15</f>
        <v>Process, plant and machine operatives</v>
      </c>
      <c r="M53" s="18">
        <f t="shared" si="43"/>
        <v>2.3553005411860672</v>
      </c>
      <c r="N53" s="18">
        <f t="shared" si="44"/>
        <v>-11.505542519670531</v>
      </c>
      <c r="O53" s="18">
        <f t="shared" si="45"/>
        <v>-0.30414698009498808</v>
      </c>
      <c r="P53" s="18">
        <f t="shared" si="46"/>
        <v>-0.53163792042077995</v>
      </c>
      <c r="Q53" s="18">
        <f t="shared" si="55"/>
        <v>-0.45586534334068896</v>
      </c>
      <c r="S53" s="18">
        <f t="shared" ref="S53:U53" si="67">IF($F$6-$D$6 &lt;&gt; 0,(EXP(LN(1+(S33/100))/($F$6-$D$6))-1)*100,0)</f>
        <v>-0.45586534334068896</v>
      </c>
      <c r="T53" s="18">
        <f t="shared" si="67"/>
        <v>2.5013065634393872</v>
      </c>
      <c r="U53" s="18">
        <f t="shared" si="67"/>
        <v>2.1819571447600161</v>
      </c>
      <c r="W53" t="str">
        <f>$A$15</f>
        <v>Process, plant and machine operatives</v>
      </c>
      <c r="X53" s="18">
        <f t="shared" si="47"/>
        <v>0.62011875963920993</v>
      </c>
      <c r="Y53" s="18">
        <f t="shared" si="48"/>
        <v>-13.603543939954344</v>
      </c>
      <c r="Z53" s="18">
        <f t="shared" si="49"/>
        <v>2.5325964820495095</v>
      </c>
      <c r="AA53" s="18">
        <f t="shared" si="50"/>
        <v>-0.66039743866831424</v>
      </c>
      <c r="AB53" s="18">
        <f t="shared" si="57"/>
        <v>0.39272991326957385</v>
      </c>
      <c r="AD53" s="18">
        <f t="shared" ref="AD53:AF53" si="68">IF($F$6-$D$6 &lt;&gt; 0,(EXP(LN(1+(AD33/100))/($F$6-$D$6))-1)*100,0)</f>
        <v>0.39272991326957385</v>
      </c>
      <c r="AE53" s="18">
        <f t="shared" si="68"/>
        <v>3.0076697757144721</v>
      </c>
      <c r="AF53" s="18">
        <f t="shared" si="68"/>
        <v>3.2695798197452053</v>
      </c>
    </row>
    <row r="54" spans="1:32" x14ac:dyDescent="0.2">
      <c r="A54" t="str">
        <f>$A$16</f>
        <v>Elementary occupations</v>
      </c>
      <c r="B54" s="18">
        <f t="shared" si="42"/>
        <v>-0.19392217527408606</v>
      </c>
      <c r="C54" s="18">
        <f t="shared" si="42"/>
        <v>-11.739166682198865</v>
      </c>
      <c r="D54" s="18">
        <f t="shared" si="42"/>
        <v>0.63346481049872949</v>
      </c>
      <c r="E54" s="18">
        <f t="shared" si="42"/>
        <v>-0.25282770102629248</v>
      </c>
      <c r="F54" s="18">
        <f t="shared" si="54"/>
        <v>4.1732423991791556E-2</v>
      </c>
      <c r="H54" s="18">
        <f t="shared" si="51"/>
        <v>4.1732423991791556E-2</v>
      </c>
      <c r="I54" s="18">
        <f t="shared" si="51"/>
        <v>2.6447032504963275</v>
      </c>
      <c r="J54" s="18">
        <f t="shared" si="51"/>
        <v>2.6736881951904046</v>
      </c>
      <c r="L54" t="str">
        <f>$A$16</f>
        <v>Elementary occupations</v>
      </c>
      <c r="M54" s="18">
        <f t="shared" si="43"/>
        <v>-0.40887572682483109</v>
      </c>
      <c r="N54" s="18">
        <f t="shared" si="44"/>
        <v>-11.422073513761234</v>
      </c>
      <c r="O54" s="18">
        <f t="shared" si="45"/>
        <v>1.0358683866991569</v>
      </c>
      <c r="P54" s="18">
        <f t="shared" si="46"/>
        <v>-0.33264448204113339</v>
      </c>
      <c r="Q54" s="18">
        <f t="shared" si="55"/>
        <v>0.12145439198665287</v>
      </c>
      <c r="S54" s="18">
        <f t="shared" ref="S54:U54" si="69">IF($F$6-$D$6 &lt;&gt; 0,(EXP(LN(1+(S34/100))/($F$6-$D$6))-1)*100,0)</f>
        <v>0.12145439198665287</v>
      </c>
      <c r="T54" s="18">
        <f t="shared" si="69"/>
        <v>2.2309560175547416</v>
      </c>
      <c r="U54" s="18">
        <f t="shared" si="69"/>
        <v>2.3203472970347416</v>
      </c>
      <c r="W54" t="str">
        <f>$A$16</f>
        <v>Elementary occupations</v>
      </c>
      <c r="X54" s="18">
        <f t="shared" si="47"/>
        <v>5.9421691643368746E-2</v>
      </c>
      <c r="Y54" s="18">
        <f t="shared" si="48"/>
        <v>-12.108535096372087</v>
      </c>
      <c r="Z54" s="18">
        <f t="shared" si="49"/>
        <v>0.15269594742819415</v>
      </c>
      <c r="AA54" s="18">
        <f t="shared" si="50"/>
        <v>-0.15569991940902472</v>
      </c>
      <c r="AB54" s="18">
        <f t="shared" si="57"/>
        <v>-5.3006956243695225E-2</v>
      </c>
      <c r="AD54" s="18">
        <f t="shared" ref="AD54:AF54" si="70">IF($F$6-$D$6 &lt;&gt; 0,(EXP(LN(1+(AD34/100))/($F$6-$D$6))-1)*100,0)</f>
        <v>-5.3006956243695225E-2</v>
      </c>
      <c r="AE54" s="18">
        <f t="shared" si="70"/>
        <v>3.1023901625389483</v>
      </c>
      <c r="AF54" s="18">
        <f t="shared" si="70"/>
        <v>3.0678775992634577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1.0885906143612845</v>
      </c>
      <c r="C56" s="26">
        <f>IF(D$6-C$6 &lt;&gt; 0,(EXP(LN(D18/C18)/(D$6-C$6))-1)*100,0)</f>
        <v>-2.2061522499691844</v>
      </c>
      <c r="D56" s="26">
        <f>IF(E$6-D$6 &lt;&gt; 0,(EXP(LN(E18/D18)/(E$6-D$6))-1)*100,0)</f>
        <v>0.52074514294224716</v>
      </c>
      <c r="E56" s="26">
        <f>IF(F$6-E$6 &lt;&gt; 0,(EXP(LN(F18/E18)/(F$6-E$6))-1)*100,0)</f>
        <v>0.42032303962924455</v>
      </c>
      <c r="F56" s="26">
        <f t="shared" si="54"/>
        <v>0.45378592205260748</v>
      </c>
      <c r="H56" s="26">
        <f t="shared" si="51"/>
        <v>0.45378592205260748</v>
      </c>
      <c r="I56" s="26">
        <f t="shared" ref="I56" si="71">IF($F$6-$D$6 &lt;&gt; 0,(EXP(LN(1+(I36/100))/($F$6-$D$6))-1)*100,0)</f>
        <v>2.7205060265741432</v>
      </c>
      <c r="J56" s="26">
        <f t="shared" ref="J56" si="72">IF($F$6-$D$6 &lt;&gt; 0,(EXP(LN(1+(J36/100))/($F$6-$D$6))-1)*100,0)</f>
        <v>3.0353933748467066</v>
      </c>
      <c r="L56" s="24" t="str">
        <f>$A$18</f>
        <v>All occupations</v>
      </c>
      <c r="M56" s="26">
        <f>IF(N$6-M$6 &lt;&gt; 0,(EXP(LN(N18/M18)/(N$6-M$6))-1)*100,0)</f>
        <v>1.2167221668143657</v>
      </c>
      <c r="N56" s="26">
        <f>IF(O$6-N$6 &lt;&gt; 0,(EXP(LN(O18/N18)/(O$6-N$6))-1)*100,0)</f>
        <v>-3.6398470226566504</v>
      </c>
      <c r="O56" s="26">
        <f>IF(P$6-O$6 &lt;&gt; 0,(EXP(LN(P18/O18)/(P$6-O$6))-1)*100,0)</f>
        <v>0.28925149586458421</v>
      </c>
      <c r="P56" s="26">
        <f>IF(Q$6-P$6 &lt;&gt; 0,(EXP(LN(Q18/P18)/(Q$6-P$6))-1)*100,0)</f>
        <v>0.26405621717937588</v>
      </c>
      <c r="Q56" s="26">
        <f t="shared" ref="Q56" si="73">IF(Q$6-O$6 &lt;&gt; 0,(EXP(LN(Q18/O18)/(Q$6-O$6))-1)*100,0)</f>
        <v>0.27245394002790579</v>
      </c>
      <c r="S56" s="26">
        <f t="shared" ref="S56:U56" si="74">IF($F$6-$D$6 &lt;&gt; 0,(EXP(LN(1+(S36/100))/($F$6-$D$6))-1)*100,0)</f>
        <v>0.272453940027928</v>
      </c>
      <c r="T56" s="26">
        <f t="shared" si="74"/>
        <v>2.2979765426879739</v>
      </c>
      <c r="U56" s="26">
        <f t="shared" si="74"/>
        <v>2.4972839511842038</v>
      </c>
      <c r="W56" s="24" t="str">
        <f>$A$18</f>
        <v>All occupations</v>
      </c>
      <c r="X56" s="26">
        <f>IF(Y$6-X$6 &lt;&gt; 0,(EXP(LN(Y18/X18)/(Y$6-X$6))-1)*100,0)</f>
        <v>0.94661718081077151</v>
      </c>
      <c r="Y56" s="26">
        <f>IF(Z$6-Y$6 &lt;&gt; 0,(EXP(LN(Z18/Y18)/(Z$6-Y$6))-1)*100,0)</f>
        <v>-0.60692917560742909</v>
      </c>
      <c r="Z56" s="26">
        <f>IF(AA$6-Z$6 &lt;&gt; 0,(EXP(LN(AA18/Z18)/(AA$6-Z$6))-1)*100,0)</f>
        <v>0.76870983791044178</v>
      </c>
      <c r="AA56" s="26">
        <f>IF(AB$6-AA$6 &lt;&gt; 0,(EXP(LN(AB18/AA18)/(AB$6-AA$6))-1)*100,0)</f>
        <v>0.58298908396958726</v>
      </c>
      <c r="AB56" s="26">
        <f t="shared" ref="AB56" si="75">IF(AB$6-Z$6 &lt;&gt; 0,(EXP(LN(AB18/Z18)/(AB$6-Z$6))-1)*100,0)</f>
        <v>0.6448579384561226</v>
      </c>
      <c r="AD56" s="26">
        <f t="shared" ref="AD56:AF56" si="76">IF($F$6-$D$6 &lt;&gt; 0,(EXP(LN(1+(AD36/100))/($F$6-$D$6))-1)*100,0)</f>
        <v>0.6448579384561226</v>
      </c>
      <c r="AE56" s="26">
        <f t="shared" si="76"/>
        <v>3.1516135761320507</v>
      </c>
      <c r="AF56" s="26">
        <f t="shared" si="76"/>
        <v>3.5761868523569662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6.4930821989929655</v>
      </c>
      <c r="C64" s="27">
        <f t="shared" si="77"/>
        <v>2.3189023100593147</v>
      </c>
      <c r="D64" s="27">
        <f t="shared" si="77"/>
        <v>-4.308532163605868</v>
      </c>
      <c r="E64" s="27">
        <f t="shared" si="77"/>
        <v>6.3434190155023131</v>
      </c>
      <c r="F64" s="27">
        <f>F8-D8</f>
        <v>2.0348868518964451</v>
      </c>
      <c r="L64" t="str">
        <f>$A$8</f>
        <v>Managers, directors and senior officials</v>
      </c>
      <c r="M64" s="27">
        <f t="shared" ref="M64:M72" si="78">N8-M8</f>
        <v>2.9513854496704539</v>
      </c>
      <c r="N64" s="27">
        <f t="shared" ref="N64:N72" si="79">O8-N8</f>
        <v>0.79814511059012005</v>
      </c>
      <c r="O64" s="27">
        <f t="shared" ref="O64:O72" si="80">P8-O8</f>
        <v>-3.1941538108076841</v>
      </c>
      <c r="P64" s="27">
        <f t="shared" ref="P64:P72" si="81">Q8-P8</f>
        <v>2.6540401461474019</v>
      </c>
      <c r="Q64" s="27">
        <f>Q8-O8</f>
        <v>-0.54011366466028221</v>
      </c>
      <c r="W64" t="str">
        <f>$A$8</f>
        <v>Managers, directors and senior officials</v>
      </c>
      <c r="X64" s="27">
        <f t="shared" ref="X64:X72" si="82">Y8-X8</f>
        <v>3.5416967493225329</v>
      </c>
      <c r="Y64" s="27">
        <f t="shared" ref="Y64:Y72" si="83">Z8-Y8</f>
        <v>1.5207571994691982</v>
      </c>
      <c r="Z64" s="27">
        <f t="shared" ref="Z64:Z72" si="84">AA8-Z8</f>
        <v>-1.1143783527981803</v>
      </c>
      <c r="AA64" s="27">
        <f t="shared" ref="AA64:AA72" si="85">AB8-AA8</f>
        <v>3.6893788693549254</v>
      </c>
      <c r="AB64" s="27">
        <f>AB8-Z8</f>
        <v>2.5750005165567451</v>
      </c>
    </row>
    <row r="65" spans="1:31" x14ac:dyDescent="0.2">
      <c r="A65" t="str">
        <f>$A$9</f>
        <v>Professional occupations</v>
      </c>
      <c r="B65" s="27">
        <f t="shared" si="77"/>
        <v>12.790405310246399</v>
      </c>
      <c r="C65" s="27">
        <f t="shared" si="77"/>
        <v>7.4740741630726859</v>
      </c>
      <c r="D65" s="27">
        <f t="shared" si="77"/>
        <v>10.918884403378883</v>
      </c>
      <c r="E65" s="27">
        <f t="shared" si="77"/>
        <v>19.916452716413147</v>
      </c>
      <c r="F65" s="27">
        <f t="shared" ref="F65:F72" si="86">F9-D9</f>
        <v>30.83533711979203</v>
      </c>
      <c r="L65" t="str">
        <f>$A$9</f>
        <v>Professional occupations</v>
      </c>
      <c r="M65" s="27">
        <f t="shared" si="78"/>
        <v>6.2321262144318581</v>
      </c>
      <c r="N65" s="27">
        <f t="shared" si="79"/>
        <v>2.5328492089359997</v>
      </c>
      <c r="O65" s="27">
        <f t="shared" si="80"/>
        <v>7.1468459236217399</v>
      </c>
      <c r="P65" s="27">
        <f t="shared" si="81"/>
        <v>7.3341117530728184</v>
      </c>
      <c r="Q65" s="27">
        <f t="shared" ref="Q65:Q72" si="87">Q9-O9</f>
        <v>14.480957676694558</v>
      </c>
      <c r="W65" t="str">
        <f>$A$9</f>
        <v>Professional occupations</v>
      </c>
      <c r="X65" s="27">
        <f t="shared" si="82"/>
        <v>6.5582790958145694</v>
      </c>
      <c r="Y65" s="27">
        <f t="shared" si="83"/>
        <v>4.9412249541366009</v>
      </c>
      <c r="Z65" s="27">
        <f t="shared" si="84"/>
        <v>3.7720384797571427</v>
      </c>
      <c r="AA65" s="27">
        <f t="shared" si="85"/>
        <v>12.582340963340542</v>
      </c>
      <c r="AB65" s="27">
        <f t="shared" ref="AB65:AB72" si="88">AB9-Z9</f>
        <v>16.354379443097685</v>
      </c>
    </row>
    <row r="66" spans="1:31" x14ac:dyDescent="0.2">
      <c r="A66" t="str">
        <f>$A$10</f>
        <v>Associate professional occupations</v>
      </c>
      <c r="B66" s="27">
        <f t="shared" si="77"/>
        <v>6.4352065652625896</v>
      </c>
      <c r="C66" s="27">
        <f t="shared" si="77"/>
        <v>2.5940380290538769</v>
      </c>
      <c r="D66" s="27">
        <f t="shared" si="77"/>
        <v>5.9385157325193916</v>
      </c>
      <c r="E66" s="27">
        <f t="shared" si="77"/>
        <v>9.8709656865100897</v>
      </c>
      <c r="F66" s="27">
        <f t="shared" si="86"/>
        <v>15.809481419029481</v>
      </c>
      <c r="L66" t="str">
        <f>$A$10</f>
        <v>Associate professional occupations</v>
      </c>
      <c r="M66" s="27">
        <f t="shared" si="78"/>
        <v>3.1654498970167921</v>
      </c>
      <c r="N66" s="27">
        <f t="shared" si="79"/>
        <v>0.65689763428981962</v>
      </c>
      <c r="O66" s="27">
        <f t="shared" si="80"/>
        <v>-2.6296182292001617</v>
      </c>
      <c r="P66" s="27">
        <f t="shared" si="81"/>
        <v>1.0798763810791172</v>
      </c>
      <c r="Q66" s="27">
        <f t="shared" si="87"/>
        <v>-1.5497418481210445</v>
      </c>
      <c r="W66" t="str">
        <f>$A$10</f>
        <v>Associate professional occupations</v>
      </c>
      <c r="X66" s="27">
        <f t="shared" si="82"/>
        <v>3.2697566682459254</v>
      </c>
      <c r="Y66" s="27">
        <f t="shared" si="83"/>
        <v>1.9371403947639649</v>
      </c>
      <c r="Z66" s="27">
        <f t="shared" si="84"/>
        <v>8.568133961719596</v>
      </c>
      <c r="AA66" s="27">
        <f t="shared" si="85"/>
        <v>8.7910893054310222</v>
      </c>
      <c r="AB66" s="27">
        <f t="shared" si="88"/>
        <v>17.359223267150618</v>
      </c>
    </row>
    <row r="67" spans="1:31" x14ac:dyDescent="0.2">
      <c r="A67" t="str">
        <f>$A$11</f>
        <v>Administrative and secretarial occupations</v>
      </c>
      <c r="B67" s="27">
        <f t="shared" si="77"/>
        <v>-2.5074712631211895</v>
      </c>
      <c r="C67" s="27">
        <f t="shared" si="77"/>
        <v>1.9303430023306163</v>
      </c>
      <c r="D67" s="27">
        <f t="shared" si="77"/>
        <v>1.7408847093901869</v>
      </c>
      <c r="E67" s="27">
        <f t="shared" si="77"/>
        <v>-3.942087940304134</v>
      </c>
      <c r="F67" s="27">
        <f t="shared" si="86"/>
        <v>-2.2012032309139471</v>
      </c>
      <c r="L67" t="str">
        <f>$A$11</f>
        <v>Administrative and secretarial occupations</v>
      </c>
      <c r="M67" s="27">
        <f t="shared" si="78"/>
        <v>-1.0395735552174123</v>
      </c>
      <c r="N67" s="27">
        <f t="shared" si="79"/>
        <v>3.5391420264564992</v>
      </c>
      <c r="O67" s="27">
        <f t="shared" si="80"/>
        <v>2.0512054051589459</v>
      </c>
      <c r="P67" s="27">
        <f t="shared" si="81"/>
        <v>3.7789641770244344</v>
      </c>
      <c r="Q67" s="27">
        <f t="shared" si="87"/>
        <v>5.8301695821833803</v>
      </c>
      <c r="W67" t="str">
        <f>$A$11</f>
        <v>Administrative and secretarial occupations</v>
      </c>
      <c r="X67" s="27">
        <f t="shared" si="82"/>
        <v>-1.4678977079036883</v>
      </c>
      <c r="Y67" s="27">
        <f t="shared" si="83"/>
        <v>-1.6087990241259575</v>
      </c>
      <c r="Z67" s="27">
        <f t="shared" si="84"/>
        <v>-0.31032069576863819</v>
      </c>
      <c r="AA67" s="27">
        <f t="shared" si="85"/>
        <v>-7.7210521173285187</v>
      </c>
      <c r="AB67" s="27">
        <f t="shared" si="88"/>
        <v>-8.0313728130971569</v>
      </c>
    </row>
    <row r="68" spans="1:31" x14ac:dyDescent="0.2">
      <c r="A68" t="str">
        <f>$A$12</f>
        <v>Skilled trades occupations</v>
      </c>
      <c r="B68" s="27">
        <f t="shared" si="77"/>
        <v>1.8059830885985377</v>
      </c>
      <c r="C68" s="27">
        <f t="shared" si="77"/>
        <v>-9.4418545212053999</v>
      </c>
      <c r="D68" s="27">
        <f t="shared" si="77"/>
        <v>-1.5519555831149887</v>
      </c>
      <c r="E68" s="27">
        <f t="shared" si="77"/>
        <v>-3.635310597127301</v>
      </c>
      <c r="F68" s="27">
        <f t="shared" si="86"/>
        <v>-5.1872661802422897</v>
      </c>
      <c r="L68" t="str">
        <f>$A$12</f>
        <v>Skilled trades occupations</v>
      </c>
      <c r="M68" s="27">
        <f t="shared" si="78"/>
        <v>2.7322592613708849</v>
      </c>
      <c r="N68" s="27">
        <f t="shared" si="79"/>
        <v>-9.9402434759009779</v>
      </c>
      <c r="O68" s="27">
        <f t="shared" si="80"/>
        <v>-1.8205386110646842</v>
      </c>
      <c r="P68" s="27">
        <f t="shared" si="81"/>
        <v>-4.149914955842668</v>
      </c>
      <c r="Q68" s="27">
        <f t="shared" si="87"/>
        <v>-5.9704535669073522</v>
      </c>
      <c r="W68" t="str">
        <f>$A$12</f>
        <v>Skilled trades occupations</v>
      </c>
      <c r="X68" s="27">
        <f t="shared" si="82"/>
        <v>-0.92627617277240315</v>
      </c>
      <c r="Y68" s="27">
        <f t="shared" si="83"/>
        <v>0.49838895469553801</v>
      </c>
      <c r="Z68" s="27">
        <f t="shared" si="84"/>
        <v>0.2685830279497452</v>
      </c>
      <c r="AA68" s="27">
        <f t="shared" si="85"/>
        <v>0.51460435871537946</v>
      </c>
      <c r="AB68" s="27">
        <f t="shared" si="88"/>
        <v>0.78318738666512466</v>
      </c>
    </row>
    <row r="69" spans="1:31" x14ac:dyDescent="0.2">
      <c r="A69" t="str">
        <f>$A$13</f>
        <v>Caring, leisure and other service occupations</v>
      </c>
      <c r="B69" s="27">
        <f t="shared" si="77"/>
        <v>-0.11294401322454917</v>
      </c>
      <c r="C69" s="27">
        <f t="shared" si="77"/>
        <v>-2.6765424491147485</v>
      </c>
      <c r="D69" s="27">
        <f t="shared" si="77"/>
        <v>2.7284749960040529</v>
      </c>
      <c r="E69" s="27">
        <f t="shared" si="77"/>
        <v>7.1746484195021907</v>
      </c>
      <c r="F69" s="27">
        <f t="shared" si="86"/>
        <v>9.9031234155062435</v>
      </c>
      <c r="L69" t="str">
        <f>$A$13</f>
        <v>Caring, leisure and other service occupations</v>
      </c>
      <c r="M69" s="27">
        <f t="shared" si="78"/>
        <v>0.38446859762831664</v>
      </c>
      <c r="N69" s="27">
        <f t="shared" si="79"/>
        <v>-0.84525185966491634</v>
      </c>
      <c r="O69" s="27">
        <f t="shared" si="80"/>
        <v>1.2525958786904337</v>
      </c>
      <c r="P69" s="27">
        <f t="shared" si="81"/>
        <v>1.9791135624192719</v>
      </c>
      <c r="Q69" s="27">
        <f t="shared" si="87"/>
        <v>3.2317094411097056</v>
      </c>
      <c r="W69" t="str">
        <f>$A$13</f>
        <v>Caring, leisure and other service occupations</v>
      </c>
      <c r="X69" s="27">
        <f t="shared" si="82"/>
        <v>-0.49741261085279831</v>
      </c>
      <c r="Y69" s="27">
        <f t="shared" si="83"/>
        <v>-1.8312905894498641</v>
      </c>
      <c r="Z69" s="27">
        <f t="shared" si="84"/>
        <v>1.4758791173136245</v>
      </c>
      <c r="AA69" s="27">
        <f t="shared" si="85"/>
        <v>5.1955348570829898</v>
      </c>
      <c r="AB69" s="27">
        <f t="shared" si="88"/>
        <v>6.6714139743966143</v>
      </c>
    </row>
    <row r="70" spans="1:31" x14ac:dyDescent="0.2">
      <c r="A70" t="str">
        <f>$A$14</f>
        <v>Sales and customer service occupations</v>
      </c>
      <c r="B70" s="27">
        <f t="shared" si="77"/>
        <v>2.6064668137042588</v>
      </c>
      <c r="C70" s="27">
        <f t="shared" si="77"/>
        <v>-2.6288093319563473</v>
      </c>
      <c r="D70" s="27">
        <f t="shared" si="77"/>
        <v>1.1200320202269864</v>
      </c>
      <c r="E70" s="27">
        <f t="shared" si="77"/>
        <v>0.42748644540995429</v>
      </c>
      <c r="F70" s="27">
        <f t="shared" si="86"/>
        <v>1.5475184656369407</v>
      </c>
      <c r="L70" t="str">
        <f>$A$14</f>
        <v>Sales and customer service occupations</v>
      </c>
      <c r="M70" s="27">
        <f t="shared" si="78"/>
        <v>0.42795230277454976</v>
      </c>
      <c r="N70" s="27">
        <f t="shared" si="79"/>
        <v>-0.46630526699455643</v>
      </c>
      <c r="O70" s="27">
        <f t="shared" si="80"/>
        <v>1.25915258282512</v>
      </c>
      <c r="P70" s="27">
        <f t="shared" si="81"/>
        <v>0.97884078752919379</v>
      </c>
      <c r="Q70" s="27">
        <f t="shared" si="87"/>
        <v>2.2379933703543138</v>
      </c>
      <c r="W70" t="str">
        <f>$A$14</f>
        <v>Sales and customer service occupations</v>
      </c>
      <c r="X70" s="27">
        <f t="shared" si="82"/>
        <v>2.1785145109297233</v>
      </c>
      <c r="Y70" s="27">
        <f t="shared" si="83"/>
        <v>-2.1625040649617944</v>
      </c>
      <c r="Z70" s="27">
        <f t="shared" si="84"/>
        <v>-0.13912056259816552</v>
      </c>
      <c r="AA70" s="27">
        <f t="shared" si="85"/>
        <v>-0.55135434211918977</v>
      </c>
      <c r="AB70" s="27">
        <f t="shared" si="88"/>
        <v>-0.69047490471735529</v>
      </c>
    </row>
    <row r="71" spans="1:31" x14ac:dyDescent="0.2">
      <c r="A71" t="str">
        <f>$A$15</f>
        <v>Process, plant and machine operatives</v>
      </c>
      <c r="B71" s="27">
        <f t="shared" si="77"/>
        <v>4.4091326326421409</v>
      </c>
      <c r="C71" s="27">
        <f t="shared" si="77"/>
        <v>-6.4022050291574857</v>
      </c>
      <c r="D71" s="27">
        <f t="shared" si="77"/>
        <v>0.12919411674988623</v>
      </c>
      <c r="E71" s="27">
        <f t="shared" si="77"/>
        <v>-2.5794160258289338</v>
      </c>
      <c r="F71" s="27">
        <f t="shared" si="86"/>
        <v>-2.4502219090790476</v>
      </c>
      <c r="L71" t="str">
        <f>$A$15</f>
        <v>Process, plant and machine operatives</v>
      </c>
      <c r="M71" s="27">
        <f t="shared" si="78"/>
        <v>4.2461477548514068</v>
      </c>
      <c r="N71" s="27">
        <f t="shared" si="79"/>
        <v>-5.4944551404467887</v>
      </c>
      <c r="O71" s="27">
        <f t="shared" si="80"/>
        <v>-0.63877120626427342</v>
      </c>
      <c r="P71" s="27">
        <f t="shared" si="81"/>
        <v>-2.160569657749825</v>
      </c>
      <c r="Q71" s="27">
        <f t="shared" si="87"/>
        <v>-2.7993408640140984</v>
      </c>
      <c r="W71" t="str">
        <f>$A$15</f>
        <v>Process, plant and machine operatives</v>
      </c>
      <c r="X71" s="27">
        <f t="shared" si="82"/>
        <v>0.16298487779074389</v>
      </c>
      <c r="Y71" s="27">
        <f t="shared" si="83"/>
        <v>-0.90774988871069695</v>
      </c>
      <c r="Z71" s="27">
        <f t="shared" si="84"/>
        <v>0.76796532301419962</v>
      </c>
      <c r="AA71" s="27">
        <f t="shared" si="85"/>
        <v>-0.41884636807918518</v>
      </c>
      <c r="AB71" s="27">
        <f t="shared" si="88"/>
        <v>0.34911895493501444</v>
      </c>
    </row>
    <row r="72" spans="1:31" x14ac:dyDescent="0.2">
      <c r="A72" t="str">
        <f>$A$16</f>
        <v>Elementary occupations</v>
      </c>
      <c r="B72" s="27">
        <f t="shared" si="77"/>
        <v>-0.62786133310119396</v>
      </c>
      <c r="C72" s="27">
        <f t="shared" si="77"/>
        <v>-9.4559461730825234</v>
      </c>
      <c r="D72" s="27">
        <f t="shared" si="77"/>
        <v>2.2805017684512734</v>
      </c>
      <c r="E72" s="27">
        <f t="shared" si="77"/>
        <v>-1.8341577200772861</v>
      </c>
      <c r="F72" s="27">
        <f t="shared" si="86"/>
        <v>0.44634404837398733</v>
      </c>
      <c r="L72" t="str">
        <f>$A$16</f>
        <v>Elementary occupations</v>
      </c>
      <c r="M72" s="27">
        <f t="shared" si="78"/>
        <v>-0.71616901768756946</v>
      </c>
      <c r="N72" s="27">
        <f t="shared" si="79"/>
        <v>-4.9505812295978302</v>
      </c>
      <c r="O72" s="27">
        <f t="shared" si="80"/>
        <v>2.0300587736241908</v>
      </c>
      <c r="P72" s="27">
        <f t="shared" si="81"/>
        <v>-1.3246558546529457</v>
      </c>
      <c r="Q72" s="27">
        <f t="shared" si="87"/>
        <v>0.70540291897124519</v>
      </c>
      <c r="W72" t="str">
        <f>$A$16</f>
        <v>Elementary occupations</v>
      </c>
      <c r="X72" s="27">
        <f t="shared" si="82"/>
        <v>8.8307684586176549E-2</v>
      </c>
      <c r="Y72" s="27">
        <f t="shared" si="83"/>
        <v>-4.5053649434845937</v>
      </c>
      <c r="Z72" s="27">
        <f t="shared" si="84"/>
        <v>0.25044299482703281</v>
      </c>
      <c r="AA72" s="27">
        <f t="shared" si="85"/>
        <v>-0.50950186542431908</v>
      </c>
      <c r="AB72" s="27">
        <f t="shared" si="88"/>
        <v>-0.25905887059728627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31.291999999999916</v>
      </c>
      <c r="C74" s="29">
        <f t="shared" ref="C74" si="89">D18-C18</f>
        <v>-16.288000000000011</v>
      </c>
      <c r="D74" s="29">
        <f>E18-D18</f>
        <v>18.995999999999867</v>
      </c>
      <c r="E74" s="29">
        <f>F18-E18</f>
        <v>31.741999999999962</v>
      </c>
      <c r="F74" s="29">
        <f>F18-D18</f>
        <v>50.737999999999829</v>
      </c>
      <c r="L74" s="24" t="str">
        <f>$A$18</f>
        <v>All occupations</v>
      </c>
      <c r="M74" s="29">
        <f>N18-M18</f>
        <v>18.384046904839295</v>
      </c>
      <c r="N74" s="29">
        <f t="shared" ref="N74" si="90">O18-N18</f>
        <v>-14.169802992332563</v>
      </c>
      <c r="O74" s="29">
        <f>P18-O18</f>
        <v>5.4567767065835255</v>
      </c>
      <c r="P74" s="29">
        <f>Q18-P18</f>
        <v>10.16980633902682</v>
      </c>
      <c r="Q74" s="29">
        <f>Q18-O18</f>
        <v>15.626583045610346</v>
      </c>
      <c r="W74" s="24" t="str">
        <f>$A$18</f>
        <v>All occupations</v>
      </c>
      <c r="X74" s="29">
        <f>Y18-X18</f>
        <v>12.907953095160792</v>
      </c>
      <c r="Y74" s="29">
        <f t="shared" ref="Y74" si="91">Z18-Y18</f>
        <v>-2.118197007667618</v>
      </c>
      <c r="Z74" s="29">
        <f>AA18-Z18</f>
        <v>13.539223293416342</v>
      </c>
      <c r="AA74" s="29">
        <f>AB18-AA18</f>
        <v>21.572193660973653</v>
      </c>
      <c r="AB74" s="29">
        <f>AB18-Z18</f>
        <v>35.111416954389995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58.081253411537546</v>
      </c>
      <c r="C80" s="11">
        <f t="shared" si="92"/>
        <v>64.574335610530511</v>
      </c>
      <c r="D80" s="11">
        <f t="shared" si="92"/>
        <v>66.893237920589826</v>
      </c>
      <c r="E80" s="11">
        <f t="shared" si="92"/>
        <v>62.584705756983958</v>
      </c>
      <c r="F80" s="11">
        <f t="shared" si="92"/>
        <v>68.928124772486271</v>
      </c>
      <c r="H80" s="40">
        <f>IF(D$6-B$6 &lt;&gt; 0,(EXP(LN(D8/B8)/(D$6-B$6))-1)*100,0)</f>
        <v>2.8653830463961194</v>
      </c>
      <c r="I80" s="40">
        <f t="shared" ref="I80:I88" si="93">F46</f>
        <v>0.19997573271621771</v>
      </c>
      <c r="L80" t="str">
        <f t="shared" ref="L80:Q88" si="94">L8</f>
        <v>Managers, directors and senior officials</v>
      </c>
      <c r="M80" s="11">
        <f t="shared" si="94"/>
        <v>39.520775378226887</v>
      </c>
      <c r="N80" s="11">
        <f t="shared" si="94"/>
        <v>42.472160827897341</v>
      </c>
      <c r="O80" s="11">
        <f t="shared" si="94"/>
        <v>43.270305938487461</v>
      </c>
      <c r="P80" s="11">
        <f t="shared" si="94"/>
        <v>40.076152127679777</v>
      </c>
      <c r="Q80" s="11">
        <f t="shared" si="94"/>
        <v>42.730192273827178</v>
      </c>
      <c r="S80" s="40">
        <f t="shared" ref="S80:S88" si="95">IF(O$6-M$6 &lt;&gt; 0,(EXP(LN(O8/M8)/(O$6-M$6))-1)*100,0)</f>
        <v>1.8293336491740364</v>
      </c>
      <c r="T80" s="40">
        <f t="shared" ref="T80:T88" si="96">Q46</f>
        <v>-8.3704117077165741E-2</v>
      </c>
      <c r="W80" t="str">
        <f t="shared" ref="W80:AB88" si="97">W8</f>
        <v>Managers, directors and senior officials</v>
      </c>
      <c r="X80" s="11">
        <f t="shared" si="97"/>
        <v>18.560478033310666</v>
      </c>
      <c r="Y80" s="11">
        <f t="shared" si="97"/>
        <v>22.102174782633199</v>
      </c>
      <c r="Z80" s="11">
        <f t="shared" si="97"/>
        <v>23.622931982102397</v>
      </c>
      <c r="AA80" s="11">
        <f t="shared" si="97"/>
        <v>22.508553629304217</v>
      </c>
      <c r="AB80" s="11">
        <f t="shared" si="97"/>
        <v>26.197932498659142</v>
      </c>
      <c r="AD80" s="40">
        <f t="shared" ref="AD80:AD88" si="98">IF(Z$6-X$6 &lt;&gt; 0,(EXP(LN(Z8/X8)/(Z$6-X$6))-1)*100,0)</f>
        <v>4.9419013183690685</v>
      </c>
      <c r="AE80" s="40">
        <f t="shared" ref="AE80:AE88" si="99">AB46</f>
        <v>0.69213466336568441</v>
      </c>
    </row>
    <row r="81" spans="1:31" x14ac:dyDescent="0.2">
      <c r="A81" t="str">
        <f t="shared" si="92"/>
        <v>Professional occupations</v>
      </c>
      <c r="B81" s="11">
        <f t="shared" si="92"/>
        <v>133.40751073614541</v>
      </c>
      <c r="C81" s="11">
        <f t="shared" si="92"/>
        <v>146.19791604639181</v>
      </c>
      <c r="D81" s="11">
        <f t="shared" si="92"/>
        <v>153.6719902094645</v>
      </c>
      <c r="E81" s="11">
        <f t="shared" si="92"/>
        <v>164.59087461284338</v>
      </c>
      <c r="F81" s="11">
        <f t="shared" si="92"/>
        <v>184.50732732925653</v>
      </c>
      <c r="H81" s="40">
        <f t="shared" ref="H81:H88" si="100">IF(D$6-B$6 &lt;&gt; 0,(EXP(LN(D9/B9)/(D$6-B$6))-1)*100,0)</f>
        <v>2.8686136742412049</v>
      </c>
      <c r="I81" s="40">
        <f t="shared" si="93"/>
        <v>1.2265868228776178</v>
      </c>
      <c r="L81" t="str">
        <f t="shared" si="94"/>
        <v>Professional occupations</v>
      </c>
      <c r="M81" s="11">
        <f t="shared" si="94"/>
        <v>68.430979053941101</v>
      </c>
      <c r="N81" s="11">
        <f t="shared" si="94"/>
        <v>74.663105268372959</v>
      </c>
      <c r="O81" s="11">
        <f t="shared" si="94"/>
        <v>77.195954477308959</v>
      </c>
      <c r="P81" s="11">
        <f t="shared" si="94"/>
        <v>84.342800400930699</v>
      </c>
      <c r="Q81" s="11">
        <f t="shared" si="94"/>
        <v>91.676912154003517</v>
      </c>
      <c r="S81" s="40">
        <f t="shared" si="95"/>
        <v>2.4397140607909096</v>
      </c>
      <c r="T81" s="40">
        <f t="shared" si="96"/>
        <v>1.1527503383037985</v>
      </c>
      <c r="W81" t="str">
        <f t="shared" si="97"/>
        <v>Professional occupations</v>
      </c>
      <c r="X81" s="11">
        <f t="shared" si="97"/>
        <v>64.976531682204339</v>
      </c>
      <c r="Y81" s="11">
        <f t="shared" si="97"/>
        <v>71.534810778018908</v>
      </c>
      <c r="Z81" s="11">
        <f t="shared" si="97"/>
        <v>76.476035732155509</v>
      </c>
      <c r="AA81" s="11">
        <f t="shared" si="97"/>
        <v>80.248074211912652</v>
      </c>
      <c r="AB81" s="11">
        <f t="shared" si="97"/>
        <v>92.830415175253194</v>
      </c>
      <c r="AD81" s="40">
        <f t="shared" si="98"/>
        <v>3.3127134795889468</v>
      </c>
      <c r="AE81" s="40">
        <f t="shared" si="99"/>
        <v>1.3003614625157534</v>
      </c>
    </row>
    <row r="82" spans="1:31" x14ac:dyDescent="0.2">
      <c r="A82" t="str">
        <f t="shared" si="92"/>
        <v>Associate professional occupations</v>
      </c>
      <c r="B82" s="11">
        <f t="shared" si="92"/>
        <v>75.654279597078457</v>
      </c>
      <c r="C82" s="11">
        <f t="shared" si="92"/>
        <v>82.089486162341046</v>
      </c>
      <c r="D82" s="11">
        <f t="shared" si="92"/>
        <v>84.683524191394923</v>
      </c>
      <c r="E82" s="11">
        <f t="shared" si="92"/>
        <v>90.622039923914315</v>
      </c>
      <c r="F82" s="11">
        <f t="shared" si="92"/>
        <v>100.4930056104244</v>
      </c>
      <c r="H82" s="40">
        <f t="shared" si="100"/>
        <v>2.2805570456744917</v>
      </c>
      <c r="I82" s="40">
        <f t="shared" si="93"/>
        <v>1.1476493122499098</v>
      </c>
      <c r="L82" t="str">
        <f t="shared" si="94"/>
        <v>Associate professional occupations</v>
      </c>
      <c r="M82" s="11">
        <f t="shared" si="94"/>
        <v>41.324766874722904</v>
      </c>
      <c r="N82" s="11">
        <f t="shared" si="94"/>
        <v>44.490216771739696</v>
      </c>
      <c r="O82" s="11">
        <f t="shared" si="94"/>
        <v>45.147114406029516</v>
      </c>
      <c r="P82" s="11">
        <f t="shared" si="94"/>
        <v>42.517496176829354</v>
      </c>
      <c r="Q82" s="11">
        <f t="shared" si="94"/>
        <v>43.597372557908471</v>
      </c>
      <c r="S82" s="40">
        <f t="shared" si="95"/>
        <v>1.7850318885728855</v>
      </c>
      <c r="T82" s="40">
        <f t="shared" si="96"/>
        <v>-0.23259228691800971</v>
      </c>
      <c r="W82" t="str">
        <f t="shared" si="97"/>
        <v>Associate professional occupations</v>
      </c>
      <c r="X82" s="11">
        <f t="shared" si="97"/>
        <v>34.329512722355489</v>
      </c>
      <c r="Y82" s="11">
        <f t="shared" si="97"/>
        <v>37.599269390601414</v>
      </c>
      <c r="Z82" s="11">
        <f t="shared" si="97"/>
        <v>39.536409785365379</v>
      </c>
      <c r="AA82" s="11">
        <f t="shared" si="97"/>
        <v>48.104543747084975</v>
      </c>
      <c r="AB82" s="11">
        <f t="shared" si="97"/>
        <v>56.895633052515997</v>
      </c>
      <c r="AD82" s="40">
        <f t="shared" si="98"/>
        <v>2.8645944232488008</v>
      </c>
      <c r="AE82" s="40">
        <f t="shared" si="99"/>
        <v>2.4563264549374297</v>
      </c>
    </row>
    <row r="83" spans="1:31" x14ac:dyDescent="0.2">
      <c r="A83" t="str">
        <f t="shared" si="92"/>
        <v>Administrative and secretarial occupations</v>
      </c>
      <c r="B83" s="11">
        <f t="shared" si="92"/>
        <v>84.711403736534294</v>
      </c>
      <c r="C83" s="11">
        <f t="shared" si="92"/>
        <v>82.203932473413104</v>
      </c>
      <c r="D83" s="11">
        <f t="shared" si="92"/>
        <v>84.134275475743721</v>
      </c>
      <c r="E83" s="11">
        <f t="shared" si="92"/>
        <v>85.875160185133907</v>
      </c>
      <c r="F83" s="11">
        <f t="shared" si="92"/>
        <v>81.933072244829773</v>
      </c>
      <c r="H83" s="40">
        <f t="shared" si="100"/>
        <v>-0.13663036057313116</v>
      </c>
      <c r="I83" s="40">
        <f t="shared" si="93"/>
        <v>-0.17658602495843612</v>
      </c>
      <c r="L83" t="str">
        <f t="shared" si="94"/>
        <v>Administrative and secretarial occupations</v>
      </c>
      <c r="M83" s="11">
        <f t="shared" si="94"/>
        <v>24.594191756141605</v>
      </c>
      <c r="N83" s="11">
        <f t="shared" si="94"/>
        <v>23.554618200924192</v>
      </c>
      <c r="O83" s="11">
        <f t="shared" si="94"/>
        <v>27.093760227380692</v>
      </c>
      <c r="P83" s="11">
        <f t="shared" si="94"/>
        <v>29.144965632539638</v>
      </c>
      <c r="Q83" s="11">
        <f t="shared" si="94"/>
        <v>32.923929809564072</v>
      </c>
      <c r="S83" s="40">
        <f t="shared" si="95"/>
        <v>1.9547222032266554</v>
      </c>
      <c r="T83" s="40">
        <f t="shared" si="96"/>
        <v>1.3077863033678083</v>
      </c>
      <c r="W83" t="str">
        <f t="shared" si="97"/>
        <v>Administrative and secretarial occupations</v>
      </c>
      <c r="X83" s="11">
        <f t="shared" si="97"/>
        <v>60.117211980392625</v>
      </c>
      <c r="Y83" s="11">
        <f t="shared" si="97"/>
        <v>58.649314272488937</v>
      </c>
      <c r="Z83" s="11">
        <f t="shared" si="97"/>
        <v>57.040515248362979</v>
      </c>
      <c r="AA83" s="11">
        <f t="shared" si="97"/>
        <v>56.730194552594341</v>
      </c>
      <c r="AB83" s="11">
        <f t="shared" si="97"/>
        <v>49.009142435265822</v>
      </c>
      <c r="AD83" s="40">
        <f t="shared" si="98"/>
        <v>-1.0451871666263046</v>
      </c>
      <c r="AE83" s="40">
        <f t="shared" si="99"/>
        <v>-1.0065991883571712</v>
      </c>
    </row>
    <row r="84" spans="1:31" x14ac:dyDescent="0.2">
      <c r="A84" t="str">
        <f t="shared" si="92"/>
        <v>Skilled trades occupations</v>
      </c>
      <c r="B84" s="11">
        <f t="shared" si="92"/>
        <v>78.152611078913878</v>
      </c>
      <c r="C84" s="11">
        <f t="shared" si="92"/>
        <v>79.958594167512416</v>
      </c>
      <c r="D84" s="11">
        <f t="shared" si="92"/>
        <v>70.516739646307016</v>
      </c>
      <c r="E84" s="11">
        <f t="shared" si="92"/>
        <v>68.964784063192027</v>
      </c>
      <c r="F84" s="11">
        <f t="shared" si="92"/>
        <v>65.329473466064726</v>
      </c>
      <c r="H84" s="40">
        <f t="shared" si="100"/>
        <v>-2.0352698770607747</v>
      </c>
      <c r="I84" s="40">
        <f t="shared" si="93"/>
        <v>-0.50808376041400205</v>
      </c>
      <c r="L84" t="str">
        <f t="shared" si="94"/>
        <v>Skilled trades occupations</v>
      </c>
      <c r="M84" s="11">
        <f t="shared" si="94"/>
        <v>69.713841949379557</v>
      </c>
      <c r="N84" s="11">
        <f t="shared" si="94"/>
        <v>72.446101210750442</v>
      </c>
      <c r="O84" s="11">
        <f t="shared" si="94"/>
        <v>62.505857734849464</v>
      </c>
      <c r="P84" s="11">
        <f t="shared" si="94"/>
        <v>60.68531912378478</v>
      </c>
      <c r="Q84" s="11">
        <f t="shared" si="94"/>
        <v>56.535404167942112</v>
      </c>
      <c r="S84" s="40">
        <f t="shared" si="95"/>
        <v>-2.159122217523346</v>
      </c>
      <c r="T84" s="40">
        <f t="shared" si="96"/>
        <v>-0.66705333414672774</v>
      </c>
      <c r="W84" t="str">
        <f t="shared" si="97"/>
        <v>Skilled trades occupations</v>
      </c>
      <c r="X84" s="11">
        <f t="shared" si="97"/>
        <v>8.4387691295343732</v>
      </c>
      <c r="Y84" s="11">
        <f t="shared" si="97"/>
        <v>7.51249295676197</v>
      </c>
      <c r="Z84" s="11">
        <f t="shared" si="97"/>
        <v>8.0108819114575081</v>
      </c>
      <c r="AA84" s="11">
        <f t="shared" si="97"/>
        <v>8.2794649394072533</v>
      </c>
      <c r="AB84" s="11">
        <f t="shared" si="97"/>
        <v>8.7940692981226327</v>
      </c>
      <c r="AD84" s="40">
        <f t="shared" si="98"/>
        <v>-1.0353154076331195</v>
      </c>
      <c r="AE84" s="40">
        <f t="shared" si="99"/>
        <v>0.62378209806572826</v>
      </c>
    </row>
    <row r="85" spans="1:31" x14ac:dyDescent="0.2">
      <c r="A85" t="str">
        <f t="shared" si="92"/>
        <v>Caring, leisure and other service occupations</v>
      </c>
      <c r="B85" s="11">
        <f t="shared" si="92"/>
        <v>77.130867391140669</v>
      </c>
      <c r="C85" s="11">
        <f t="shared" si="92"/>
        <v>77.017923377916119</v>
      </c>
      <c r="D85" s="11">
        <f t="shared" si="92"/>
        <v>74.341380928801371</v>
      </c>
      <c r="E85" s="11">
        <f t="shared" si="92"/>
        <v>77.069855924805424</v>
      </c>
      <c r="F85" s="11">
        <f t="shared" si="92"/>
        <v>84.244504344307614</v>
      </c>
      <c r="H85" s="40">
        <f t="shared" si="100"/>
        <v>-0.73400920077227871</v>
      </c>
      <c r="I85" s="40">
        <f t="shared" si="93"/>
        <v>0.83718896450273306</v>
      </c>
      <c r="L85" t="str">
        <f t="shared" si="94"/>
        <v>Caring, leisure and other service occupations</v>
      </c>
      <c r="M85" s="11">
        <f t="shared" si="94"/>
        <v>13.708891001203613</v>
      </c>
      <c r="N85" s="11">
        <f t="shared" si="94"/>
        <v>14.093359598831929</v>
      </c>
      <c r="O85" s="11">
        <f t="shared" si="94"/>
        <v>13.248107739167013</v>
      </c>
      <c r="P85" s="11">
        <f t="shared" si="94"/>
        <v>14.500703617857447</v>
      </c>
      <c r="Q85" s="11">
        <f t="shared" si="94"/>
        <v>16.479817180276719</v>
      </c>
      <c r="S85" s="40">
        <f t="shared" si="95"/>
        <v>-0.68146483391449131</v>
      </c>
      <c r="T85" s="40">
        <f t="shared" si="96"/>
        <v>1.4658510871333297</v>
      </c>
      <c r="W85" t="str">
        <f t="shared" si="97"/>
        <v>Caring, leisure and other service occupations</v>
      </c>
      <c r="X85" s="11">
        <f t="shared" si="97"/>
        <v>63.421976389936994</v>
      </c>
      <c r="Y85" s="11">
        <f t="shared" si="97"/>
        <v>62.924563779084195</v>
      </c>
      <c r="Z85" s="11">
        <f t="shared" si="97"/>
        <v>61.093273189634331</v>
      </c>
      <c r="AA85" s="11">
        <f t="shared" si="97"/>
        <v>62.569152306947956</v>
      </c>
      <c r="AB85" s="11">
        <f t="shared" si="97"/>
        <v>67.764687164030946</v>
      </c>
      <c r="AD85" s="40">
        <f>IF(Z$6-X$6 &lt;&gt; 0,(EXP(LN(Z13/X13)/(Z$6-X$6))-1)*100,0)</f>
        <v>-0.7453814925350466</v>
      </c>
      <c r="AE85" s="40">
        <f t="shared" si="99"/>
        <v>0.69332213247395025</v>
      </c>
    </row>
    <row r="86" spans="1:31" x14ac:dyDescent="0.2">
      <c r="A86" t="str">
        <f t="shared" si="92"/>
        <v>Sales and customer service occupations</v>
      </c>
      <c r="B86" s="11">
        <f t="shared" si="92"/>
        <v>68.672193853812004</v>
      </c>
      <c r="C86" s="11">
        <f t="shared" si="92"/>
        <v>71.278660667516263</v>
      </c>
      <c r="D86" s="11">
        <f t="shared" si="92"/>
        <v>68.649851335559916</v>
      </c>
      <c r="E86" s="11">
        <f t="shared" si="92"/>
        <v>69.769883355786902</v>
      </c>
      <c r="F86" s="11">
        <f t="shared" si="92"/>
        <v>70.197369801196857</v>
      </c>
      <c r="H86" s="40">
        <f t="shared" si="100"/>
        <v>-6.5078528073025943E-3</v>
      </c>
      <c r="I86" s="40">
        <f t="shared" si="93"/>
        <v>0.14872299271739831</v>
      </c>
      <c r="L86" t="str">
        <f t="shared" si="94"/>
        <v>Sales and customer service occupations</v>
      </c>
      <c r="M86" s="11">
        <f t="shared" si="94"/>
        <v>26.052064991904793</v>
      </c>
      <c r="N86" s="11">
        <f t="shared" si="94"/>
        <v>26.480017294679342</v>
      </c>
      <c r="O86" s="11">
        <f t="shared" si="94"/>
        <v>26.013712027684786</v>
      </c>
      <c r="P86" s="11">
        <f t="shared" si="94"/>
        <v>27.272864610509906</v>
      </c>
      <c r="Q86" s="11">
        <f t="shared" si="94"/>
        <v>28.2517053980391</v>
      </c>
      <c r="S86" s="40">
        <f t="shared" si="95"/>
        <v>-2.9460673442616159E-2</v>
      </c>
      <c r="T86" s="40">
        <f t="shared" si="96"/>
        <v>0.55171664247120056</v>
      </c>
      <c r="W86" t="str">
        <f t="shared" si="97"/>
        <v>Sales and customer service occupations</v>
      </c>
      <c r="X86" s="11">
        <f t="shared" si="97"/>
        <v>42.620128861907212</v>
      </c>
      <c r="Y86" s="11">
        <f t="shared" si="97"/>
        <v>44.798643372836935</v>
      </c>
      <c r="Z86" s="11">
        <f t="shared" si="97"/>
        <v>42.636139307875141</v>
      </c>
      <c r="AA86" s="11">
        <f t="shared" si="97"/>
        <v>42.497018745276975</v>
      </c>
      <c r="AB86" s="11">
        <f t="shared" si="97"/>
        <v>41.945664403157785</v>
      </c>
      <c r="AD86" s="40">
        <f t="shared" si="98"/>
        <v>7.5119626236075376E-3</v>
      </c>
      <c r="AE86" s="40">
        <f t="shared" si="99"/>
        <v>-0.10878850342245228</v>
      </c>
    </row>
    <row r="87" spans="1:31" x14ac:dyDescent="0.2">
      <c r="A87" t="str">
        <f t="shared" si="92"/>
        <v>Process, plant and machine operatives</v>
      </c>
      <c r="B87" s="11">
        <f t="shared" si="92"/>
        <v>50.018614995153953</v>
      </c>
      <c r="C87" s="11">
        <f t="shared" si="92"/>
        <v>54.427747627796094</v>
      </c>
      <c r="D87" s="11">
        <f t="shared" si="92"/>
        <v>48.025542598638609</v>
      </c>
      <c r="E87" s="11">
        <f t="shared" si="92"/>
        <v>48.154736715388495</v>
      </c>
      <c r="F87" s="11">
        <f t="shared" si="92"/>
        <v>45.575320689559561</v>
      </c>
      <c r="H87" s="40">
        <f t="shared" si="100"/>
        <v>-0.80994669625719107</v>
      </c>
      <c r="I87" s="40">
        <f t="shared" si="93"/>
        <v>-0.34850231462767445</v>
      </c>
      <c r="L87" t="str">
        <f t="shared" si="94"/>
        <v>Process, plant and machine operatives</v>
      </c>
      <c r="M87" s="11">
        <f t="shared" si="94"/>
        <v>43.508707186175116</v>
      </c>
      <c r="N87" s="11">
        <f t="shared" si="94"/>
        <v>47.754854941026522</v>
      </c>
      <c r="O87" s="11">
        <f t="shared" si="94"/>
        <v>42.260399800579734</v>
      </c>
      <c r="P87" s="11">
        <f t="shared" si="94"/>
        <v>41.62162859431546</v>
      </c>
      <c r="Q87" s="11">
        <f t="shared" si="94"/>
        <v>39.461058936565635</v>
      </c>
      <c r="S87" s="40">
        <f t="shared" si="95"/>
        <v>-0.58052064161600025</v>
      </c>
      <c r="T87" s="40">
        <f t="shared" si="96"/>
        <v>-0.45586534334068896</v>
      </c>
      <c r="W87" t="str">
        <f t="shared" si="97"/>
        <v>Process, plant and machine operatives</v>
      </c>
      <c r="X87" s="11">
        <f t="shared" si="97"/>
        <v>6.5099078089788165</v>
      </c>
      <c r="Y87" s="11">
        <f t="shared" si="97"/>
        <v>6.6728926867695604</v>
      </c>
      <c r="Z87" s="11">
        <f t="shared" si="97"/>
        <v>5.7651427980588634</v>
      </c>
      <c r="AA87" s="11">
        <f t="shared" si="97"/>
        <v>6.533108121073063</v>
      </c>
      <c r="AB87" s="11">
        <f t="shared" si="97"/>
        <v>6.1142617529938779</v>
      </c>
      <c r="AD87" s="40">
        <f t="shared" si="98"/>
        <v>-2.4006228536007868</v>
      </c>
      <c r="AE87" s="40">
        <f t="shared" si="99"/>
        <v>0.39272991326957385</v>
      </c>
    </row>
    <row r="88" spans="1:31" x14ac:dyDescent="0.2">
      <c r="A88" t="str">
        <f t="shared" si="92"/>
        <v>Elementary occupations</v>
      </c>
      <c r="B88" s="11">
        <f t="shared" si="92"/>
        <v>81.178265199684063</v>
      </c>
      <c r="C88" s="11">
        <f t="shared" si="92"/>
        <v>80.550403866582869</v>
      </c>
      <c r="D88" s="11">
        <f t="shared" si="92"/>
        <v>71.094457693500345</v>
      </c>
      <c r="E88" s="11">
        <f t="shared" si="92"/>
        <v>73.374959461951619</v>
      </c>
      <c r="F88" s="11">
        <f t="shared" si="92"/>
        <v>71.540801741874333</v>
      </c>
      <c r="H88" s="40">
        <f t="shared" si="100"/>
        <v>-2.6178864865231688</v>
      </c>
      <c r="I88" s="40">
        <f t="shared" si="93"/>
        <v>4.1732423991791556E-2</v>
      </c>
      <c r="L88" t="str">
        <f t="shared" si="94"/>
        <v>Elementary occupations</v>
      </c>
      <c r="M88" s="11">
        <f t="shared" si="94"/>
        <v>44.058397761298814</v>
      </c>
      <c r="N88" s="11">
        <f t="shared" si="94"/>
        <v>43.342228743611244</v>
      </c>
      <c r="O88" s="11">
        <f t="shared" si="94"/>
        <v>38.391647514013414</v>
      </c>
      <c r="P88" s="11">
        <f t="shared" si="94"/>
        <v>40.421706287637605</v>
      </c>
      <c r="Q88" s="11">
        <f t="shared" si="94"/>
        <v>39.097050432984659</v>
      </c>
      <c r="S88" s="40">
        <f t="shared" si="95"/>
        <v>-2.7159572248870889</v>
      </c>
      <c r="T88" s="40">
        <f t="shared" si="96"/>
        <v>0.12145439198665287</v>
      </c>
      <c r="W88" t="str">
        <f t="shared" si="97"/>
        <v>Elementary occupations</v>
      </c>
      <c r="X88" s="11">
        <f t="shared" si="97"/>
        <v>37.119867438385342</v>
      </c>
      <c r="Y88" s="11">
        <f t="shared" si="97"/>
        <v>37.208175122971518</v>
      </c>
      <c r="Z88" s="11">
        <f t="shared" si="97"/>
        <v>32.702810179486924</v>
      </c>
      <c r="AA88" s="11">
        <f t="shared" si="97"/>
        <v>32.953253174313957</v>
      </c>
      <c r="AB88" s="11">
        <f t="shared" si="97"/>
        <v>32.443751308889638</v>
      </c>
      <c r="AD88" s="40">
        <f t="shared" si="98"/>
        <v>-2.5019945254896259</v>
      </c>
      <c r="AE88" s="40">
        <f t="shared" si="99"/>
        <v>-5.3006956243695225E-2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707.00700000000029</v>
      </c>
      <c r="C90" s="34">
        <f t="shared" si="101"/>
        <v>738.29900000000021</v>
      </c>
      <c r="D90" s="34">
        <f t="shared" si="101"/>
        <v>722.01100000000019</v>
      </c>
      <c r="E90" s="34">
        <f t="shared" si="101"/>
        <v>741.00700000000006</v>
      </c>
      <c r="F90" s="34">
        <f t="shared" si="101"/>
        <v>772.74900000000002</v>
      </c>
      <c r="H90" s="43">
        <f>IF(D$6-B$6 &lt;&gt; 0,(EXP(LN(D18/B18)/(D$6-B$6))-1)*100,0)</f>
        <v>0.42087936780843549</v>
      </c>
      <c r="I90" s="43">
        <f>F56</f>
        <v>0.45378592205260748</v>
      </c>
      <c r="L90" s="24" t="str">
        <f t="shared" ref="L90:Q90" si="102">L18</f>
        <v>All occupations</v>
      </c>
      <c r="M90" s="34">
        <f t="shared" si="102"/>
        <v>370.91261595299437</v>
      </c>
      <c r="N90" s="34">
        <f t="shared" si="102"/>
        <v>389.29666285783367</v>
      </c>
      <c r="O90" s="34">
        <f t="shared" si="102"/>
        <v>375.1268598655011</v>
      </c>
      <c r="P90" s="34">
        <f t="shared" si="102"/>
        <v>380.58363657208463</v>
      </c>
      <c r="Q90" s="34">
        <f t="shared" si="102"/>
        <v>390.75344291111145</v>
      </c>
      <c r="S90" s="43">
        <f>IF(O$6-M$6 &lt;&gt; 0,(EXP(LN(O18/M18)/(O$6-M$6))-1)*100,0)</f>
        <v>0.2262107390438306</v>
      </c>
      <c r="T90" s="43">
        <f>Q56</f>
        <v>0.27245394002790579</v>
      </c>
      <c r="W90" s="24" t="str">
        <f t="shared" ref="W90:AB90" si="103">W18</f>
        <v>All occupations</v>
      </c>
      <c r="X90" s="34">
        <f t="shared" si="103"/>
        <v>336.09438404700586</v>
      </c>
      <c r="Y90" s="34">
        <f t="shared" si="103"/>
        <v>349.00233714216665</v>
      </c>
      <c r="Z90" s="34">
        <f t="shared" si="103"/>
        <v>346.88414013449903</v>
      </c>
      <c r="AA90" s="34">
        <f t="shared" si="103"/>
        <v>360.42336342791538</v>
      </c>
      <c r="AB90" s="34">
        <f t="shared" si="103"/>
        <v>381.99555708888903</v>
      </c>
      <c r="AD90" s="43">
        <f>IF(Z$6-X$6 &lt;&gt; 0,(EXP(LN(Z18/X18)/(Z$6-X$6))-1)*100,0)</f>
        <v>0.63397735630874585</v>
      </c>
      <c r="AE90" s="43">
        <f>AB56</f>
        <v>0.6448579384561226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Lancashire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Lancashire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Lancashire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37.777511788277835</v>
      </c>
      <c r="C8" s="11">
        <v>44.02542008618606</v>
      </c>
      <c r="D8" s="11">
        <v>45.152614431312749</v>
      </c>
      <c r="E8" s="11">
        <v>40.325840563471182</v>
      </c>
      <c r="F8" s="11">
        <v>43.778042840472509</v>
      </c>
      <c r="G8" s="10"/>
      <c r="H8" s="11">
        <f>F8-D8</f>
        <v>-1.3745715908402403</v>
      </c>
      <c r="I8" s="11">
        <f>'RD T1'!E7</f>
        <v>21.264260653208865</v>
      </c>
      <c r="J8" s="11">
        <f>SUM(H8:I8)</f>
        <v>19.889689062368625</v>
      </c>
      <c r="L8" s="10" t="str">
        <f>name!D4</f>
        <v>11 Corporate managers and directors</v>
      </c>
      <c r="M8" s="11">
        <v>27.170551049700311</v>
      </c>
      <c r="N8" s="11">
        <v>30.178748133943003</v>
      </c>
      <c r="O8" s="11">
        <v>30.62768246423747</v>
      </c>
      <c r="P8" s="11">
        <v>26.066200083244638</v>
      </c>
      <c r="Q8" s="11">
        <v>26.899989872735173</v>
      </c>
      <c r="R8" s="10"/>
      <c r="S8" s="11">
        <f>Q8-O8</f>
        <v>-3.7276925915022971</v>
      </c>
      <c r="T8" s="11">
        <f>'RD T1'!T7</f>
        <v>12.39305193242058</v>
      </c>
      <c r="U8" s="11">
        <f>SUM(S8:T8)</f>
        <v>8.6653593409182825</v>
      </c>
      <c r="W8" s="10" t="str">
        <f>name!D4</f>
        <v>11 Corporate managers and directors</v>
      </c>
      <c r="X8" s="11">
        <v>10.606960738577515</v>
      </c>
      <c r="Y8" s="11">
        <v>13.846671952243074</v>
      </c>
      <c r="Z8" s="11">
        <v>14.524931967075299</v>
      </c>
      <c r="AA8" s="11">
        <v>14.25964048022659</v>
      </c>
      <c r="AB8" s="11">
        <v>16.878052967737389</v>
      </c>
      <c r="AC8" s="10"/>
      <c r="AD8" s="11">
        <f>AB8-Z8</f>
        <v>2.3531210006620906</v>
      </c>
      <c r="AE8" s="11">
        <f>'RD T1'!T36</f>
        <v>8.8712087207882817</v>
      </c>
      <c r="AF8" s="11">
        <f>SUM(AD8:AE8)</f>
        <v>11.224329721450372</v>
      </c>
    </row>
    <row r="9" spans="1:32" x14ac:dyDescent="0.2">
      <c r="A9" s="10" t="str">
        <f>name!D5</f>
        <v>12 Other managers and proprietors</v>
      </c>
      <c r="B9" s="11">
        <v>20.303741623259707</v>
      </c>
      <c r="C9" s="11">
        <v>20.548915524344451</v>
      </c>
      <c r="D9" s="11">
        <v>21.74062348927708</v>
      </c>
      <c r="E9" s="11">
        <v>22.258865193512776</v>
      </c>
      <c r="F9" s="11">
        <v>25.150081932013759</v>
      </c>
      <c r="H9" s="11">
        <f t="shared" ref="H9:H32" si="2">F9-D9</f>
        <v>3.4094584427366783</v>
      </c>
      <c r="I9" s="11">
        <f>'RD T1'!E8</f>
        <v>12.745925144958891</v>
      </c>
      <c r="J9" s="11">
        <f>SUM(H9:I9)</f>
        <v>16.155383587695567</v>
      </c>
      <c r="L9" s="10" t="str">
        <f>name!D5</f>
        <v>12 Other managers and proprietors</v>
      </c>
      <c r="M9" s="11">
        <v>12.350224328526579</v>
      </c>
      <c r="N9" s="11">
        <v>12.293412693954341</v>
      </c>
      <c r="O9" s="11">
        <v>12.642623474249989</v>
      </c>
      <c r="P9" s="11">
        <v>14.009952044435138</v>
      </c>
      <c r="Q9" s="11">
        <v>15.830202401092006</v>
      </c>
      <c r="S9" s="11">
        <f t="shared" ref="S9:S32" si="3">Q9-O9</f>
        <v>3.1875789268420167</v>
      </c>
      <c r="T9" s="11">
        <f>'RD T1'!T8</f>
        <v>7.2106722988974097</v>
      </c>
      <c r="U9" s="11">
        <f>SUM(S9:T9)</f>
        <v>10.398251225739426</v>
      </c>
      <c r="W9" s="10" t="str">
        <f>name!D5</f>
        <v>12 Other managers and proprietors</v>
      </c>
      <c r="X9" s="11">
        <v>7.9535172947331505</v>
      </c>
      <c r="Y9" s="11">
        <v>8.2555028303901263</v>
      </c>
      <c r="Z9" s="11">
        <v>9.0980000150270985</v>
      </c>
      <c r="AA9" s="11">
        <v>8.2489131490776249</v>
      </c>
      <c r="AB9" s="11">
        <v>9.3198795309217548</v>
      </c>
      <c r="AD9" s="11">
        <f t="shared" ref="AD9:AD32" si="4">AB9-Z9</f>
        <v>0.22187951589465627</v>
      </c>
      <c r="AE9" s="11">
        <f>'RD T1'!T37</f>
        <v>5.5352528460614803</v>
      </c>
      <c r="AF9" s="11">
        <f>SUM(AD9:AE9)</f>
        <v>5.7571323619561365</v>
      </c>
    </row>
    <row r="10" spans="1:32" x14ac:dyDescent="0.2">
      <c r="A10" s="10" t="str">
        <f>name!D6</f>
        <v>21 Science, research, engineering and technology professionals</v>
      </c>
      <c r="B10" s="11">
        <v>35.035856689125069</v>
      </c>
      <c r="C10" s="11">
        <v>38.696770508103064</v>
      </c>
      <c r="D10" s="11">
        <v>39.871264089807681</v>
      </c>
      <c r="E10" s="11">
        <v>48.23996520552236</v>
      </c>
      <c r="F10" s="11">
        <v>54.605137028631383</v>
      </c>
      <c r="G10" s="11"/>
      <c r="H10" s="11">
        <f t="shared" si="2"/>
        <v>14.733872938823701</v>
      </c>
      <c r="I10" s="11">
        <f>'RD T1'!E9</f>
        <v>18.238858703950907</v>
      </c>
      <c r="J10" s="11">
        <f t="shared" ref="J10:J32" si="5">SUM(H10:I10)</f>
        <v>32.972731642774605</v>
      </c>
      <c r="L10" s="10" t="str">
        <f>name!D6</f>
        <v>21 Science, research, engineering and technology professionals</v>
      </c>
      <c r="M10" s="11">
        <v>29.029109300668935</v>
      </c>
      <c r="N10" s="11">
        <v>32.407763049703156</v>
      </c>
      <c r="O10" s="11">
        <v>32.059886577661999</v>
      </c>
      <c r="P10" s="11">
        <v>37.58589593261253</v>
      </c>
      <c r="Q10" s="11">
        <v>41.216767919550648</v>
      </c>
      <c r="R10" s="11"/>
      <c r="S10" s="11">
        <f t="shared" si="3"/>
        <v>9.1568813418886492</v>
      </c>
      <c r="T10" s="11">
        <f>'RD T1'!T9</f>
        <v>12.481050581258426</v>
      </c>
      <c r="U10" s="11">
        <f t="shared" ref="U10:U32" si="6">SUM(S10:T10)</f>
        <v>21.637931923147075</v>
      </c>
      <c r="W10" s="10" t="str">
        <f>name!D6</f>
        <v>21 Science, research, engineering and technology professionals</v>
      </c>
      <c r="X10" s="11">
        <v>6.0067473884561311</v>
      </c>
      <c r="Y10" s="11">
        <v>6.2890074583999516</v>
      </c>
      <c r="Z10" s="11">
        <v>7.8113775121456586</v>
      </c>
      <c r="AA10" s="11">
        <v>10.654069272909798</v>
      </c>
      <c r="AB10" s="11">
        <v>13.388369109080815</v>
      </c>
      <c r="AC10" s="11"/>
      <c r="AD10" s="11">
        <f t="shared" si="4"/>
        <v>5.576991596935156</v>
      </c>
      <c r="AE10" s="11">
        <f>'RD T1'!T38</f>
        <v>5.7578081226924809</v>
      </c>
      <c r="AF10" s="11">
        <f t="shared" ref="AF10:AF32" si="7">SUM(AD10:AE10)</f>
        <v>11.334799719627636</v>
      </c>
    </row>
    <row r="11" spans="1:32" x14ac:dyDescent="0.2">
      <c r="A11" s="10" t="str">
        <f>name!D7</f>
        <v>22 Health professionals</v>
      </c>
      <c r="B11" s="11">
        <v>30.969309810118478</v>
      </c>
      <c r="C11" s="11">
        <v>34.510207840211613</v>
      </c>
      <c r="D11" s="11">
        <v>35.033528068026889</v>
      </c>
      <c r="E11" s="11">
        <v>34.905823623606786</v>
      </c>
      <c r="F11" s="11">
        <v>38.699926482423869</v>
      </c>
      <c r="G11" s="11"/>
      <c r="H11" s="11">
        <f t="shared" si="2"/>
        <v>3.6663984143969799</v>
      </c>
      <c r="I11" s="11">
        <f>'RD T1'!E10</f>
        <v>18.795498316669011</v>
      </c>
      <c r="J11" s="11">
        <f t="shared" si="5"/>
        <v>22.461896731065991</v>
      </c>
      <c r="L11" s="10" t="str">
        <f>name!D7</f>
        <v>22 Health professionals</v>
      </c>
      <c r="M11" s="11">
        <v>8.4348767367888282</v>
      </c>
      <c r="N11" s="11">
        <v>9.054172305060062</v>
      </c>
      <c r="O11" s="11">
        <v>9.5659635409876422</v>
      </c>
      <c r="P11" s="11">
        <v>9.4604622841870274</v>
      </c>
      <c r="Q11" s="11">
        <v>10.32899097524438</v>
      </c>
      <c r="R11" s="11"/>
      <c r="S11" s="11">
        <f t="shared" si="3"/>
        <v>0.76302743425673825</v>
      </c>
      <c r="T11" s="11">
        <f>'RD T1'!T10</f>
        <v>3.6431475480592725</v>
      </c>
      <c r="U11" s="11">
        <f t="shared" si="6"/>
        <v>4.4061749823160108</v>
      </c>
      <c r="W11" s="10" t="str">
        <f>name!D7</f>
        <v>22 Health professionals</v>
      </c>
      <c r="X11" s="11">
        <v>22.534433073329641</v>
      </c>
      <c r="Y11" s="11">
        <v>25.456035535151482</v>
      </c>
      <c r="Z11" s="11">
        <v>25.467564527039222</v>
      </c>
      <c r="AA11" s="11">
        <v>25.445361339419762</v>
      </c>
      <c r="AB11" s="11">
        <v>28.370935507179539</v>
      </c>
      <c r="AC11" s="11"/>
      <c r="AD11" s="11">
        <f t="shared" si="4"/>
        <v>2.9033709801403162</v>
      </c>
      <c r="AE11" s="11">
        <f>'RD T1'!T39</f>
        <v>15.15235076860974</v>
      </c>
      <c r="AF11" s="11">
        <f t="shared" si="7"/>
        <v>18.055721748750056</v>
      </c>
    </row>
    <row r="12" spans="1:32" x14ac:dyDescent="0.2">
      <c r="A12" s="10" t="str">
        <f>name!D8</f>
        <v>23 Teaching and other educational professionals</v>
      </c>
      <c r="B12" s="11">
        <v>36.303133527291394</v>
      </c>
      <c r="C12" s="11">
        <v>37.398546866713403</v>
      </c>
      <c r="D12" s="11">
        <v>39.716337517674916</v>
      </c>
      <c r="E12" s="11">
        <v>40.87432135322473</v>
      </c>
      <c r="F12" s="11">
        <v>45.886808988891353</v>
      </c>
      <c r="G12" s="11"/>
      <c r="H12" s="11">
        <f t="shared" si="2"/>
        <v>6.1704714712164375</v>
      </c>
      <c r="I12" s="11">
        <f>'RD T1'!E11</f>
        <v>21.261025049831439</v>
      </c>
      <c r="J12" s="11">
        <f t="shared" si="5"/>
        <v>27.431496521047876</v>
      </c>
      <c r="L12" s="10" t="str">
        <f>name!D8</f>
        <v>23 Teaching and other educational professionals</v>
      </c>
      <c r="M12" s="11">
        <v>12.303110570914257</v>
      </c>
      <c r="N12" s="11">
        <v>12.70923010144867</v>
      </c>
      <c r="O12" s="11">
        <v>13.478666162251251</v>
      </c>
      <c r="P12" s="11">
        <v>14.317183914058973</v>
      </c>
      <c r="Q12" s="11">
        <v>15.630960093799926</v>
      </c>
      <c r="R12" s="11"/>
      <c r="S12" s="11">
        <f t="shared" si="3"/>
        <v>2.1522939315486749</v>
      </c>
      <c r="T12" s="11">
        <f>'RD T1'!T11</f>
        <v>6.2417652809875284</v>
      </c>
      <c r="U12" s="11">
        <f t="shared" si="6"/>
        <v>8.3940592125362024</v>
      </c>
      <c r="W12" s="10" t="str">
        <f>name!D8</f>
        <v>23 Teaching and other educational professionals</v>
      </c>
      <c r="X12" s="11">
        <v>24.000022956377162</v>
      </c>
      <c r="Y12" s="11">
        <v>24.689316765264817</v>
      </c>
      <c r="Z12" s="11">
        <v>26.237671355423682</v>
      </c>
      <c r="AA12" s="11">
        <v>26.557137439165764</v>
      </c>
      <c r="AB12" s="11">
        <v>30.255848895091457</v>
      </c>
      <c r="AC12" s="11"/>
      <c r="AD12" s="11">
        <f t="shared" si="4"/>
        <v>4.018177539667775</v>
      </c>
      <c r="AE12" s="11">
        <f>'RD T1'!T40</f>
        <v>15.019259768843915</v>
      </c>
      <c r="AF12" s="11">
        <f t="shared" si="7"/>
        <v>19.037437308511691</v>
      </c>
    </row>
    <row r="13" spans="1:32" x14ac:dyDescent="0.2">
      <c r="A13" s="10" t="str">
        <f>name!D9</f>
        <v>24 Business, media and public service professionals</v>
      </c>
      <c r="B13" s="11">
        <v>31.099210709610475</v>
      </c>
      <c r="C13" s="11">
        <v>35.592390831363716</v>
      </c>
      <c r="D13" s="11">
        <v>39.050860533954996</v>
      </c>
      <c r="E13" s="11">
        <v>40.57076443048949</v>
      </c>
      <c r="F13" s="11">
        <v>45.315454829309914</v>
      </c>
      <c r="G13" s="11"/>
      <c r="H13" s="11">
        <f t="shared" si="2"/>
        <v>6.2645942953549181</v>
      </c>
      <c r="I13" s="11">
        <f>'RD T1'!E12</f>
        <v>19.919942572743302</v>
      </c>
      <c r="J13" s="11">
        <f t="shared" si="5"/>
        <v>26.18453686809822</v>
      </c>
      <c r="L13" s="10" t="str">
        <f>name!D9</f>
        <v>24 Business, media and public service professionals</v>
      </c>
      <c r="M13" s="11">
        <v>18.663882445569076</v>
      </c>
      <c r="N13" s="11">
        <v>20.491939812161078</v>
      </c>
      <c r="O13" s="11">
        <v>22.091438196408067</v>
      </c>
      <c r="P13" s="11">
        <v>22.979258270072165</v>
      </c>
      <c r="Q13" s="11">
        <v>24.500193165408557</v>
      </c>
      <c r="R13" s="11"/>
      <c r="S13" s="11">
        <f t="shared" si="3"/>
        <v>2.4087549690004906</v>
      </c>
      <c r="T13" s="11">
        <f>'RD T1'!T12</f>
        <v>9.788513704406915</v>
      </c>
      <c r="U13" s="11">
        <f t="shared" si="6"/>
        <v>12.197268673407406</v>
      </c>
      <c r="W13" s="10" t="str">
        <f>name!D9</f>
        <v>24 Business, media and public service professionals</v>
      </c>
      <c r="X13" s="11">
        <v>12.435328264041402</v>
      </c>
      <c r="Y13" s="11">
        <v>15.100451019202653</v>
      </c>
      <c r="Z13" s="11">
        <v>16.959422337546947</v>
      </c>
      <c r="AA13" s="11">
        <v>17.591506160417328</v>
      </c>
      <c r="AB13" s="11">
        <v>20.815261663901378</v>
      </c>
      <c r="AC13" s="11"/>
      <c r="AD13" s="11">
        <f t="shared" si="4"/>
        <v>3.8558393263544311</v>
      </c>
      <c r="AE13" s="11">
        <f>'RD T1'!T41</f>
        <v>10.131428868336391</v>
      </c>
      <c r="AF13" s="11">
        <f t="shared" si="7"/>
        <v>13.987268194690822</v>
      </c>
    </row>
    <row r="14" spans="1:32" x14ac:dyDescent="0.2">
      <c r="A14" s="10" t="str">
        <f>name!D10</f>
        <v>31 Science, engineering and technology associate professionals</v>
      </c>
      <c r="B14" s="11">
        <v>12.108665110477471</v>
      </c>
      <c r="C14" s="11">
        <v>13.864104282817943</v>
      </c>
      <c r="D14" s="11">
        <v>14.906853351973583</v>
      </c>
      <c r="E14" s="11">
        <v>13.803710801406577</v>
      </c>
      <c r="F14" s="11">
        <v>14.783288854090157</v>
      </c>
      <c r="G14" s="11"/>
      <c r="H14" s="11">
        <f t="shared" si="2"/>
        <v>-0.12356449788342516</v>
      </c>
      <c r="I14" s="11">
        <f>'RD T1'!E13</f>
        <v>5.6965959459156519</v>
      </c>
      <c r="J14" s="11">
        <f t="shared" si="5"/>
        <v>5.5730314480322267</v>
      </c>
      <c r="L14" s="10" t="str">
        <f>name!D10</f>
        <v>31 Science, engineering and technology associate professionals</v>
      </c>
      <c r="M14" s="11">
        <v>9.2232050261472178</v>
      </c>
      <c r="N14" s="11">
        <v>10.920743345418412</v>
      </c>
      <c r="O14" s="11">
        <v>11.333581023186985</v>
      </c>
      <c r="P14" s="11">
        <v>9.9511282372411571</v>
      </c>
      <c r="Q14" s="11">
        <v>10.210100188415977</v>
      </c>
      <c r="R14" s="11"/>
      <c r="S14" s="11">
        <f t="shared" si="3"/>
        <v>-1.1234808347710086</v>
      </c>
      <c r="T14" s="11">
        <f>'RD T1'!T13</f>
        <v>3.673082789769305</v>
      </c>
      <c r="U14" s="11">
        <f t="shared" si="6"/>
        <v>2.5496019549982964</v>
      </c>
      <c r="W14" s="10" t="str">
        <f>name!D10</f>
        <v>31 Science, engineering and technology associate professionals</v>
      </c>
      <c r="X14" s="11">
        <v>2.885460084330254</v>
      </c>
      <c r="Y14" s="11">
        <v>2.9433609373995204</v>
      </c>
      <c r="Z14" s="11">
        <v>3.5732723287865999</v>
      </c>
      <c r="AA14" s="11">
        <v>3.8525825641654095</v>
      </c>
      <c r="AB14" s="11">
        <v>4.5731886656741887</v>
      </c>
      <c r="AC14" s="11"/>
      <c r="AD14" s="11">
        <f t="shared" si="4"/>
        <v>0.99991633688758874</v>
      </c>
      <c r="AE14" s="11">
        <f>'RD T1'!T42</f>
        <v>2.0235131561463464</v>
      </c>
      <c r="AF14" s="11">
        <f t="shared" si="7"/>
        <v>3.0234294930339352</v>
      </c>
    </row>
    <row r="15" spans="1:32" x14ac:dyDescent="0.2">
      <c r="A15" s="10" t="str">
        <f>name!D11</f>
        <v>32 Health and social care associate professionals</v>
      </c>
      <c r="B15" s="11">
        <v>14.113408297183122</v>
      </c>
      <c r="C15" s="11">
        <v>15.443945626090043</v>
      </c>
      <c r="D15" s="11">
        <v>15.99230987927999</v>
      </c>
      <c r="E15" s="11">
        <v>25.840907637517773</v>
      </c>
      <c r="F15" s="11">
        <v>31.612303872181329</v>
      </c>
      <c r="G15" s="11"/>
      <c r="H15" s="11">
        <f t="shared" si="2"/>
        <v>15.619993992901339</v>
      </c>
      <c r="I15" s="11">
        <f>'RD T1'!E14</f>
        <v>15.314060388316882</v>
      </c>
      <c r="J15" s="11">
        <f t="shared" si="5"/>
        <v>30.934054381218221</v>
      </c>
      <c r="L15" s="10" t="str">
        <f>name!D11</f>
        <v>32 Health and social care associate professionals</v>
      </c>
      <c r="M15" s="11">
        <v>3.4208861956267373</v>
      </c>
      <c r="N15" s="11">
        <v>3.3958799514656683</v>
      </c>
      <c r="O15" s="11">
        <v>3.5276447925140046</v>
      </c>
      <c r="P15" s="11">
        <v>4.7607724221333516</v>
      </c>
      <c r="Q15" s="11">
        <v>5.4753771017445168</v>
      </c>
      <c r="R15" s="11"/>
      <c r="S15" s="11">
        <f t="shared" si="3"/>
        <v>1.9477323092305121</v>
      </c>
      <c r="T15" s="11">
        <f>'RD T1'!T14</f>
        <v>2.3185085553862459</v>
      </c>
      <c r="U15" s="11">
        <f t="shared" si="6"/>
        <v>4.2662408646167584</v>
      </c>
      <c r="W15" s="10" t="str">
        <f>name!D11</f>
        <v>32 Health and social care associate professionals</v>
      </c>
      <c r="X15" s="11">
        <v>10.692522101556381</v>
      </c>
      <c r="Y15" s="11">
        <v>12.048065674624368</v>
      </c>
      <c r="Z15" s="11">
        <v>12.464665086765972</v>
      </c>
      <c r="AA15" s="11">
        <v>21.080135215384423</v>
      </c>
      <c r="AB15" s="11">
        <v>26.136926770436855</v>
      </c>
      <c r="AC15" s="11"/>
      <c r="AD15" s="11">
        <f t="shared" si="4"/>
        <v>13.672261683670882</v>
      </c>
      <c r="AE15" s="11">
        <f>'RD T1'!T43</f>
        <v>12.995551832930637</v>
      </c>
      <c r="AF15" s="11">
        <f t="shared" si="7"/>
        <v>26.66781351660152</v>
      </c>
    </row>
    <row r="16" spans="1:32" x14ac:dyDescent="0.2">
      <c r="A16" s="10" t="str">
        <f>name!D12</f>
        <v>33 Protective service occupations</v>
      </c>
      <c r="B16" s="11">
        <v>7.2068260586768833</v>
      </c>
      <c r="C16" s="11">
        <v>7.149224239095286</v>
      </c>
      <c r="D16" s="11">
        <v>7.3451999200938607</v>
      </c>
      <c r="E16" s="11">
        <v>5.9168379843887635</v>
      </c>
      <c r="F16" s="11">
        <v>6.1847357842210782</v>
      </c>
      <c r="G16" s="11"/>
      <c r="H16" s="11">
        <f t="shared" si="2"/>
        <v>-1.1604641358727825</v>
      </c>
      <c r="I16" s="11">
        <f>'RD T1'!E15</f>
        <v>2.0093695671882732</v>
      </c>
      <c r="J16" s="11">
        <f t="shared" si="5"/>
        <v>0.84890543131549068</v>
      </c>
      <c r="L16" s="10" t="str">
        <f>name!D12</f>
        <v>33 Protective service occupations</v>
      </c>
      <c r="M16" s="11">
        <v>5.8243131946441835</v>
      </c>
      <c r="N16" s="11">
        <v>5.6844191554089516</v>
      </c>
      <c r="O16" s="11">
        <v>5.7326599251846542</v>
      </c>
      <c r="P16" s="11">
        <v>4.5263405699284878</v>
      </c>
      <c r="Q16" s="11">
        <v>4.3720831672063047</v>
      </c>
      <c r="R16" s="11"/>
      <c r="S16" s="11">
        <f t="shared" si="3"/>
        <v>-1.3605767579783494</v>
      </c>
      <c r="T16" s="11">
        <f>'RD T1'!T15</f>
        <v>1.2652808945630702</v>
      </c>
      <c r="U16" s="11">
        <f t="shared" si="6"/>
        <v>-9.5295863415279181E-2</v>
      </c>
      <c r="W16" s="10" t="str">
        <f>name!D12</f>
        <v>33 Protective service occupations</v>
      </c>
      <c r="X16" s="11">
        <v>1.3825128640326931</v>
      </c>
      <c r="Y16" s="11">
        <v>1.46480508368633</v>
      </c>
      <c r="Z16" s="11">
        <v>1.6125399949092172</v>
      </c>
      <c r="AA16" s="11">
        <v>1.3904974144602769</v>
      </c>
      <c r="AB16" s="11">
        <v>1.8126526170147885</v>
      </c>
      <c r="AC16" s="11"/>
      <c r="AD16" s="11">
        <f t="shared" si="4"/>
        <v>0.20011262210557135</v>
      </c>
      <c r="AE16" s="11">
        <f>'RD T1'!T44</f>
        <v>0.74408867262520251</v>
      </c>
      <c r="AF16" s="11">
        <f t="shared" si="7"/>
        <v>0.94420129473077385</v>
      </c>
    </row>
    <row r="17" spans="1:32" x14ac:dyDescent="0.2">
      <c r="A17" s="10" t="str">
        <f>name!D13</f>
        <v>34 Culture, media and sports occupations</v>
      </c>
      <c r="B17" s="11">
        <v>7.7904605340656881</v>
      </c>
      <c r="C17" s="11">
        <v>8.754594387733043</v>
      </c>
      <c r="D17" s="11">
        <v>8.4994097100156942</v>
      </c>
      <c r="E17" s="11">
        <v>7.2847870672020552</v>
      </c>
      <c r="F17" s="11">
        <v>8.0373406480162437</v>
      </c>
      <c r="G17" s="11"/>
      <c r="H17" s="11">
        <f t="shared" si="2"/>
        <v>-0.46206906199945053</v>
      </c>
      <c r="I17" s="11">
        <f>'RD T1'!E16</f>
        <v>3.5019282952457824</v>
      </c>
      <c r="J17" s="11">
        <f t="shared" si="5"/>
        <v>3.0398592332463319</v>
      </c>
      <c r="L17" s="10" t="str">
        <f>name!D13</f>
        <v>34 Culture, media and sports occupations</v>
      </c>
      <c r="M17" s="11">
        <v>4.3351120241004164</v>
      </c>
      <c r="N17" s="11">
        <v>5.1287033764617131</v>
      </c>
      <c r="O17" s="11">
        <v>4.5911526545362467</v>
      </c>
      <c r="P17" s="11">
        <v>3.7698567519065067</v>
      </c>
      <c r="Q17" s="11">
        <v>3.9567511655177992</v>
      </c>
      <c r="R17" s="11"/>
      <c r="S17" s="11">
        <f t="shared" si="3"/>
        <v>-0.63440148901844751</v>
      </c>
      <c r="T17" s="11">
        <f>'RD T1'!T16</f>
        <v>1.5628993629433281</v>
      </c>
      <c r="U17" s="11">
        <f t="shared" si="6"/>
        <v>0.92849787392488059</v>
      </c>
      <c r="W17" s="10" t="str">
        <f>name!D13</f>
        <v>34 Culture, media and sports occupations</v>
      </c>
      <c r="X17" s="11">
        <v>3.4553485099652632</v>
      </c>
      <c r="Y17" s="11">
        <v>3.6258910112713361</v>
      </c>
      <c r="Z17" s="11">
        <v>3.9082570554794511</v>
      </c>
      <c r="AA17" s="11">
        <v>3.5149303152955427</v>
      </c>
      <c r="AB17" s="11">
        <v>4.0805894824984454</v>
      </c>
      <c r="AC17" s="11"/>
      <c r="AD17" s="11">
        <f t="shared" si="4"/>
        <v>0.17233242701899432</v>
      </c>
      <c r="AE17" s="11">
        <f>'RD T1'!T45</f>
        <v>1.9390289323024548</v>
      </c>
      <c r="AF17" s="11">
        <f t="shared" si="7"/>
        <v>2.1113613593214491</v>
      </c>
    </row>
    <row r="18" spans="1:32" x14ac:dyDescent="0.2">
      <c r="A18" s="10" t="str">
        <f>name!D14</f>
        <v>35 Business and public service associate professionals</v>
      </c>
      <c r="B18" s="11">
        <v>34.434919596675293</v>
      </c>
      <c r="C18" s="11">
        <v>36.877617626604724</v>
      </c>
      <c r="D18" s="11">
        <v>37.93975133003179</v>
      </c>
      <c r="E18" s="11">
        <v>37.775796433399144</v>
      </c>
      <c r="F18" s="11">
        <v>39.875336451915601</v>
      </c>
      <c r="G18" s="11"/>
      <c r="H18" s="11">
        <f t="shared" si="2"/>
        <v>1.9355851218838112</v>
      </c>
      <c r="I18" s="11">
        <f>'RD T1'!E17</f>
        <v>17.65072789586571</v>
      </c>
      <c r="J18" s="11">
        <f t="shared" si="5"/>
        <v>19.586313017749521</v>
      </c>
      <c r="L18" s="10" t="str">
        <f>name!D14</f>
        <v>35 Business and public service associate professionals</v>
      </c>
      <c r="M18" s="11">
        <v>18.521250434204347</v>
      </c>
      <c r="N18" s="11">
        <v>19.360470942984957</v>
      </c>
      <c r="O18" s="11">
        <v>19.962076010607628</v>
      </c>
      <c r="P18" s="11">
        <v>19.509398195619848</v>
      </c>
      <c r="Q18" s="11">
        <v>19.58306093502387</v>
      </c>
      <c r="R18" s="11"/>
      <c r="S18" s="11">
        <f t="shared" si="3"/>
        <v>-0.37901507558375869</v>
      </c>
      <c r="T18" s="11">
        <f>'RD T1'!T17</f>
        <v>7.4737062160210188</v>
      </c>
      <c r="U18" s="11">
        <f t="shared" si="6"/>
        <v>7.0946911404372601</v>
      </c>
      <c r="W18" s="10" t="str">
        <f>name!D14</f>
        <v>35 Business and public service associate professionals</v>
      </c>
      <c r="X18" s="11">
        <v>15.913669162470896</v>
      </c>
      <c r="Y18" s="11">
        <v>17.51714668361986</v>
      </c>
      <c r="Z18" s="11">
        <v>17.97767531942414</v>
      </c>
      <c r="AA18" s="11">
        <v>18.266398237779324</v>
      </c>
      <c r="AB18" s="11">
        <v>20.292275516891721</v>
      </c>
      <c r="AC18" s="11"/>
      <c r="AD18" s="11">
        <f t="shared" si="4"/>
        <v>2.3146001974675805</v>
      </c>
      <c r="AE18" s="11">
        <f>'RD T1'!T46</f>
        <v>10.177021679844687</v>
      </c>
      <c r="AF18" s="11">
        <f t="shared" si="7"/>
        <v>12.491621877312268</v>
      </c>
    </row>
    <row r="19" spans="1:32" x14ac:dyDescent="0.2">
      <c r="A19" s="10" t="str">
        <f>name!D15</f>
        <v>41 Administrative occupations</v>
      </c>
      <c r="B19" s="11">
        <v>68.879351713357252</v>
      </c>
      <c r="C19" s="11">
        <v>67.901611265759129</v>
      </c>
      <c r="D19" s="11">
        <v>70.277820695724813</v>
      </c>
      <c r="E19" s="11">
        <v>73.015948040316189</v>
      </c>
      <c r="F19" s="11">
        <v>73.151259282054056</v>
      </c>
      <c r="G19" s="11"/>
      <c r="H19" s="11">
        <f t="shared" si="2"/>
        <v>2.8734385863292431</v>
      </c>
      <c r="I19" s="11">
        <f>'RD T1'!E18</f>
        <v>35.516121130675721</v>
      </c>
      <c r="J19" s="11">
        <f t="shared" si="5"/>
        <v>38.389559717004964</v>
      </c>
      <c r="L19" s="10" t="str">
        <f>name!D15</f>
        <v>41 Administrative occupations</v>
      </c>
      <c r="M19" s="11">
        <v>23.227631848291182</v>
      </c>
      <c r="N19" s="11">
        <v>22.454076970454977</v>
      </c>
      <c r="O19" s="11">
        <v>25.973713964015172</v>
      </c>
      <c r="P19" s="11">
        <v>28.185412179508663</v>
      </c>
      <c r="Q19" s="11">
        <v>31.776741163664234</v>
      </c>
      <c r="R19" s="11"/>
      <c r="S19" s="11">
        <f t="shared" si="3"/>
        <v>5.8030271996490619</v>
      </c>
      <c r="T19" s="11">
        <f>'RD T1'!T18</f>
        <v>10.947535882548538</v>
      </c>
      <c r="U19" s="11">
        <f t="shared" si="6"/>
        <v>16.750563082197601</v>
      </c>
      <c r="W19" s="10" t="str">
        <f>name!D15</f>
        <v>41 Administrative occupations</v>
      </c>
      <c r="X19" s="11">
        <v>45.651719865066006</v>
      </c>
      <c r="Y19" s="11">
        <v>45.447534295304166</v>
      </c>
      <c r="Z19" s="11">
        <v>44.304106731709588</v>
      </c>
      <c r="AA19" s="11">
        <v>44.830535860807593</v>
      </c>
      <c r="AB19" s="11">
        <v>41.37451811838995</v>
      </c>
      <c r="AC19" s="11"/>
      <c r="AD19" s="11">
        <f t="shared" si="4"/>
        <v>-2.9295886133196376</v>
      </c>
      <c r="AE19" s="11">
        <f>'RD T1'!T47</f>
        <v>24.568585248127182</v>
      </c>
      <c r="AF19" s="11">
        <f t="shared" si="7"/>
        <v>21.638996634807544</v>
      </c>
    </row>
    <row r="20" spans="1:32" x14ac:dyDescent="0.2">
      <c r="A20" s="10" t="str">
        <f>name!D16</f>
        <v>42 Secretarial and related occupations</v>
      </c>
      <c r="B20" s="11">
        <v>15.832052023177036</v>
      </c>
      <c r="C20" s="11">
        <v>14.302321207653979</v>
      </c>
      <c r="D20" s="11">
        <v>13.856454780018906</v>
      </c>
      <c r="E20" s="11">
        <v>12.859212144817718</v>
      </c>
      <c r="F20" s="11">
        <v>8.7818129627757138</v>
      </c>
      <c r="G20" s="11"/>
      <c r="H20" s="11">
        <f t="shared" si="2"/>
        <v>-5.074641817243192</v>
      </c>
      <c r="I20" s="11">
        <f>'RD T1'!E19</f>
        <v>6.0978460913422241</v>
      </c>
      <c r="J20" s="11">
        <f t="shared" si="5"/>
        <v>1.0232042740990321</v>
      </c>
      <c r="L20" s="10" t="str">
        <f>name!D16</f>
        <v>42 Secretarial and related occupations</v>
      </c>
      <c r="M20" s="11">
        <v>1.3665599078504216</v>
      </c>
      <c r="N20" s="11">
        <v>1.100541230469215</v>
      </c>
      <c r="O20" s="11">
        <v>1.1200462633655197</v>
      </c>
      <c r="P20" s="11">
        <v>0.95955345303097495</v>
      </c>
      <c r="Q20" s="11">
        <v>1.1471886458998419</v>
      </c>
      <c r="R20" s="11"/>
      <c r="S20" s="11">
        <f t="shared" si="3"/>
        <v>2.7142382534322218E-2</v>
      </c>
      <c r="T20" s="11">
        <f>'RD T1'!T19</f>
        <v>0.34394703825990486</v>
      </c>
      <c r="U20" s="11">
        <f t="shared" si="6"/>
        <v>0.37108942079422708</v>
      </c>
      <c r="W20" s="10" t="str">
        <f>name!D16</f>
        <v>42 Secretarial and related occupations</v>
      </c>
      <c r="X20" s="11">
        <v>14.465492115326615</v>
      </c>
      <c r="Y20" s="11">
        <v>13.201779977184767</v>
      </c>
      <c r="Z20" s="11">
        <v>12.736408516653388</v>
      </c>
      <c r="AA20" s="11">
        <v>11.899658691786748</v>
      </c>
      <c r="AB20" s="11">
        <v>7.6346243168758718</v>
      </c>
      <c r="AC20" s="11"/>
      <c r="AD20" s="11">
        <f t="shared" si="4"/>
        <v>-5.1017841997775157</v>
      </c>
      <c r="AE20" s="11">
        <f>'RD T1'!T48</f>
        <v>5.7538990530823204</v>
      </c>
      <c r="AF20" s="11">
        <f t="shared" si="7"/>
        <v>0.65211485330480468</v>
      </c>
    </row>
    <row r="21" spans="1:32" x14ac:dyDescent="0.2">
      <c r="A21" s="10" t="str">
        <f>name!D17</f>
        <v>51 Skilled agricultural and related trades</v>
      </c>
      <c r="B21" s="11">
        <v>7.9354591093374225</v>
      </c>
      <c r="C21" s="11">
        <v>8.4551292700295484</v>
      </c>
      <c r="D21" s="11">
        <v>8.1329585072492776</v>
      </c>
      <c r="E21" s="11">
        <v>7.9424470590470309</v>
      </c>
      <c r="F21" s="11">
        <v>8.5364503829097291</v>
      </c>
      <c r="G21" s="11"/>
      <c r="H21" s="11">
        <f t="shared" si="2"/>
        <v>0.40349187566045153</v>
      </c>
      <c r="I21" s="11">
        <f>'RD T1'!E20</f>
        <v>4.5361588276929599</v>
      </c>
      <c r="J21" s="11">
        <f t="shared" si="5"/>
        <v>4.9396507033534114</v>
      </c>
      <c r="L21" s="10" t="str">
        <f>name!D17</f>
        <v>51 Skilled agricultural and related trades</v>
      </c>
      <c r="M21" s="11">
        <v>6.1886905199954745</v>
      </c>
      <c r="N21" s="11">
        <v>7.2432387263108566</v>
      </c>
      <c r="O21" s="11">
        <v>6.6206413657288783</v>
      </c>
      <c r="P21" s="11">
        <v>6.3982894218718176</v>
      </c>
      <c r="Q21" s="11">
        <v>6.7933943553285978</v>
      </c>
      <c r="R21" s="11"/>
      <c r="S21" s="11">
        <f t="shared" si="3"/>
        <v>0.17275298959971952</v>
      </c>
      <c r="T21" s="11">
        <f>'RD T1'!T20</f>
        <v>3.471333166414956</v>
      </c>
      <c r="U21" s="11">
        <f t="shared" si="6"/>
        <v>3.6440861560146756</v>
      </c>
      <c r="W21" s="10" t="str">
        <f>name!D17</f>
        <v>51 Skilled agricultural and related trades</v>
      </c>
      <c r="X21" s="11">
        <v>1.7467685893419529</v>
      </c>
      <c r="Y21" s="11">
        <v>1.2118905437186926</v>
      </c>
      <c r="Z21" s="11">
        <v>1.5123171415204069</v>
      </c>
      <c r="AA21" s="11">
        <v>1.5441576371752204</v>
      </c>
      <c r="AB21" s="11">
        <v>1.7430560275811438</v>
      </c>
      <c r="AC21" s="11"/>
      <c r="AD21" s="11">
        <f t="shared" si="4"/>
        <v>0.23073888606073689</v>
      </c>
      <c r="AE21" s="11">
        <f>'RD T1'!T49</f>
        <v>1.0648256612780038</v>
      </c>
      <c r="AF21" s="11">
        <f t="shared" si="7"/>
        <v>1.2955645473387407</v>
      </c>
    </row>
    <row r="22" spans="1:32" x14ac:dyDescent="0.2">
      <c r="A22" s="10" t="str">
        <f>name!D18</f>
        <v>52 Skilled metal, electrical and electronic trades</v>
      </c>
      <c r="B22" s="11">
        <v>29.387457570005587</v>
      </c>
      <c r="C22" s="11">
        <v>31.20722339569086</v>
      </c>
      <c r="D22" s="11">
        <v>26.35250011801838</v>
      </c>
      <c r="E22" s="11">
        <v>25.015124653422529</v>
      </c>
      <c r="F22" s="11">
        <v>22.798874188811251</v>
      </c>
      <c r="G22" s="11"/>
      <c r="H22" s="11">
        <f t="shared" si="2"/>
        <v>-3.5536259292071293</v>
      </c>
      <c r="I22" s="11">
        <f>'RD T1'!E21</f>
        <v>9.0659850159806865</v>
      </c>
      <c r="J22" s="11">
        <f t="shared" si="5"/>
        <v>5.5123590867735572</v>
      </c>
      <c r="L22" s="10" t="str">
        <f>name!D18</f>
        <v>52 Skilled metal, electrical and electronic trades</v>
      </c>
      <c r="M22" s="11">
        <v>29.043463632882148</v>
      </c>
      <c r="N22" s="11">
        <v>30.645893171154189</v>
      </c>
      <c r="O22" s="11">
        <v>25.926742043793663</v>
      </c>
      <c r="P22" s="11">
        <v>24.277698415468745</v>
      </c>
      <c r="Q22" s="11">
        <v>21.858341494881987</v>
      </c>
      <c r="R22" s="11"/>
      <c r="S22" s="11">
        <f t="shared" si="3"/>
        <v>-4.0684005489116757</v>
      </c>
      <c r="T22" s="11">
        <f>'RD T1'!T21</f>
        <v>8.6318144943358277</v>
      </c>
      <c r="U22" s="11">
        <f t="shared" si="6"/>
        <v>4.563413945424152</v>
      </c>
      <c r="W22" s="10" t="str">
        <f>name!D18</f>
        <v>52 Skilled metal, electrical and electronic trades</v>
      </c>
      <c r="X22" s="11">
        <v>0.34399393712347259</v>
      </c>
      <c r="Y22" s="11">
        <v>0.56133022453666126</v>
      </c>
      <c r="Z22" s="11">
        <v>0.42575807422468848</v>
      </c>
      <c r="AA22" s="11">
        <v>0.73742623795379747</v>
      </c>
      <c r="AB22" s="11">
        <v>0.94053269392924499</v>
      </c>
      <c r="AC22" s="11"/>
      <c r="AD22" s="11">
        <f t="shared" si="4"/>
        <v>0.51477461970455651</v>
      </c>
      <c r="AE22" s="11">
        <f>'RD T1'!T50</f>
        <v>0.43417052164485848</v>
      </c>
      <c r="AF22" s="11">
        <f t="shared" si="7"/>
        <v>0.94894514134941499</v>
      </c>
    </row>
    <row r="23" spans="1:32" x14ac:dyDescent="0.2">
      <c r="A23" s="10" t="str">
        <f>name!D19</f>
        <v>53 Skilled construction and building trades</v>
      </c>
      <c r="B23" s="11">
        <v>24.863493467272157</v>
      </c>
      <c r="C23" s="11">
        <v>26.377045774910481</v>
      </c>
      <c r="D23" s="11">
        <v>22.562667875657095</v>
      </c>
      <c r="E23" s="11">
        <v>22.162677996292569</v>
      </c>
      <c r="F23" s="11">
        <v>20.41114423350961</v>
      </c>
      <c r="G23" s="11"/>
      <c r="H23" s="11">
        <f t="shared" si="2"/>
        <v>-2.1515236421474846</v>
      </c>
      <c r="I23" s="11">
        <f>'RD T1'!E22</f>
        <v>8.9130850700290267</v>
      </c>
      <c r="J23" s="11">
        <f t="shared" si="5"/>
        <v>6.7615614278815421</v>
      </c>
      <c r="L23" s="10" t="str">
        <f>name!D19</f>
        <v>53 Skilled construction and building trades</v>
      </c>
      <c r="M23" s="11">
        <v>24.620123672663482</v>
      </c>
      <c r="N23" s="11">
        <v>26.06133862029397</v>
      </c>
      <c r="O23" s="11">
        <v>22.228009385993477</v>
      </c>
      <c r="P23" s="11">
        <v>21.9679762002187</v>
      </c>
      <c r="Q23" s="11">
        <v>20.200670930414049</v>
      </c>
      <c r="R23" s="11"/>
      <c r="S23" s="11">
        <f t="shared" si="3"/>
        <v>-2.0273384555794287</v>
      </c>
      <c r="T23" s="11">
        <f>'RD T1'!T22</f>
        <v>8.8013805506005447</v>
      </c>
      <c r="U23" s="11">
        <f t="shared" si="6"/>
        <v>6.774042095021116</v>
      </c>
      <c r="W23" s="10" t="str">
        <f>name!D19</f>
        <v>53 Skilled construction and building trades</v>
      </c>
      <c r="X23" s="11">
        <v>0.24336979460869276</v>
      </c>
      <c r="Y23" s="11">
        <v>0.31570715461653864</v>
      </c>
      <c r="Z23" s="11">
        <v>0.33465848966361933</v>
      </c>
      <c r="AA23" s="11">
        <v>0.19470179607384988</v>
      </c>
      <c r="AB23" s="11">
        <v>0.21047330309557613</v>
      </c>
      <c r="AC23" s="11"/>
      <c r="AD23" s="11">
        <f t="shared" si="4"/>
        <v>-0.1241851865680432</v>
      </c>
      <c r="AE23" s="11">
        <f>'RD T1'!T51</f>
        <v>0.11170451942848245</v>
      </c>
      <c r="AF23" s="11">
        <f t="shared" si="7"/>
        <v>-1.2480667139560753E-2</v>
      </c>
    </row>
    <row r="24" spans="1:32" x14ac:dyDescent="0.2">
      <c r="A24" s="10" t="str">
        <f>name!D20</f>
        <v>54 Textiles, printing and other skilled trades</v>
      </c>
      <c r="B24" s="11">
        <v>15.966200932298705</v>
      </c>
      <c r="C24" s="11">
        <v>13.919195726881521</v>
      </c>
      <c r="D24" s="11">
        <v>13.468613145382259</v>
      </c>
      <c r="E24" s="11">
        <v>13.844534354429895</v>
      </c>
      <c r="F24" s="11">
        <v>13.58300466083414</v>
      </c>
      <c r="G24" s="11"/>
      <c r="H24" s="11">
        <f t="shared" si="2"/>
        <v>0.11439151545188153</v>
      </c>
      <c r="I24" s="11">
        <f>'RD T1'!E23</f>
        <v>5.8772451080720094</v>
      </c>
      <c r="J24" s="11">
        <f t="shared" si="5"/>
        <v>5.9916366235238909</v>
      </c>
      <c r="L24" s="10" t="str">
        <f>name!D20</f>
        <v>54 Textiles, printing and other skilled trades</v>
      </c>
      <c r="M24" s="11">
        <v>9.8615641238384502</v>
      </c>
      <c r="N24" s="11">
        <v>8.4956306929914316</v>
      </c>
      <c r="O24" s="11">
        <v>7.7304649393334524</v>
      </c>
      <c r="P24" s="11">
        <v>8.0413550862255114</v>
      </c>
      <c r="Q24" s="11">
        <v>7.6829973873174779</v>
      </c>
      <c r="R24" s="11"/>
      <c r="S24" s="11">
        <f t="shared" si="3"/>
        <v>-4.7467552015974412E-2</v>
      </c>
      <c r="T24" s="11">
        <f>'RD T1'!T23</f>
        <v>2.5152289692643501</v>
      </c>
      <c r="U24" s="11">
        <f t="shared" si="6"/>
        <v>2.4677614172483757</v>
      </c>
      <c r="W24" s="10" t="str">
        <f>name!D20</f>
        <v>54 Textiles, printing and other skilled trades</v>
      </c>
      <c r="X24" s="11">
        <v>6.1046368084602545</v>
      </c>
      <c r="Y24" s="11">
        <v>5.4235650338900774</v>
      </c>
      <c r="Z24" s="11">
        <v>5.7381482060487938</v>
      </c>
      <c r="AA24" s="11">
        <v>5.8031792682043859</v>
      </c>
      <c r="AB24" s="11">
        <v>5.9000072735166675</v>
      </c>
      <c r="AC24" s="11"/>
      <c r="AD24" s="11">
        <f t="shared" si="4"/>
        <v>0.16185906746787371</v>
      </c>
      <c r="AE24" s="11">
        <f>'RD T1'!T52</f>
        <v>3.3620161388076579</v>
      </c>
      <c r="AF24" s="11">
        <f t="shared" si="7"/>
        <v>3.5238752062755316</v>
      </c>
    </row>
    <row r="25" spans="1:32" x14ac:dyDescent="0.2">
      <c r="A25" s="10" t="str">
        <f>name!D21</f>
        <v>61 Caring personal service occupations</v>
      </c>
      <c r="B25" s="11">
        <v>61.180652992749778</v>
      </c>
      <c r="C25" s="11">
        <v>60.860490767209043</v>
      </c>
      <c r="D25" s="11">
        <v>60.123180087764254</v>
      </c>
      <c r="E25" s="11">
        <v>64.259165932977851</v>
      </c>
      <c r="F25" s="11">
        <v>71.663175484564121</v>
      </c>
      <c r="G25" s="11"/>
      <c r="H25" s="11">
        <f t="shared" si="2"/>
        <v>11.539995396799867</v>
      </c>
      <c r="I25" s="11">
        <f>'RD T1'!E24</f>
        <v>36.664081216052161</v>
      </c>
      <c r="J25" s="11">
        <f t="shared" si="5"/>
        <v>48.204076612852027</v>
      </c>
      <c r="L25" s="10" t="str">
        <f>name!D21</f>
        <v>61 Caring personal service occupations</v>
      </c>
      <c r="M25" s="11">
        <v>8.670260126540537</v>
      </c>
      <c r="N25" s="11">
        <v>8.8858847313789973</v>
      </c>
      <c r="O25" s="11">
        <v>8.2209286328637905</v>
      </c>
      <c r="P25" s="11">
        <v>9.9552898298466665</v>
      </c>
      <c r="Q25" s="11">
        <v>11.739353827019329</v>
      </c>
      <c r="R25" s="11"/>
      <c r="S25" s="11">
        <f t="shared" si="3"/>
        <v>3.5184251941555384</v>
      </c>
      <c r="T25" s="11">
        <f>'RD T1'!T24</f>
        <v>4.4843367605121545</v>
      </c>
      <c r="U25" s="11">
        <f t="shared" si="6"/>
        <v>8.0027619546676938</v>
      </c>
      <c r="W25" s="10" t="str">
        <f>name!D21</f>
        <v>61 Caring personal service occupations</v>
      </c>
      <c r="X25" s="11">
        <v>52.51039286620918</v>
      </c>
      <c r="Y25" s="11">
        <v>51.974606035830028</v>
      </c>
      <c r="Z25" s="11">
        <v>51.902251454900473</v>
      </c>
      <c r="AA25" s="11">
        <v>54.303876103131174</v>
      </c>
      <c r="AB25" s="11">
        <v>59.923821657544842</v>
      </c>
      <c r="AC25" s="11"/>
      <c r="AD25" s="11">
        <f t="shared" si="4"/>
        <v>8.0215702026443694</v>
      </c>
      <c r="AE25" s="11">
        <f>'RD T1'!T53</f>
        <v>32.179744455540018</v>
      </c>
      <c r="AF25" s="11">
        <f t="shared" si="7"/>
        <v>40.201314658184387</v>
      </c>
    </row>
    <row r="26" spans="1:32" x14ac:dyDescent="0.2">
      <c r="A26" s="10" t="str">
        <f>name!D22</f>
        <v>62 Leisure, travel and related personal service occupations</v>
      </c>
      <c r="B26" s="11">
        <v>15.257421962494458</v>
      </c>
      <c r="C26" s="11">
        <v>15.570996668098877</v>
      </c>
      <c r="D26" s="11">
        <v>13.509341514310533</v>
      </c>
      <c r="E26" s="11">
        <v>12.298024191058344</v>
      </c>
      <c r="F26" s="11">
        <v>12.0205813349415</v>
      </c>
      <c r="G26" s="11"/>
      <c r="H26" s="11">
        <f t="shared" si="2"/>
        <v>-1.4887601793690326</v>
      </c>
      <c r="I26" s="11">
        <f>'RD T1'!E25</f>
        <v>6.1623769985060983</v>
      </c>
      <c r="J26" s="11">
        <f t="shared" si="5"/>
        <v>4.6736168191370657</v>
      </c>
      <c r="L26" s="10" t="str">
        <f>name!D22</f>
        <v>62 Leisure, travel and related personal service occupations</v>
      </c>
      <c r="M26" s="11">
        <v>4.4907774059456065</v>
      </c>
      <c r="N26" s="11">
        <v>4.7894385760379281</v>
      </c>
      <c r="O26" s="11">
        <v>4.4566526704262808</v>
      </c>
      <c r="P26" s="11">
        <v>4.2133013105556296</v>
      </c>
      <c r="Q26" s="11">
        <v>4.3568322217392765</v>
      </c>
      <c r="R26" s="11"/>
      <c r="S26" s="11">
        <f t="shared" si="3"/>
        <v>-9.9820448687004237E-2</v>
      </c>
      <c r="T26" s="11">
        <f>'RD T1'!T25</f>
        <v>1.8205024782293973</v>
      </c>
      <c r="U26" s="11">
        <f t="shared" si="6"/>
        <v>1.720682029542393</v>
      </c>
      <c r="W26" s="10" t="str">
        <f>name!D22</f>
        <v>62 Leisure, travel and related personal service occupations</v>
      </c>
      <c r="X26" s="11">
        <v>10.766644556548854</v>
      </c>
      <c r="Y26" s="11">
        <v>10.78155809206096</v>
      </c>
      <c r="Z26" s="11">
        <v>9.052688843884221</v>
      </c>
      <c r="AA26" s="11">
        <v>8.0847228805027083</v>
      </c>
      <c r="AB26" s="11">
        <v>7.6637491132022282</v>
      </c>
      <c r="AC26" s="11"/>
      <c r="AD26" s="11">
        <f t="shared" si="4"/>
        <v>-1.3889397306819928</v>
      </c>
      <c r="AE26" s="11">
        <f>'RD T1'!T54</f>
        <v>4.3418745202767024</v>
      </c>
      <c r="AF26" s="11">
        <f t="shared" si="7"/>
        <v>2.9529347895947096</v>
      </c>
    </row>
    <row r="27" spans="1:32" x14ac:dyDescent="0.2">
      <c r="A27" s="10" t="str">
        <f>name!D23</f>
        <v>63 Community and civil enforcement occupations</v>
      </c>
      <c r="B27" s="11">
        <v>0.69279243589642958</v>
      </c>
      <c r="C27" s="11">
        <v>0.58643594260820864</v>
      </c>
      <c r="D27" s="11">
        <v>0.70885932672658192</v>
      </c>
      <c r="E27" s="11">
        <v>0.51266580076922508</v>
      </c>
      <c r="F27" s="11">
        <v>0.56074752480199097</v>
      </c>
      <c r="G27" s="11"/>
      <c r="H27" s="11">
        <f t="shared" si="2"/>
        <v>-0.14811180192459095</v>
      </c>
      <c r="I27" s="11">
        <f>'RD T1'!E26</f>
        <v>0.25814227215124325</v>
      </c>
      <c r="J27" s="11">
        <f t="shared" si="5"/>
        <v>0.1100304702266523</v>
      </c>
      <c r="L27" s="10" t="str">
        <f>name!D23</f>
        <v>63 Community and civil enforcement occupations</v>
      </c>
      <c r="M27" s="11">
        <v>0.54785346871746754</v>
      </c>
      <c r="N27" s="11">
        <v>0.4180362914150047</v>
      </c>
      <c r="O27" s="11">
        <v>0.57052643587694096</v>
      </c>
      <c r="P27" s="11">
        <v>0.33211247745515105</v>
      </c>
      <c r="Q27" s="11">
        <v>0.38363113151811584</v>
      </c>
      <c r="R27" s="11"/>
      <c r="S27" s="11">
        <f t="shared" si="3"/>
        <v>-0.18689530435882512</v>
      </c>
      <c r="T27" s="11">
        <f>'RD T1'!T26</f>
        <v>0.14888285447772359</v>
      </c>
      <c r="U27" s="11">
        <f t="shared" si="6"/>
        <v>-3.8012449881101529E-2</v>
      </c>
      <c r="W27" s="10" t="str">
        <f>name!D23</f>
        <v>63 Community and civil enforcement occupations</v>
      </c>
      <c r="X27" s="11">
        <v>0.14493896717896196</v>
      </c>
      <c r="Y27" s="11">
        <v>0.16839965119320446</v>
      </c>
      <c r="Z27" s="11">
        <v>0.13833289084964079</v>
      </c>
      <c r="AA27" s="11">
        <v>0.1805533233140735</v>
      </c>
      <c r="AB27" s="11">
        <v>0.17711639328387543</v>
      </c>
      <c r="AC27" s="11"/>
      <c r="AD27" s="11">
        <f t="shared" si="4"/>
        <v>3.8783502434234646E-2</v>
      </c>
      <c r="AE27" s="11">
        <f>'RD T1'!T55</f>
        <v>0.10925941767351963</v>
      </c>
      <c r="AF27" s="11">
        <f t="shared" si="7"/>
        <v>0.14804292010775427</v>
      </c>
    </row>
    <row r="28" spans="1:32" x14ac:dyDescent="0.2">
      <c r="A28" s="10" t="str">
        <f>name!D24</f>
        <v>71 Sales occupations</v>
      </c>
      <c r="B28" s="11">
        <v>56.151990816308881</v>
      </c>
      <c r="C28" s="11">
        <v>57.558297695890566</v>
      </c>
      <c r="D28" s="11">
        <v>54.979770203855928</v>
      </c>
      <c r="E28" s="11">
        <v>54.445180689146575</v>
      </c>
      <c r="F28" s="11">
        <v>52.801458978592485</v>
      </c>
      <c r="G28" s="11"/>
      <c r="H28" s="11">
        <f t="shared" si="2"/>
        <v>-2.1783112252634425</v>
      </c>
      <c r="I28" s="11">
        <f>'RD T1'!E27</f>
        <v>25.216354475207076</v>
      </c>
      <c r="J28" s="11">
        <f t="shared" si="5"/>
        <v>23.038043249943634</v>
      </c>
      <c r="L28" s="10" t="str">
        <f>name!D24</f>
        <v>71 Sales occupations</v>
      </c>
      <c r="M28" s="11">
        <v>20.48712516135911</v>
      </c>
      <c r="N28" s="11">
        <v>21.148877574534229</v>
      </c>
      <c r="O28" s="11">
        <v>20.161724813060374</v>
      </c>
      <c r="P28" s="11">
        <v>19.939489551205284</v>
      </c>
      <c r="Q28" s="11">
        <v>19.536659873220941</v>
      </c>
      <c r="R28" s="11"/>
      <c r="S28" s="11">
        <f t="shared" si="3"/>
        <v>-0.62506493983943301</v>
      </c>
      <c r="T28" s="11">
        <f>'RD T1'!T27</f>
        <v>6.4963776989821653</v>
      </c>
      <c r="U28" s="11">
        <f t="shared" si="6"/>
        <v>5.8713127591427323</v>
      </c>
      <c r="W28" s="10" t="str">
        <f>name!D24</f>
        <v>71 Sales occupations</v>
      </c>
      <c r="X28" s="11">
        <v>35.664865654949772</v>
      </c>
      <c r="Y28" s="11">
        <v>36.409420121356369</v>
      </c>
      <c r="Z28" s="11">
        <v>34.81804539079554</v>
      </c>
      <c r="AA28" s="11">
        <v>34.505691137941277</v>
      </c>
      <c r="AB28" s="11">
        <v>33.264799105371566</v>
      </c>
      <c r="AC28" s="11"/>
      <c r="AD28" s="11">
        <f t="shared" si="4"/>
        <v>-1.5532462854239739</v>
      </c>
      <c r="AE28" s="11">
        <f>'RD T1'!T56</f>
        <v>18.719976776224911</v>
      </c>
      <c r="AF28" s="11">
        <f t="shared" si="7"/>
        <v>17.166730490800937</v>
      </c>
    </row>
    <row r="29" spans="1:32" x14ac:dyDescent="0.2">
      <c r="A29" s="10" t="str">
        <f>name!D25</f>
        <v>72 Customer service occupations</v>
      </c>
      <c r="B29" s="11">
        <v>12.520203037503126</v>
      </c>
      <c r="C29" s="11">
        <v>13.720362971625697</v>
      </c>
      <c r="D29" s="11">
        <v>13.67008113170399</v>
      </c>
      <c r="E29" s="11">
        <v>15.324702666640327</v>
      </c>
      <c r="F29" s="11">
        <v>17.395910822604378</v>
      </c>
      <c r="G29" s="11"/>
      <c r="H29" s="11">
        <f t="shared" si="2"/>
        <v>3.7258296909003885</v>
      </c>
      <c r="I29" s="11">
        <f>'RD T1'!E28</f>
        <v>6.9696166746952501</v>
      </c>
      <c r="J29" s="11">
        <f t="shared" si="5"/>
        <v>10.69544636559564</v>
      </c>
      <c r="L29" s="10" t="str">
        <f>name!D25</f>
        <v>72 Customer service occupations</v>
      </c>
      <c r="M29" s="11">
        <v>5.5649398305456845</v>
      </c>
      <c r="N29" s="11">
        <v>5.3311397201451154</v>
      </c>
      <c r="O29" s="11">
        <v>5.8519872146244118</v>
      </c>
      <c r="P29" s="11">
        <v>7.3333750593046236</v>
      </c>
      <c r="Q29" s="11">
        <v>8.7150455248181569</v>
      </c>
      <c r="R29" s="11"/>
      <c r="S29" s="11">
        <f t="shared" si="3"/>
        <v>2.863058310193745</v>
      </c>
      <c r="T29" s="11">
        <f>'RD T1'!T28</f>
        <v>2.594738663146396</v>
      </c>
      <c r="U29" s="11">
        <f t="shared" si="6"/>
        <v>5.457796973340141</v>
      </c>
      <c r="W29" s="10" t="str">
        <f>name!D25</f>
        <v>72 Customer service occupations</v>
      </c>
      <c r="X29" s="11">
        <v>6.95526320695744</v>
      </c>
      <c r="Y29" s="11">
        <v>8.3892232514805691</v>
      </c>
      <c r="Z29" s="11">
        <v>7.8180939170796018</v>
      </c>
      <c r="AA29" s="11">
        <v>7.9913276073357</v>
      </c>
      <c r="AB29" s="11">
        <v>8.6808652977862177</v>
      </c>
      <c r="AC29" s="11"/>
      <c r="AD29" s="11">
        <f t="shared" si="4"/>
        <v>0.86277138070661596</v>
      </c>
      <c r="AE29" s="11">
        <f>'RD T1'!T57</f>
        <v>4.374878011548855</v>
      </c>
      <c r="AF29" s="11">
        <f t="shared" si="7"/>
        <v>5.237649392255471</v>
      </c>
    </row>
    <row r="30" spans="1:32" x14ac:dyDescent="0.2">
      <c r="A30" s="10" t="str">
        <f>name!D26</f>
        <v>81 Process, plant and machine operatives</v>
      </c>
      <c r="B30" s="11">
        <v>22.368935249298922</v>
      </c>
      <c r="C30" s="11">
        <v>21.725437754951752</v>
      </c>
      <c r="D30" s="11">
        <v>18.725114174052319</v>
      </c>
      <c r="E30" s="11">
        <v>18.564866534097774</v>
      </c>
      <c r="F30" s="11">
        <v>16.310102894799822</v>
      </c>
      <c r="G30" s="11"/>
      <c r="H30" s="11">
        <f t="shared" si="2"/>
        <v>-2.4150112792524965</v>
      </c>
      <c r="I30" s="11">
        <f>'RD T1'!E29</f>
        <v>6.9468939717609537</v>
      </c>
      <c r="J30" s="11">
        <f t="shared" si="5"/>
        <v>4.5318826925084572</v>
      </c>
      <c r="L30" s="10" t="str">
        <f>name!D26</f>
        <v>81 Process, plant and machine operatives</v>
      </c>
      <c r="M30" s="11">
        <v>16.974398774675606</v>
      </c>
      <c r="N30" s="11">
        <v>16.14069393044463</v>
      </c>
      <c r="O30" s="11">
        <v>13.998538853264931</v>
      </c>
      <c r="P30" s="11">
        <v>13.404969414340286</v>
      </c>
      <c r="Q30" s="11">
        <v>11.763401865728021</v>
      </c>
      <c r="R30" s="11"/>
      <c r="S30" s="11">
        <f t="shared" si="3"/>
        <v>-2.2351369875369098</v>
      </c>
      <c r="T30" s="11">
        <f>'RD T1'!T29</f>
        <v>4.5673959830446993</v>
      </c>
      <c r="U30" s="11">
        <f t="shared" si="6"/>
        <v>2.3322589955077895</v>
      </c>
      <c r="W30" s="10" t="str">
        <f>name!D26</f>
        <v>81 Process, plant and machine operatives</v>
      </c>
      <c r="X30" s="11">
        <v>5.394536474623302</v>
      </c>
      <c r="Y30" s="11">
        <v>5.5847438245071164</v>
      </c>
      <c r="Z30" s="11">
        <v>4.7265753207873757</v>
      </c>
      <c r="AA30" s="11">
        <v>5.1598971197574892</v>
      </c>
      <c r="AB30" s="11">
        <v>4.5467010290717971</v>
      </c>
      <c r="AC30" s="11"/>
      <c r="AD30" s="11">
        <f t="shared" si="4"/>
        <v>-0.17987429171557867</v>
      </c>
      <c r="AE30" s="11">
        <f>'RD T1'!T58</f>
        <v>2.3794979887162557</v>
      </c>
      <c r="AF30" s="11">
        <f t="shared" si="7"/>
        <v>2.1996236970006771</v>
      </c>
    </row>
    <row r="31" spans="1:32" x14ac:dyDescent="0.2">
      <c r="A31" s="10" t="str">
        <f>name!D27</f>
        <v>82 Transport and mobile machine drivers and operatives</v>
      </c>
      <c r="B31" s="11">
        <v>27.649679745855032</v>
      </c>
      <c r="C31" s="11">
        <v>32.702309872844339</v>
      </c>
      <c r="D31" s="11">
        <v>29.30042842458629</v>
      </c>
      <c r="E31" s="11">
        <v>29.589870181290724</v>
      </c>
      <c r="F31" s="11">
        <v>29.265217794759742</v>
      </c>
      <c r="G31" s="11"/>
      <c r="H31" s="11">
        <f t="shared" si="2"/>
        <v>-3.5210629826547546E-2</v>
      </c>
      <c r="I31" s="11">
        <f>'RD T1'!E30</f>
        <v>15.236869081673015</v>
      </c>
      <c r="J31" s="11">
        <f t="shared" si="5"/>
        <v>15.201658451846468</v>
      </c>
      <c r="L31" s="10" t="str">
        <f>name!D27</f>
        <v>82 Transport and mobile machine drivers and operatives</v>
      </c>
      <c r="M31" s="11">
        <v>26.534308411499509</v>
      </c>
      <c r="N31" s="11">
        <v>31.614161010581888</v>
      </c>
      <c r="O31" s="11">
        <v>28.261860947314801</v>
      </c>
      <c r="P31" s="11">
        <v>28.216659179975174</v>
      </c>
      <c r="Q31" s="11">
        <v>27.697657070837618</v>
      </c>
      <c r="R31" s="11"/>
      <c r="S31" s="11">
        <f t="shared" si="3"/>
        <v>-0.56420387647718329</v>
      </c>
      <c r="T31" s="11">
        <f>'RD T1'!T30</f>
        <v>14.389567599078241</v>
      </c>
      <c r="U31" s="11">
        <f t="shared" si="6"/>
        <v>13.825363722601058</v>
      </c>
      <c r="W31" s="10" t="str">
        <f>name!D27</f>
        <v>82 Transport and mobile machine drivers and operatives</v>
      </c>
      <c r="X31" s="11">
        <v>1.1153713343555149</v>
      </c>
      <c r="Y31" s="11">
        <v>1.0881488622624442</v>
      </c>
      <c r="Z31" s="11">
        <v>1.0385674772714877</v>
      </c>
      <c r="AA31" s="11">
        <v>1.3732110013155734</v>
      </c>
      <c r="AB31" s="11">
        <v>1.5675607239220812</v>
      </c>
      <c r="AC31" s="11"/>
      <c r="AD31" s="11">
        <f t="shared" si="4"/>
        <v>0.52899324665059355</v>
      </c>
      <c r="AE31" s="11">
        <f>'RD T1'!T59</f>
        <v>0.84730148259477112</v>
      </c>
      <c r="AF31" s="11">
        <f t="shared" si="7"/>
        <v>1.3762947292453647</v>
      </c>
    </row>
    <row r="32" spans="1:32" x14ac:dyDescent="0.2">
      <c r="A32" s="10" t="str">
        <f>name!D28</f>
        <v>91 Elementary trades and related occupations</v>
      </c>
      <c r="B32" s="11">
        <v>13.2504489910497</v>
      </c>
      <c r="C32" s="11">
        <v>12.518043468824244</v>
      </c>
      <c r="D32" s="11">
        <v>10.465823852370542</v>
      </c>
      <c r="E32" s="11">
        <v>18.383854596968799</v>
      </c>
      <c r="F32" s="11">
        <v>20.655639533302619</v>
      </c>
      <c r="G32" s="11"/>
      <c r="H32" s="11">
        <f t="shared" si="2"/>
        <v>10.189815680932076</v>
      </c>
      <c r="I32" s="11">
        <f>'RD T1'!E31</f>
        <v>8.3716857454782971</v>
      </c>
      <c r="J32" s="11">
        <f t="shared" si="5"/>
        <v>18.561501426410373</v>
      </c>
      <c r="L32" s="10" t="str">
        <f>name!D28</f>
        <v>91 Elementary trades and related occupations</v>
      </c>
      <c r="M32" s="11">
        <v>9.9651375679963596</v>
      </c>
      <c r="N32" s="11">
        <v>9.4160571662797032</v>
      </c>
      <c r="O32" s="11">
        <v>8.0899393450821879</v>
      </c>
      <c r="P32" s="11">
        <v>10.856176220816829</v>
      </c>
      <c r="Q32" s="11">
        <v>11.652114771372235</v>
      </c>
      <c r="R32" s="11"/>
      <c r="S32" s="11">
        <f t="shared" si="3"/>
        <v>3.5621754262900467</v>
      </c>
      <c r="T32" s="11">
        <f>'RD T1'!T31</f>
        <v>3.6321970170713844</v>
      </c>
      <c r="U32" s="11">
        <f t="shared" si="6"/>
        <v>7.1943724433614307</v>
      </c>
      <c r="W32" s="10" t="str">
        <f>name!D28</f>
        <v>91 Elementary trades and related occupations</v>
      </c>
      <c r="X32" s="11">
        <v>3.285311423053328</v>
      </c>
      <c r="Y32" s="11">
        <v>3.1019863025445202</v>
      </c>
      <c r="Z32" s="11">
        <v>2.375884507288363</v>
      </c>
      <c r="AA32" s="11">
        <v>7.5276783761519894</v>
      </c>
      <c r="AB32" s="11">
        <v>9.0035247619303913</v>
      </c>
      <c r="AC32" s="11"/>
      <c r="AD32" s="11">
        <f t="shared" si="4"/>
        <v>6.6276402546420279</v>
      </c>
      <c r="AE32" s="11">
        <f>'RD T1'!T60</f>
        <v>4.7394887284069114</v>
      </c>
      <c r="AF32" s="11">
        <f t="shared" si="7"/>
        <v>11.367128983048939</v>
      </c>
    </row>
    <row r="33" spans="1:32" x14ac:dyDescent="0.2">
      <c r="A33" s="10" t="str">
        <f>name!D29</f>
        <v>92 Elementary administration and service occupations</v>
      </c>
      <c r="B33" s="11">
        <v>67.927816208634368</v>
      </c>
      <c r="C33" s="11">
        <v>68.032360397758623</v>
      </c>
      <c r="D33" s="11">
        <v>60.628633841129805</v>
      </c>
      <c r="E33" s="11">
        <v>54.991104864982816</v>
      </c>
      <c r="F33" s="11">
        <v>50.885162208571721</v>
      </c>
      <c r="G33" s="11"/>
      <c r="H33" s="11">
        <f t="shared" ref="H33" si="8">F33-D33</f>
        <v>-9.7434716325580837</v>
      </c>
      <c r="I33" s="11">
        <f>'RD T1'!E32</f>
        <v>25.701925149376951</v>
      </c>
      <c r="J33" s="11">
        <f>SUM(H33:I33)</f>
        <v>15.958453516818867</v>
      </c>
      <c r="L33" s="10" t="str">
        <f>name!D29</f>
        <v>92 Elementary administration and service occupations</v>
      </c>
      <c r="M33" s="11">
        <v>34.093260193302456</v>
      </c>
      <c r="N33" s="11">
        <v>33.926171577331537</v>
      </c>
      <c r="O33" s="11">
        <v>30.301708168931228</v>
      </c>
      <c r="P33" s="11">
        <v>29.565530066820774</v>
      </c>
      <c r="Q33" s="11">
        <v>27.444935661612426</v>
      </c>
      <c r="R33" s="11"/>
      <c r="S33" s="11">
        <f t="shared" ref="S33" si="9">Q33-O33</f>
        <v>-2.8567725073188015</v>
      </c>
      <c r="T33" s="11">
        <f>'RD T1'!T32</f>
        <v>11.429278182656587</v>
      </c>
      <c r="U33" s="11">
        <f t="shared" ref="U33" si="10">SUM(S33:T33)</f>
        <v>8.5725056753377853</v>
      </c>
      <c r="W33" s="10" t="str">
        <f>name!D29</f>
        <v>92 Elementary administration and service occupations</v>
      </c>
      <c r="X33" s="11">
        <v>33.834556015332012</v>
      </c>
      <c r="Y33" s="11">
        <v>34.106188820427001</v>
      </c>
      <c r="Z33" s="11">
        <v>30.326925672198559</v>
      </c>
      <c r="AA33" s="11">
        <v>25.425574798161968</v>
      </c>
      <c r="AB33" s="11">
        <v>23.440226546959245</v>
      </c>
      <c r="AC33" s="11"/>
      <c r="AD33" s="11">
        <f t="shared" ref="AD33" si="11">AB33-Z33</f>
        <v>-6.8866991252393142</v>
      </c>
      <c r="AE33" s="11">
        <f>'RD T1'!T61</f>
        <v>14.272646966720361</v>
      </c>
      <c r="AF33" s="11">
        <f t="shared" ref="AF33" si="12">SUM(AD33:AE33)</f>
        <v>7.3859478414810464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707.00700000000029</v>
      </c>
      <c r="C35" s="34">
        <f>SUM(C8:C33)</f>
        <v>738.29900000000021</v>
      </c>
      <c r="D35" s="34">
        <f>SUM(D8:D33)</f>
        <v>722.01100000000031</v>
      </c>
      <c r="E35" s="34">
        <f>SUM(E8:E33)</f>
        <v>741.00699999999995</v>
      </c>
      <c r="F35" s="34">
        <f>SUM(F8:F33)</f>
        <v>772.74900000000002</v>
      </c>
      <c r="G35" s="11"/>
      <c r="H35" s="34">
        <f>F35-D35</f>
        <v>50.737999999999715</v>
      </c>
      <c r="I35" s="34">
        <f>SUM(I8:I33)</f>
        <v>357.93257936258846</v>
      </c>
      <c r="J35" s="34">
        <f>SUM(J8:J33)</f>
        <v>408.67057936258828</v>
      </c>
      <c r="L35" s="231" t="str">
        <f>name!D3</f>
        <v>All occupations</v>
      </c>
      <c r="M35" s="34">
        <f>SUM(M8:M33)</f>
        <v>370.91261595299437</v>
      </c>
      <c r="N35" s="34">
        <f>SUM(N8:N33)</f>
        <v>389.29666285783378</v>
      </c>
      <c r="O35" s="34">
        <f>SUM(O8:O33)</f>
        <v>375.12685986550105</v>
      </c>
      <c r="P35" s="34">
        <f>SUM(P8:P33)</f>
        <v>380.58363657208457</v>
      </c>
      <c r="Q35" s="34">
        <f>SUM(Q8:Q33)</f>
        <v>390.75344291111145</v>
      </c>
      <c r="R35" s="11"/>
      <c r="S35" s="34">
        <f>Q35-O35</f>
        <v>15.626583045610403</v>
      </c>
      <c r="T35" s="34">
        <f>SUM(T8:T33)</f>
        <v>152.32619650333595</v>
      </c>
      <c r="U35" s="34">
        <f>SUM(U8:U33)</f>
        <v>167.95277954894638</v>
      </c>
      <c r="W35" s="231" t="str">
        <f>name!D3</f>
        <v>All occupations</v>
      </c>
      <c r="X35" s="34">
        <f>SUM(X8:X33)</f>
        <v>336.0943840470058</v>
      </c>
      <c r="Y35" s="34">
        <f>SUM(Y8:Y33)</f>
        <v>349.00233714216677</v>
      </c>
      <c r="Z35" s="34">
        <f>SUM(Z8:Z33)</f>
        <v>346.88414013449909</v>
      </c>
      <c r="AA35" s="34">
        <f>SUM(AA8:AA33)</f>
        <v>360.42336342791532</v>
      </c>
      <c r="AB35" s="34">
        <f>SUM(AB8:AB33)</f>
        <v>381.99555708888909</v>
      </c>
      <c r="AC35" s="11"/>
      <c r="AD35" s="34">
        <f t="shared" ref="AD35" si="13">AB35-Z35</f>
        <v>35.111416954389995</v>
      </c>
      <c r="AE35" s="34">
        <f>SUM(AE8:AE33)</f>
        <v>205.60638285925239</v>
      </c>
      <c r="AF35" s="34">
        <f>SUM(AF8:AF33)</f>
        <v>240.71779981364239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Lancashire (Continued)</v>
      </c>
      <c r="L38" s="19" t="str">
        <f>CONCATENATE(L$1," (Continued)")</f>
        <v>Occupation Table 2.1  Males: Employment Change by Occupation (SOC 2020) and Replacement Demand, 2015-2035, Lancashire (Continued)</v>
      </c>
      <c r="W38" s="19" t="str">
        <f>CONCATENATE(W$1," (Continued)")</f>
        <v>Occupation Table 2.2  Females: Employment Change by Occupation (SOC 2020) and Replacement Demand, 2015-2035, Lancashire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5.343300955758262</v>
      </c>
      <c r="C45" s="173">
        <f t="shared" si="20"/>
        <v>5.9630881372162294</v>
      </c>
      <c r="D45" s="173">
        <f t="shared" si="20"/>
        <v>6.2537294350519215</v>
      </c>
      <c r="E45" s="173">
        <f t="shared" si="20"/>
        <v>5.4420323375448794</v>
      </c>
      <c r="F45" s="173">
        <f t="shared" si="20"/>
        <v>5.6652344862914745</v>
      </c>
      <c r="H45" s="68">
        <f t="shared" ref="H45:H70" si="21">IF(D8&gt;0,(H8/D8)*100,0)</f>
        <v>-3.0442790703321774</v>
      </c>
      <c r="I45" s="69">
        <f t="shared" ref="I45:I70" si="22">IF(D8&gt;0,I8/D8*100,0)</f>
        <v>47.094195809096668</v>
      </c>
      <c r="J45" s="69">
        <f t="shared" ref="J45:J70" si="23">IF(D8&gt;0,(J8/D8)*100,0)</f>
        <v>44.049916738764487</v>
      </c>
      <c r="L45" t="str">
        <f t="shared" ref="L45:L70" si="24">L8</f>
        <v>11 Corporate managers and directors</v>
      </c>
      <c r="M45" s="173">
        <f t="shared" ref="M45:Q45" si="25">M8/M$35*100</f>
        <v>7.325324046983515</v>
      </c>
      <c r="N45" s="173">
        <f t="shared" si="25"/>
        <v>7.7521209435499063</v>
      </c>
      <c r="O45" s="173">
        <f t="shared" si="25"/>
        <v>8.1646199568910625</v>
      </c>
      <c r="P45" s="173">
        <f t="shared" si="25"/>
        <v>6.8490070456057452</v>
      </c>
      <c r="Q45" s="173">
        <f t="shared" si="25"/>
        <v>6.8841338088617627</v>
      </c>
      <c r="S45" s="68">
        <f t="shared" ref="S45:S70" si="26">IF(O8&gt;0,(S8/O8)*100,0)</f>
        <v>-12.170991376363366</v>
      </c>
      <c r="T45" s="69">
        <f t="shared" ref="T45:T70" si="27">IF(O8&gt;0,T8/O8*100,0)</f>
        <v>40.463564120110533</v>
      </c>
      <c r="U45" s="69">
        <f t="shared" ref="U45:U70" si="28">IF(O8&gt;0,(U8/O8)*100,0)</f>
        <v>28.292572743747176</v>
      </c>
      <c r="W45" t="str">
        <f t="shared" ref="W45:W70" si="29">W8</f>
        <v>11 Corporate managers and directors</v>
      </c>
      <c r="X45" s="173">
        <f t="shared" ref="X45:AB45" si="30">X8/X$35*100</f>
        <v>3.1559470321569063</v>
      </c>
      <c r="Y45" s="173">
        <f t="shared" si="30"/>
        <v>3.9675012109167067</v>
      </c>
      <c r="Z45" s="173">
        <f t="shared" si="30"/>
        <v>4.1872574403209883</v>
      </c>
      <c r="AA45" s="173">
        <f t="shared" si="30"/>
        <v>3.956358529204647</v>
      </c>
      <c r="AB45" s="173">
        <f t="shared" si="30"/>
        <v>4.4183898620082438</v>
      </c>
      <c r="AD45" s="68">
        <f t="shared" ref="AD45:AD70" si="31">IF(Z8&gt;0,(AD8/Z8)*100,0)</f>
        <v>16.200564697969519</v>
      </c>
      <c r="AE45" s="69">
        <f t="shared" ref="AE45:AE70" si="32">IF(Z8&gt;0,AE8/Z8*100,0)</f>
        <v>61.075733372777819</v>
      </c>
      <c r="AF45" s="69">
        <f t="shared" ref="AF45:AF70" si="33">IF(Z8&gt;0,(AF8/Z8)*100,0)</f>
        <v>77.276298070747345</v>
      </c>
    </row>
    <row r="46" spans="1:32" x14ac:dyDescent="0.2">
      <c r="A46" t="str">
        <f t="shared" si="19"/>
        <v>12 Other managers and proprietors</v>
      </c>
      <c r="B46" s="173">
        <f t="shared" si="20"/>
        <v>2.8717879205240822</v>
      </c>
      <c r="C46" s="173">
        <f t="shared" si="20"/>
        <v>2.7832782550625756</v>
      </c>
      <c r="D46" s="173">
        <f t="shared" si="20"/>
        <v>3.0111208124636706</v>
      </c>
      <c r="E46" s="173">
        <f t="shared" si="20"/>
        <v>3.0038670611091089</v>
      </c>
      <c r="F46" s="173">
        <f t="shared" si="20"/>
        <v>3.2546249729231298</v>
      </c>
      <c r="H46" s="68">
        <f t="shared" si="21"/>
        <v>15.682431759228491</v>
      </c>
      <c r="I46" s="69">
        <f t="shared" si="22"/>
        <v>58.627229119005911</v>
      </c>
      <c r="J46" s="69">
        <f t="shared" si="23"/>
        <v>74.309660878234396</v>
      </c>
      <c r="L46" t="str">
        <f t="shared" si="24"/>
        <v>12 Other managers and proprietors</v>
      </c>
      <c r="M46" s="173">
        <f t="shared" ref="M46:Q46" si="34">M9/M$35*100</f>
        <v>3.3296856988255472</v>
      </c>
      <c r="N46" s="173">
        <f t="shared" si="34"/>
        <v>3.1578520616406465</v>
      </c>
      <c r="O46" s="173">
        <f t="shared" si="34"/>
        <v>3.3702261359751491</v>
      </c>
      <c r="P46" s="173">
        <f t="shared" si="34"/>
        <v>3.6811756203242805</v>
      </c>
      <c r="Q46" s="173">
        <f t="shared" si="34"/>
        <v>4.0511997240912496</v>
      </c>
      <c r="S46" s="68">
        <f t="shared" si="26"/>
        <v>25.212954679338157</v>
      </c>
      <c r="T46" s="69">
        <f t="shared" si="27"/>
        <v>57.034620334804963</v>
      </c>
      <c r="U46" s="69">
        <f t="shared" si="28"/>
        <v>82.247575014143109</v>
      </c>
      <c r="W46" t="str">
        <f t="shared" si="29"/>
        <v>12 Other managers and proprietors</v>
      </c>
      <c r="X46" s="173">
        <f t="shared" ref="X46:AB46" si="35">X9/X$35*100</f>
        <v>2.3664534940937245</v>
      </c>
      <c r="Y46" s="173">
        <f t="shared" si="35"/>
        <v>2.3654577496503215</v>
      </c>
      <c r="Z46" s="173">
        <f t="shared" si="35"/>
        <v>2.622777741149966</v>
      </c>
      <c r="AA46" s="173">
        <f t="shared" si="35"/>
        <v>2.288673262083746</v>
      </c>
      <c r="AB46" s="173">
        <f t="shared" si="35"/>
        <v>2.4397874158397741</v>
      </c>
      <c r="AD46" s="68">
        <f t="shared" si="31"/>
        <v>2.4387724283158887</v>
      </c>
      <c r="AE46" s="69">
        <f t="shared" si="32"/>
        <v>60.840325752021819</v>
      </c>
      <c r="AF46" s="69">
        <f t="shared" si="33"/>
        <v>63.279098180337698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4.9555176524596014</v>
      </c>
      <c r="C47" s="173">
        <f t="shared" si="20"/>
        <v>5.2413413140344298</v>
      </c>
      <c r="D47" s="173">
        <f t="shared" si="20"/>
        <v>5.5222516124834193</v>
      </c>
      <c r="E47" s="173">
        <f t="shared" si="20"/>
        <v>6.5100552633810969</v>
      </c>
      <c r="F47" s="173">
        <f t="shared" si="20"/>
        <v>7.0663484557898339</v>
      </c>
      <c r="H47" s="68">
        <f t="shared" si="21"/>
        <v>36.953613774663673</v>
      </c>
      <c r="I47" s="69">
        <f t="shared" si="22"/>
        <v>45.74437033867035</v>
      </c>
      <c r="J47" s="69">
        <f t="shared" si="23"/>
        <v>82.697984113334016</v>
      </c>
      <c r="L47" t="str">
        <f t="shared" si="24"/>
        <v>21 Science, research, engineering and technology professionals</v>
      </c>
      <c r="M47" s="173">
        <f t="shared" ref="M47:Q47" si="36">M10/M$35*100</f>
        <v>7.826401166237976</v>
      </c>
      <c r="N47" s="173">
        <f t="shared" si="36"/>
        <v>8.3246958275463196</v>
      </c>
      <c r="O47" s="173">
        <f t="shared" si="36"/>
        <v>8.5464118962733924</v>
      </c>
      <c r="P47" s="173">
        <f t="shared" si="36"/>
        <v>9.87585705763615</v>
      </c>
      <c r="Q47" s="173">
        <f t="shared" si="36"/>
        <v>10.548024250915336</v>
      </c>
      <c r="S47" s="68">
        <f t="shared" si="26"/>
        <v>28.561802050381502</v>
      </c>
      <c r="T47" s="69">
        <f t="shared" si="27"/>
        <v>38.930426503613106</v>
      </c>
      <c r="U47" s="69">
        <f t="shared" si="28"/>
        <v>67.492228553994607</v>
      </c>
      <c r="W47" t="str">
        <f t="shared" si="29"/>
        <v>21 Science, research, engineering and technology professionals</v>
      </c>
      <c r="X47" s="173">
        <f t="shared" ref="X47:AB47" si="37">X10/X$35*100</f>
        <v>1.7872203980700951</v>
      </c>
      <c r="Y47" s="173">
        <f t="shared" si="37"/>
        <v>1.8019958003427674</v>
      </c>
      <c r="Z47" s="173">
        <f t="shared" si="37"/>
        <v>2.2518693155348397</v>
      </c>
      <c r="AA47" s="173">
        <f t="shared" si="37"/>
        <v>2.9559874175694527</v>
      </c>
      <c r="AB47" s="173">
        <f t="shared" si="37"/>
        <v>3.5048494310014675</v>
      </c>
      <c r="AD47" s="68">
        <f t="shared" si="31"/>
        <v>71.395750471202703</v>
      </c>
      <c r="AE47" s="69">
        <f t="shared" si="32"/>
        <v>73.710534585479337</v>
      </c>
      <c r="AF47" s="69">
        <f t="shared" si="33"/>
        <v>145.10628505668203</v>
      </c>
    </row>
    <row r="48" spans="1:32" x14ac:dyDescent="0.2">
      <c r="A48" t="str">
        <f t="shared" si="19"/>
        <v>22 Health professionals</v>
      </c>
      <c r="B48" s="173">
        <f t="shared" si="20"/>
        <v>4.3803399132000767</v>
      </c>
      <c r="C48" s="173">
        <f t="shared" si="20"/>
        <v>4.6742861415512689</v>
      </c>
      <c r="D48" s="173">
        <f t="shared" si="20"/>
        <v>4.8522152803803369</v>
      </c>
      <c r="E48" s="173">
        <f t="shared" si="20"/>
        <v>4.7105929665450912</v>
      </c>
      <c r="F48" s="173">
        <f t="shared" si="20"/>
        <v>5.0080849645129097</v>
      </c>
      <c r="H48" s="68">
        <f t="shared" si="21"/>
        <v>10.465398766797609</v>
      </c>
      <c r="I48" s="69">
        <f t="shared" si="22"/>
        <v>53.650029994617057</v>
      </c>
      <c r="J48" s="69">
        <f t="shared" si="23"/>
        <v>64.115428761414663</v>
      </c>
      <c r="L48" t="str">
        <f t="shared" si="24"/>
        <v>22 Health professionals</v>
      </c>
      <c r="M48" s="173">
        <f t="shared" ref="M48:Q48" si="38">M11/M$35*100</f>
        <v>2.2740873116749896</v>
      </c>
      <c r="N48" s="173">
        <f t="shared" si="38"/>
        <v>2.325777015038665</v>
      </c>
      <c r="O48" s="173">
        <f t="shared" si="38"/>
        <v>2.5500609432279648</v>
      </c>
      <c r="P48" s="173">
        <f t="shared" si="38"/>
        <v>2.4857774678379179</v>
      </c>
      <c r="Q48" s="173">
        <f t="shared" si="38"/>
        <v>2.6433525187375042</v>
      </c>
      <c r="S48" s="68">
        <f t="shared" si="26"/>
        <v>7.976482776537523</v>
      </c>
      <c r="T48" s="69">
        <f t="shared" si="27"/>
        <v>38.08448079954875</v>
      </c>
      <c r="U48" s="69">
        <f t="shared" si="28"/>
        <v>46.06096357608628</v>
      </c>
      <c r="W48" t="str">
        <f t="shared" si="29"/>
        <v>22 Health professionals</v>
      </c>
      <c r="X48" s="173">
        <f t="shared" ref="X48:AB48" si="39">X11/X$35*100</f>
        <v>6.7047931006719823</v>
      </c>
      <c r="Y48" s="173">
        <f t="shared" si="39"/>
        <v>7.2939441447871793</v>
      </c>
      <c r="Z48" s="173">
        <f t="shared" si="39"/>
        <v>7.3418071282142101</v>
      </c>
      <c r="AA48" s="173">
        <f t="shared" si="39"/>
        <v>7.0598534727088618</v>
      </c>
      <c r="AB48" s="173">
        <f t="shared" si="39"/>
        <v>7.4270328491223045</v>
      </c>
      <c r="AD48" s="68">
        <f t="shared" si="31"/>
        <v>11.40026945669568</v>
      </c>
      <c r="AE48" s="69">
        <f t="shared" si="32"/>
        <v>59.496661930599238</v>
      </c>
      <c r="AF48" s="69">
        <f t="shared" si="33"/>
        <v>70.896931387294913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5.1347629552877665</v>
      </c>
      <c r="C49" s="173">
        <f t="shared" si="20"/>
        <v>5.0655014928522712</v>
      </c>
      <c r="D49" s="173">
        <f t="shared" si="20"/>
        <v>5.5007939654208728</v>
      </c>
      <c r="E49" s="173">
        <f t="shared" si="20"/>
        <v>5.5160506382834082</v>
      </c>
      <c r="F49" s="173">
        <f t="shared" si="20"/>
        <v>5.9381259618441886</v>
      </c>
      <c r="H49" s="68">
        <f t="shared" si="21"/>
        <v>15.536355708706523</v>
      </c>
      <c r="I49" s="69">
        <f t="shared" si="22"/>
        <v>53.532189468300473</v>
      </c>
      <c r="J49" s="69">
        <f t="shared" si="23"/>
        <v>69.068545177006996</v>
      </c>
      <c r="L49" t="str">
        <f t="shared" si="24"/>
        <v>23 Teaching and other educational professionals</v>
      </c>
      <c r="M49" s="173">
        <f t="shared" ref="M49:Q49" si="40">M12/M$35*100</f>
        <v>3.3169835809719195</v>
      </c>
      <c r="N49" s="173">
        <f t="shared" si="40"/>
        <v>3.2646645383882782</v>
      </c>
      <c r="O49" s="173">
        <f t="shared" si="40"/>
        <v>3.5930954576496941</v>
      </c>
      <c r="P49" s="173">
        <f t="shared" si="40"/>
        <v>3.7619021256441281</v>
      </c>
      <c r="Q49" s="173">
        <f t="shared" si="40"/>
        <v>4.0002104594010328</v>
      </c>
      <c r="S49" s="68">
        <f t="shared" si="26"/>
        <v>15.968152231386609</v>
      </c>
      <c r="T49" s="69">
        <f t="shared" si="27"/>
        <v>46.308478938876014</v>
      </c>
      <c r="U49" s="69">
        <f t="shared" si="28"/>
        <v>62.276631170262618</v>
      </c>
      <c r="W49" t="str">
        <f t="shared" si="29"/>
        <v>23 Teaching and other educational professionals</v>
      </c>
      <c r="X49" s="173">
        <f t="shared" ref="X49:AB49" si="41">X12/X$35*100</f>
        <v>7.1408580730764433</v>
      </c>
      <c r="Y49" s="173">
        <f t="shared" si="41"/>
        <v>7.0742554240281708</v>
      </c>
      <c r="Z49" s="173">
        <f t="shared" si="41"/>
        <v>7.5638140576996165</v>
      </c>
      <c r="AA49" s="173">
        <f t="shared" si="41"/>
        <v>7.3683174105546545</v>
      </c>
      <c r="AB49" s="173">
        <f t="shared" si="41"/>
        <v>7.9204714121978714</v>
      </c>
      <c r="AD49" s="68">
        <f t="shared" si="31"/>
        <v>15.314535673674271</v>
      </c>
      <c r="AE49" s="69">
        <f t="shared" si="32"/>
        <v>57.243112642842178</v>
      </c>
      <c r="AF49" s="69">
        <f t="shared" si="33"/>
        <v>72.557648316516449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4.3987132672817193</v>
      </c>
      <c r="C50" s="173">
        <f t="shared" si="20"/>
        <v>4.8208640173376516</v>
      </c>
      <c r="D50" s="173">
        <f t="shared" si="20"/>
        <v>5.4086240422867489</v>
      </c>
      <c r="E50" s="173">
        <f t="shared" si="20"/>
        <v>5.4750851787485804</v>
      </c>
      <c r="F50" s="173">
        <f t="shared" si="20"/>
        <v>5.8641880907396731</v>
      </c>
      <c r="H50" s="68">
        <f t="shared" si="21"/>
        <v>16.042141478310853</v>
      </c>
      <c r="I50" s="69">
        <f t="shared" si="22"/>
        <v>51.010252528040375</v>
      </c>
      <c r="J50" s="69">
        <f t="shared" si="23"/>
        <v>67.052394006351236</v>
      </c>
      <c r="L50" t="str">
        <f t="shared" si="24"/>
        <v>24 Business, media and public service professionals</v>
      </c>
      <c r="M50" s="173">
        <f t="shared" ref="M50:Q50" si="42">M13/M$35*100</f>
        <v>5.0318812687499266</v>
      </c>
      <c r="N50" s="173">
        <f t="shared" si="42"/>
        <v>5.2638364947003096</v>
      </c>
      <c r="O50" s="173">
        <f t="shared" si="42"/>
        <v>5.8890579587739431</v>
      </c>
      <c r="P50" s="173">
        <f t="shared" si="42"/>
        <v>6.0378997050546532</v>
      </c>
      <c r="Q50" s="173">
        <f t="shared" si="42"/>
        <v>6.2699877915040805</v>
      </c>
      <c r="S50" s="68">
        <f t="shared" si="26"/>
        <v>10.903567923396402</v>
      </c>
      <c r="T50" s="69">
        <f t="shared" si="27"/>
        <v>44.309083081781736</v>
      </c>
      <c r="U50" s="69">
        <f t="shared" si="28"/>
        <v>55.212651005178138</v>
      </c>
      <c r="W50" t="str">
        <f t="shared" si="29"/>
        <v>24 Business, media and public service professionals</v>
      </c>
      <c r="X50" s="173">
        <f t="shared" ref="X50:AB50" si="43">X13/X$35*100</f>
        <v>3.6999512203400018</v>
      </c>
      <c r="Y50" s="173">
        <f t="shared" si="43"/>
        <v>4.3267478214770394</v>
      </c>
      <c r="Z50" s="173">
        <f t="shared" si="43"/>
        <v>4.8890740092559977</v>
      </c>
      <c r="AA50" s="173">
        <f t="shared" si="43"/>
        <v>4.8807896339205081</v>
      </c>
      <c r="AB50" s="173">
        <f t="shared" si="43"/>
        <v>5.4490847544223495</v>
      </c>
      <c r="AD50" s="68">
        <f t="shared" si="31"/>
        <v>22.735676072043319</v>
      </c>
      <c r="AE50" s="69">
        <f t="shared" si="32"/>
        <v>59.739233251513127</v>
      </c>
      <c r="AF50" s="69">
        <f t="shared" si="33"/>
        <v>82.474909323556446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1.7126655196451332</v>
      </c>
      <c r="C51" s="173">
        <f t="shared" si="20"/>
        <v>1.8778441096111382</v>
      </c>
      <c r="D51" s="173">
        <f t="shared" si="20"/>
        <v>2.0646296735054697</v>
      </c>
      <c r="E51" s="173">
        <f t="shared" si="20"/>
        <v>1.8628313634562939</v>
      </c>
      <c r="F51" s="173">
        <f t="shared" si="20"/>
        <v>1.9130777075208323</v>
      </c>
      <c r="H51" s="68">
        <f t="shared" si="21"/>
        <v>-0.82891066924641021</v>
      </c>
      <c r="I51" s="69">
        <f t="shared" si="22"/>
        <v>38.214610497670556</v>
      </c>
      <c r="J51" s="69">
        <f t="shared" si="23"/>
        <v>37.385699828424144</v>
      </c>
      <c r="L51" t="str">
        <f t="shared" si="24"/>
        <v>31 Science, engineering and technology associate professionals</v>
      </c>
      <c r="M51" s="173">
        <f t="shared" ref="M51:Q51" si="44">M14/M$35*100</f>
        <v>2.4866247815404781</v>
      </c>
      <c r="N51" s="173">
        <f t="shared" si="44"/>
        <v>2.8052496687870474</v>
      </c>
      <c r="O51" s="173">
        <f t="shared" si="44"/>
        <v>3.0212661997198911</v>
      </c>
      <c r="P51" s="173">
        <f t="shared" si="44"/>
        <v>2.6147020736022526</v>
      </c>
      <c r="Q51" s="173">
        <f t="shared" si="44"/>
        <v>2.6129264818118494</v>
      </c>
      <c r="S51" s="68">
        <f t="shared" si="26"/>
        <v>-9.9128495439571811</v>
      </c>
      <c r="T51" s="69">
        <f t="shared" si="27"/>
        <v>32.408845732471235</v>
      </c>
      <c r="U51" s="69">
        <f t="shared" si="28"/>
        <v>22.495996188514056</v>
      </c>
      <c r="W51" t="str">
        <f t="shared" si="29"/>
        <v>31 Science, engineering and technology associate professionals</v>
      </c>
      <c r="X51" s="173">
        <f t="shared" ref="X51:AB51" si="45">X14/X$35*100</f>
        <v>0.85852671787776635</v>
      </c>
      <c r="Y51" s="173">
        <f t="shared" si="45"/>
        <v>0.84336424836047363</v>
      </c>
      <c r="Z51" s="173">
        <f t="shared" si="45"/>
        <v>1.0301054200405697</v>
      </c>
      <c r="AA51" s="173">
        <f t="shared" si="45"/>
        <v>1.0689047811785171</v>
      </c>
      <c r="AB51" s="173">
        <f t="shared" si="45"/>
        <v>1.1971837318018919</v>
      </c>
      <c r="AD51" s="68">
        <f t="shared" si="31"/>
        <v>27.983211042499441</v>
      </c>
      <c r="AE51" s="69">
        <f t="shared" si="32"/>
        <v>56.62913346527619</v>
      </c>
      <c r="AF51" s="69">
        <f t="shared" si="33"/>
        <v>84.612344507775632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1.9962190327936096</v>
      </c>
      <c r="C52" s="173">
        <f t="shared" si="20"/>
        <v>2.0918280569376413</v>
      </c>
      <c r="D52" s="173">
        <f t="shared" si="20"/>
        <v>2.2149676222772205</v>
      </c>
      <c r="E52" s="173">
        <f t="shared" si="20"/>
        <v>3.4872690322112718</v>
      </c>
      <c r="F52" s="173">
        <f t="shared" si="20"/>
        <v>4.0908890043444028</v>
      </c>
      <c r="H52" s="68">
        <f t="shared" si="21"/>
        <v>97.671906752750999</v>
      </c>
      <c r="I52" s="69">
        <f t="shared" si="22"/>
        <v>95.758902271885916</v>
      </c>
      <c r="J52" s="69">
        <f t="shared" si="23"/>
        <v>193.43080902463691</v>
      </c>
      <c r="L52" t="str">
        <f t="shared" si="24"/>
        <v>32 Health and social care associate professionals</v>
      </c>
      <c r="M52" s="173">
        <f t="shared" ref="M52:Q52" si="46">M15/M$35*100</f>
        <v>0.92228898357565292</v>
      </c>
      <c r="N52" s="173">
        <f t="shared" si="46"/>
        <v>0.87231160075620806</v>
      </c>
      <c r="O52" s="173">
        <f t="shared" si="46"/>
        <v>0.94038715163686648</v>
      </c>
      <c r="P52" s="173">
        <f t="shared" si="46"/>
        <v>1.2509135876186406</v>
      </c>
      <c r="Q52" s="173">
        <f t="shared" si="46"/>
        <v>1.4012357923075434</v>
      </c>
      <c r="S52" s="68">
        <f t="shared" si="26"/>
        <v>55.213390910666064</v>
      </c>
      <c r="T52" s="69">
        <f t="shared" si="27"/>
        <v>65.723979928657783</v>
      </c>
      <c r="U52" s="69">
        <f t="shared" si="28"/>
        <v>120.93737083932385</v>
      </c>
      <c r="W52" t="str">
        <f t="shared" si="29"/>
        <v>32 Health and social care associate professionals</v>
      </c>
      <c r="X52" s="173">
        <f t="shared" ref="X52:AB52" si="47">X15/X$35*100</f>
        <v>3.1814045723718301</v>
      </c>
      <c r="Y52" s="173">
        <f t="shared" si="47"/>
        <v>3.4521446971618892</v>
      </c>
      <c r="Z52" s="173">
        <f t="shared" si="47"/>
        <v>3.5933222781338419</v>
      </c>
      <c r="AA52" s="173">
        <f t="shared" si="47"/>
        <v>5.8487149708874107</v>
      </c>
      <c r="AB52" s="173">
        <f t="shared" si="47"/>
        <v>6.8422070061811944</v>
      </c>
      <c r="AD52" s="68">
        <f t="shared" si="31"/>
        <v>109.68815919640748</v>
      </c>
      <c r="AE52" s="69">
        <f t="shared" si="32"/>
        <v>104.25913365878013</v>
      </c>
      <c r="AF52" s="69">
        <f t="shared" si="33"/>
        <v>213.94729285518764</v>
      </c>
    </row>
    <row r="53" spans="1:32" x14ac:dyDescent="0.2">
      <c r="A53" t="str">
        <f t="shared" si="19"/>
        <v>33 Protective service occupations</v>
      </c>
      <c r="B53" s="173">
        <f t="shared" si="20"/>
        <v>1.0193429568132819</v>
      </c>
      <c r="C53" s="173">
        <f t="shared" si="20"/>
        <v>0.96833725077445365</v>
      </c>
      <c r="D53" s="173">
        <f t="shared" si="20"/>
        <v>1.0173252097397212</v>
      </c>
      <c r="E53" s="173">
        <f t="shared" si="20"/>
        <v>0.79848611205950337</v>
      </c>
      <c r="F53" s="173">
        <f t="shared" si="20"/>
        <v>0.80035506797434597</v>
      </c>
      <c r="H53" s="68">
        <f t="shared" si="21"/>
        <v>-15.798945549435139</v>
      </c>
      <c r="I53" s="69">
        <f t="shared" si="22"/>
        <v>27.356227046882019</v>
      </c>
      <c r="J53" s="69">
        <f t="shared" si="23"/>
        <v>11.55728149744688</v>
      </c>
      <c r="L53" t="str">
        <f t="shared" si="24"/>
        <v>33 Protective service occupations</v>
      </c>
      <c r="M53" s="173">
        <f t="shared" ref="M53:Q53" si="48">M16/M$35*100</f>
        <v>1.5702655946818203</v>
      </c>
      <c r="N53" s="173">
        <f t="shared" si="48"/>
        <v>1.4601766975549002</v>
      </c>
      <c r="O53" s="173">
        <f t="shared" si="48"/>
        <v>1.5281923366511416</v>
      </c>
      <c r="P53" s="173">
        <f t="shared" si="48"/>
        <v>1.1893156023987843</v>
      </c>
      <c r="Q53" s="173">
        <f t="shared" si="48"/>
        <v>1.1188853857906675</v>
      </c>
      <c r="S53" s="68">
        <f t="shared" si="26"/>
        <v>-23.733777613443973</v>
      </c>
      <c r="T53" s="69">
        <f t="shared" si="27"/>
        <v>22.071445211749836</v>
      </c>
      <c r="U53" s="69">
        <f t="shared" si="28"/>
        <v>-1.6623324016941337</v>
      </c>
      <c r="W53" t="str">
        <f t="shared" si="29"/>
        <v>33 Protective service occupations</v>
      </c>
      <c r="X53" s="173">
        <f t="shared" ref="X53:AB53" si="49">X16/X$35*100</f>
        <v>0.41134661263466288</v>
      </c>
      <c r="Y53" s="173">
        <f t="shared" si="49"/>
        <v>0.41971211301362688</v>
      </c>
      <c r="Z53" s="173">
        <f t="shared" si="49"/>
        <v>0.46486414578769131</v>
      </c>
      <c r="AA53" s="173">
        <f t="shared" si="49"/>
        <v>0.38579558251594209</v>
      </c>
      <c r="AB53" s="173">
        <f t="shared" si="49"/>
        <v>0.47452191089044271</v>
      </c>
      <c r="AD53" s="68">
        <f t="shared" si="31"/>
        <v>12.409777291560282</v>
      </c>
      <c r="AE53" s="69">
        <f t="shared" si="32"/>
        <v>46.143889452310496</v>
      </c>
      <c r="AF53" s="69">
        <f t="shared" si="33"/>
        <v>58.553666743870778</v>
      </c>
    </row>
    <row r="54" spans="1:32" x14ac:dyDescent="0.2">
      <c r="A54" t="str">
        <f t="shared" si="19"/>
        <v>34 Culture, media and sports occupations</v>
      </c>
      <c r="B54" s="173">
        <f t="shared" si="20"/>
        <v>1.1018929846614935</v>
      </c>
      <c r="C54" s="173">
        <f t="shared" si="20"/>
        <v>1.1857789849008382</v>
      </c>
      <c r="D54" s="173">
        <f t="shared" si="20"/>
        <v>1.177185625982941</v>
      </c>
      <c r="E54" s="173">
        <f t="shared" si="20"/>
        <v>0.98309288133608119</v>
      </c>
      <c r="F54" s="173">
        <f t="shared" si="20"/>
        <v>1.0400971917163584</v>
      </c>
      <c r="H54" s="68">
        <f t="shared" si="21"/>
        <v>-5.43648415318712</v>
      </c>
      <c r="I54" s="69">
        <f t="shared" si="22"/>
        <v>41.202017725055825</v>
      </c>
      <c r="J54" s="69">
        <f t="shared" si="23"/>
        <v>35.765533571868708</v>
      </c>
      <c r="L54" t="str">
        <f t="shared" si="24"/>
        <v>34 Culture, media and sports occupations</v>
      </c>
      <c r="M54" s="173">
        <f t="shared" ref="M54:Q54" si="50">M17/M$35*100</f>
        <v>1.1687690948344027</v>
      </c>
      <c r="N54" s="173">
        <f t="shared" si="50"/>
        <v>1.3174280351677843</v>
      </c>
      <c r="O54" s="173">
        <f t="shared" si="50"/>
        <v>1.2238933400243242</v>
      </c>
      <c r="P54" s="173">
        <f t="shared" si="50"/>
        <v>0.99054620053074072</v>
      </c>
      <c r="Q54" s="173">
        <f t="shared" si="50"/>
        <v>1.0125953429968577</v>
      </c>
      <c r="S54" s="68">
        <f t="shared" si="26"/>
        <v>-13.817913207299542</v>
      </c>
      <c r="T54" s="69">
        <f t="shared" si="27"/>
        <v>34.041546438215676</v>
      </c>
      <c r="U54" s="69">
        <f t="shared" si="28"/>
        <v>20.223633230916132</v>
      </c>
      <c r="W54" t="str">
        <f t="shared" si="29"/>
        <v>34 Culture, media and sports occupations</v>
      </c>
      <c r="X54" s="173">
        <f t="shared" ref="X54:AB54" si="51">X17/X$35*100</f>
        <v>1.0280887375618875</v>
      </c>
      <c r="Y54" s="173">
        <f t="shared" si="51"/>
        <v>1.0389302951270274</v>
      </c>
      <c r="Z54" s="173">
        <f t="shared" si="51"/>
        <v>1.1266750488979067</v>
      </c>
      <c r="AA54" s="173">
        <f t="shared" si="51"/>
        <v>0.97522266089127407</v>
      </c>
      <c r="AB54" s="173">
        <f t="shared" si="51"/>
        <v>1.0682295662273646</v>
      </c>
      <c r="AD54" s="68">
        <f t="shared" si="31"/>
        <v>4.4094445317352138</v>
      </c>
      <c r="AE54" s="69">
        <f t="shared" si="32"/>
        <v>49.613648866414742</v>
      </c>
      <c r="AF54" s="69">
        <f t="shared" si="33"/>
        <v>54.02309339814996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4.8705203196963076</v>
      </c>
      <c r="C55" s="173">
        <f t="shared" si="52"/>
        <v>4.9949434614708554</v>
      </c>
      <c r="D55" s="173">
        <f t="shared" si="52"/>
        <v>5.254733145344292</v>
      </c>
      <c r="E55" s="173">
        <f t="shared" si="52"/>
        <v>5.09790007832573</v>
      </c>
      <c r="F55" s="173">
        <f t="shared" si="52"/>
        <v>5.1601925660098686</v>
      </c>
      <c r="H55" s="68">
        <f t="shared" si="21"/>
        <v>5.101733812239484</v>
      </c>
      <c r="I55" s="69">
        <f t="shared" si="22"/>
        <v>46.523045821583992</v>
      </c>
      <c r="J55" s="69">
        <f t="shared" si="23"/>
        <v>51.624779633823472</v>
      </c>
      <c r="L55" t="str">
        <f t="shared" si="24"/>
        <v>35 Business and public service associate professionals</v>
      </c>
      <c r="M55" s="173">
        <f t="shared" ref="M55:Q55" si="53">M18/M$35*100</f>
        <v>4.9934269252657444</v>
      </c>
      <c r="N55" s="173">
        <f t="shared" si="53"/>
        <v>4.9731921154575005</v>
      </c>
      <c r="O55" s="173">
        <f t="shared" si="53"/>
        <v>5.3214200704702623</v>
      </c>
      <c r="P55" s="173">
        <f t="shared" si="53"/>
        <v>5.1261789317430795</v>
      </c>
      <c r="Q55" s="173">
        <f t="shared" si="53"/>
        <v>5.0116157106973009</v>
      </c>
      <c r="S55" s="68">
        <f t="shared" si="26"/>
        <v>-1.8986756456710927</v>
      </c>
      <c r="T55" s="69">
        <f t="shared" si="27"/>
        <v>37.439523885439435</v>
      </c>
      <c r="U55" s="69">
        <f t="shared" si="28"/>
        <v>35.540848239768344</v>
      </c>
      <c r="W55" t="str">
        <f t="shared" si="29"/>
        <v>35 Business and public service associate professionals</v>
      </c>
      <c r="X55" s="173">
        <f t="shared" ref="X55:AB55" si="54">X18/X$35*100</f>
        <v>4.7348810089743205</v>
      </c>
      <c r="Y55" s="173">
        <f t="shared" si="54"/>
        <v>5.0192061253974396</v>
      </c>
      <c r="Z55" s="173">
        <f t="shared" si="54"/>
        <v>5.1826166836147562</v>
      </c>
      <c r="AA55" s="173">
        <f t="shared" si="54"/>
        <v>5.0680394478457842</v>
      </c>
      <c r="AB55" s="173">
        <f t="shared" si="54"/>
        <v>5.3121757937540028</v>
      </c>
      <c r="AD55" s="68">
        <f t="shared" si="31"/>
        <v>12.874858157921842</v>
      </c>
      <c r="AE55" s="69">
        <f t="shared" si="32"/>
        <v>56.609219484839798</v>
      </c>
      <c r="AF55" s="69">
        <f t="shared" si="33"/>
        <v>69.484077642761648</v>
      </c>
    </row>
    <row r="56" spans="1:32" x14ac:dyDescent="0.2">
      <c r="A56" t="str">
        <f t="shared" si="19"/>
        <v>41 Administrative occupations</v>
      </c>
      <c r="B56" s="173">
        <f t="shared" si="52"/>
        <v>9.742386102734093</v>
      </c>
      <c r="C56" s="173">
        <f t="shared" si="52"/>
        <v>9.1970341644454496</v>
      </c>
      <c r="D56" s="173">
        <f t="shared" si="52"/>
        <v>9.7336218832849895</v>
      </c>
      <c r="E56" s="173">
        <f t="shared" si="52"/>
        <v>9.8536111049310193</v>
      </c>
      <c r="F56" s="173">
        <f t="shared" si="52"/>
        <v>9.4663673821711907</v>
      </c>
      <c r="H56" s="68">
        <f t="shared" si="21"/>
        <v>4.0886848195963514</v>
      </c>
      <c r="I56" s="69">
        <f t="shared" si="22"/>
        <v>50.536742288077605</v>
      </c>
      <c r="J56" s="69">
        <f t="shared" si="23"/>
        <v>54.625427107673964</v>
      </c>
      <c r="L56" t="str">
        <f t="shared" si="24"/>
        <v>41 Administrative occupations</v>
      </c>
      <c r="M56" s="173">
        <f t="shared" ref="M56:Q56" si="55">M19/M$35*100</f>
        <v>6.2622922082636343</v>
      </c>
      <c r="N56" s="173">
        <f t="shared" si="55"/>
        <v>5.7678575525459674</v>
      </c>
      <c r="O56" s="173">
        <f t="shared" si="55"/>
        <v>6.9239813894765776</v>
      </c>
      <c r="P56" s="173">
        <f t="shared" si="55"/>
        <v>7.4058392087937799</v>
      </c>
      <c r="Q56" s="173">
        <f t="shared" si="55"/>
        <v>8.1321717671705329</v>
      </c>
      <c r="S56" s="68">
        <f t="shared" si="26"/>
        <v>22.341923098440077</v>
      </c>
      <c r="T56" s="69">
        <f t="shared" si="27"/>
        <v>42.148519452072236</v>
      </c>
      <c r="U56" s="69">
        <f t="shared" si="28"/>
        <v>64.490442550512327</v>
      </c>
      <c r="W56" t="str">
        <f t="shared" si="29"/>
        <v>41 Administrative occupations</v>
      </c>
      <c r="X56" s="173">
        <f t="shared" ref="X56:AB56" si="56">X19/X$35*100</f>
        <v>13.583005855486476</v>
      </c>
      <c r="Y56" s="173">
        <f t="shared" si="56"/>
        <v>13.02212892539772</v>
      </c>
      <c r="Z56" s="173">
        <f t="shared" si="56"/>
        <v>12.772018551938217</v>
      </c>
      <c r="AA56" s="173">
        <f t="shared" si="56"/>
        <v>12.438299069858633</v>
      </c>
      <c r="AB56" s="173">
        <f t="shared" si="56"/>
        <v>10.831151658856136</v>
      </c>
      <c r="AD56" s="68">
        <f t="shared" si="31"/>
        <v>-6.6124538545833165</v>
      </c>
      <c r="AE56" s="69">
        <f t="shared" si="32"/>
        <v>55.454419602467262</v>
      </c>
      <c r="AF56" s="69">
        <f t="shared" si="33"/>
        <v>48.841965747883947</v>
      </c>
    </row>
    <row r="57" spans="1:32" x14ac:dyDescent="0.2">
      <c r="A57" t="str">
        <f t="shared" si="19"/>
        <v>42 Secretarial and related occupations</v>
      </c>
      <c r="B57" s="173">
        <f t="shared" si="52"/>
        <v>2.2393062619149497</v>
      </c>
      <c r="C57" s="173">
        <f t="shared" si="52"/>
        <v>1.9371990491188495</v>
      </c>
      <c r="D57" s="173">
        <f t="shared" si="52"/>
        <v>1.9191473232428451</v>
      </c>
      <c r="E57" s="173">
        <f t="shared" si="52"/>
        <v>1.7353698608539081</v>
      </c>
      <c r="F57" s="173">
        <f t="shared" si="52"/>
        <v>1.1364379588683664</v>
      </c>
      <c r="H57" s="68">
        <f t="shared" si="21"/>
        <v>-36.622945030361279</v>
      </c>
      <c r="I57" s="69">
        <f t="shared" si="22"/>
        <v>44.007260068681894</v>
      </c>
      <c r="J57" s="69">
        <f t="shared" si="23"/>
        <v>7.3843150383206169</v>
      </c>
      <c r="L57" t="str">
        <f t="shared" si="24"/>
        <v>42 Secretarial and related occupations</v>
      </c>
      <c r="M57" s="173">
        <f t="shared" ref="M57:Q57" si="57">M20/M$35*100</f>
        <v>0.36843176777346537</v>
      </c>
      <c r="N57" s="173">
        <f t="shared" si="57"/>
        <v>0.28269988814959834</v>
      </c>
      <c r="O57" s="173">
        <f t="shared" si="57"/>
        <v>0.29857799672545549</v>
      </c>
      <c r="P57" s="173">
        <f t="shared" si="57"/>
        <v>0.25212682859244012</v>
      </c>
      <c r="Q57" s="173">
        <f t="shared" si="57"/>
        <v>0.29358375894356592</v>
      </c>
      <c r="S57" s="68">
        <f t="shared" si="26"/>
        <v>2.4233269126549</v>
      </c>
      <c r="T57" s="69">
        <f t="shared" si="27"/>
        <v>30.708288533226419</v>
      </c>
      <c r="U57" s="69">
        <f t="shared" si="28"/>
        <v>33.131615445881316</v>
      </c>
      <c r="W57" t="str">
        <f t="shared" si="29"/>
        <v>42 Secretarial and related occupations</v>
      </c>
      <c r="X57" s="173">
        <f t="shared" ref="X57:AB57" si="58">X20/X$35*100</f>
        <v>4.3039969728573286</v>
      </c>
      <c r="Y57" s="173">
        <f t="shared" si="58"/>
        <v>3.7827196474638494</v>
      </c>
      <c r="Z57" s="173">
        <f t="shared" si="58"/>
        <v>3.6716606621781658</v>
      </c>
      <c r="AA57" s="173">
        <f t="shared" si="58"/>
        <v>3.3015780604818308</v>
      </c>
      <c r="AB57" s="173">
        <f t="shared" si="58"/>
        <v>1.9986159983267346</v>
      </c>
      <c r="AD57" s="68">
        <f t="shared" si="31"/>
        <v>-40.056694107343674</v>
      </c>
      <c r="AE57" s="69">
        <f t="shared" si="32"/>
        <v>45.176778410953574</v>
      </c>
      <c r="AF57" s="69">
        <f t="shared" si="33"/>
        <v>5.1200843036099011</v>
      </c>
    </row>
    <row r="58" spans="1:32" x14ac:dyDescent="0.2">
      <c r="A58" t="str">
        <f t="shared" si="19"/>
        <v>51 Skilled agricultural and related trades</v>
      </c>
      <c r="B58" s="173">
        <f t="shared" si="52"/>
        <v>1.1224017738632601</v>
      </c>
      <c r="C58" s="173">
        <f t="shared" si="52"/>
        <v>1.1452174891242635</v>
      </c>
      <c r="D58" s="173">
        <f t="shared" si="52"/>
        <v>1.1264313850134242</v>
      </c>
      <c r="E58" s="173">
        <f t="shared" si="52"/>
        <v>1.0718450782579694</v>
      </c>
      <c r="F58" s="173">
        <f t="shared" si="52"/>
        <v>1.1046860472041671</v>
      </c>
      <c r="H58" s="68">
        <f t="shared" si="21"/>
        <v>4.9611943218547196</v>
      </c>
      <c r="I58" s="69">
        <f t="shared" si="22"/>
        <v>55.775015004068621</v>
      </c>
      <c r="J58" s="69">
        <f t="shared" si="23"/>
        <v>60.73620932592334</v>
      </c>
      <c r="L58" t="str">
        <f t="shared" si="24"/>
        <v>51 Skilled agricultural and related trades</v>
      </c>
      <c r="M58" s="173">
        <f t="shared" ref="M58:Q58" si="59">M21/M$35*100</f>
        <v>1.6685036458236202</v>
      </c>
      <c r="N58" s="173">
        <f t="shared" si="59"/>
        <v>1.8605961513099321</v>
      </c>
      <c r="O58" s="173">
        <f t="shared" si="59"/>
        <v>1.7649073084509759</v>
      </c>
      <c r="P58" s="173">
        <f t="shared" si="59"/>
        <v>1.6811782764758851</v>
      </c>
      <c r="Q58" s="173">
        <f t="shared" si="59"/>
        <v>1.7385372998169484</v>
      </c>
      <c r="S58" s="68">
        <f t="shared" si="26"/>
        <v>2.6093089786430506</v>
      </c>
      <c r="T58" s="69">
        <f t="shared" si="27"/>
        <v>52.431977125116347</v>
      </c>
      <c r="U58" s="69">
        <f t="shared" si="28"/>
        <v>55.041286103759404</v>
      </c>
      <c r="W58" t="str">
        <f t="shared" si="29"/>
        <v>51 Skilled agricultural and related trades</v>
      </c>
      <c r="X58" s="173">
        <f t="shared" ref="X58:AB58" si="60">X21/X$35*100</f>
        <v>0.51972561049923749</v>
      </c>
      <c r="Y58" s="173">
        <f t="shared" si="60"/>
        <v>0.34724424874697235</v>
      </c>
      <c r="Z58" s="173">
        <f t="shared" si="60"/>
        <v>0.43597183224751318</v>
      </c>
      <c r="AA58" s="173">
        <f t="shared" si="60"/>
        <v>0.4284288405970807</v>
      </c>
      <c r="AB58" s="173">
        <f t="shared" si="60"/>
        <v>0.45630269651946254</v>
      </c>
      <c r="AD58" s="68">
        <f t="shared" si="31"/>
        <v>15.257308121811258</v>
      </c>
      <c r="AE58" s="69">
        <f t="shared" si="32"/>
        <v>70.410209078730816</v>
      </c>
      <c r="AF58" s="69">
        <f t="shared" si="33"/>
        <v>85.667517200542079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4.1566006517623695</v>
      </c>
      <c r="C59" s="173">
        <f t="shared" si="52"/>
        <v>4.2269085283456773</v>
      </c>
      <c r="D59" s="173">
        <f t="shared" si="52"/>
        <v>3.6498751567522336</v>
      </c>
      <c r="E59" s="173">
        <f t="shared" si="52"/>
        <v>3.3758283866984429</v>
      </c>
      <c r="F59" s="173">
        <f t="shared" si="52"/>
        <v>2.9503595849119506</v>
      </c>
      <c r="H59" s="68">
        <f t="shared" si="21"/>
        <v>-13.48496694162751</v>
      </c>
      <c r="I59" s="69">
        <f t="shared" si="22"/>
        <v>34.402751068699814</v>
      </c>
      <c r="J59" s="69">
        <f t="shared" si="23"/>
        <v>20.917784127072299</v>
      </c>
      <c r="L59" t="str">
        <f t="shared" si="24"/>
        <v>52 Skilled metal, electrical and electronic trades</v>
      </c>
      <c r="M59" s="173">
        <f t="shared" ref="M59:Q59" si="61">M22/M$35*100</f>
        <v>7.8302711700059344</v>
      </c>
      <c r="N59" s="173">
        <f t="shared" si="61"/>
        <v>7.8721181286739368</v>
      </c>
      <c r="O59" s="173">
        <f t="shared" si="61"/>
        <v>6.9114597800566742</v>
      </c>
      <c r="P59" s="173">
        <f t="shared" si="61"/>
        <v>6.3790704808377701</v>
      </c>
      <c r="Q59" s="173">
        <f t="shared" si="61"/>
        <v>5.5938960721721189</v>
      </c>
      <c r="S59" s="68">
        <f t="shared" si="26"/>
        <v>-15.691908154289552</v>
      </c>
      <c r="T59" s="69">
        <f t="shared" si="27"/>
        <v>33.293093593308264</v>
      </c>
      <c r="U59" s="69">
        <f t="shared" si="28"/>
        <v>17.60118543901871</v>
      </c>
      <c r="W59" t="str">
        <f t="shared" si="29"/>
        <v>52 Skilled metal, electrical and electronic trades</v>
      </c>
      <c r="X59" s="173">
        <f t="shared" ref="X59:AB59" si="62">X22/X$35*100</f>
        <v>0.10235039722513244</v>
      </c>
      <c r="Y59" s="173">
        <f t="shared" si="62"/>
        <v>0.16083852879988086</v>
      </c>
      <c r="Z59" s="173">
        <f t="shared" si="62"/>
        <v>0.1227378323089684</v>
      </c>
      <c r="AA59" s="173">
        <f t="shared" si="62"/>
        <v>0.20460001009376372</v>
      </c>
      <c r="AB59" s="173">
        <f t="shared" si="62"/>
        <v>0.24621561075130155</v>
      </c>
      <c r="AD59" s="68">
        <f t="shared" si="31"/>
        <v>120.90777623935105</v>
      </c>
      <c r="AE59" s="69">
        <f t="shared" si="32"/>
        <v>101.97587501669562</v>
      </c>
      <c r="AF59" s="69">
        <f t="shared" si="33"/>
        <v>222.88365125604668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3.5167252187421267</v>
      </c>
      <c r="C60" s="173">
        <f t="shared" si="52"/>
        <v>3.5726779766612813</v>
      </c>
      <c r="D60" s="173">
        <f t="shared" si="52"/>
        <v>3.1249756410438465</v>
      </c>
      <c r="E60" s="173">
        <f t="shared" si="52"/>
        <v>2.9908864553631167</v>
      </c>
      <c r="F60" s="173">
        <f t="shared" si="52"/>
        <v>2.6413679258736811</v>
      </c>
      <c r="H60" s="68">
        <f t="shared" si="21"/>
        <v>-9.5357679065460506</v>
      </c>
      <c r="I60" s="69">
        <f t="shared" si="22"/>
        <v>39.503684223643475</v>
      </c>
      <c r="J60" s="69">
        <f t="shared" si="23"/>
        <v>29.967916317097426</v>
      </c>
      <c r="L60" t="str">
        <f t="shared" si="24"/>
        <v>53 Skilled construction and building trades</v>
      </c>
      <c r="M60" s="173">
        <f t="shared" ref="M60:Q60" si="63">M23/M$35*100</f>
        <v>6.6377153576743213</v>
      </c>
      <c r="N60" s="173">
        <f t="shared" si="63"/>
        <v>6.6944675119938655</v>
      </c>
      <c r="O60" s="173">
        <f t="shared" si="63"/>
        <v>5.925464626543449</v>
      </c>
      <c r="P60" s="173">
        <f t="shared" si="63"/>
        <v>5.772180958194677</v>
      </c>
      <c r="Q60" s="173">
        <f t="shared" si="63"/>
        <v>5.1696718984531875</v>
      </c>
      <c r="S60" s="68">
        <f t="shared" si="26"/>
        <v>-9.1206478293864421</v>
      </c>
      <c r="T60" s="69">
        <f t="shared" si="27"/>
        <v>39.595900819380404</v>
      </c>
      <c r="U60" s="69">
        <f t="shared" si="28"/>
        <v>30.475252989993962</v>
      </c>
      <c r="W60" t="str">
        <f t="shared" si="29"/>
        <v>53 Skilled construction and building trades</v>
      </c>
      <c r="X60" s="173">
        <f t="shared" ref="X60:AB60" si="64">X23/X$35*100</f>
        <v>7.2411145844869379E-2</v>
      </c>
      <c r="Y60" s="173">
        <f t="shared" si="64"/>
        <v>9.0459896974252857E-2</v>
      </c>
      <c r="Z60" s="173">
        <f t="shared" si="64"/>
        <v>9.6475581020758275E-2</v>
      </c>
      <c r="AA60" s="173">
        <f t="shared" si="64"/>
        <v>5.4020303851026644E-2</v>
      </c>
      <c r="AB60" s="173">
        <f t="shared" si="64"/>
        <v>5.5098364153643727E-2</v>
      </c>
      <c r="AD60" s="68">
        <f t="shared" si="31"/>
        <v>-37.108034131411834</v>
      </c>
      <c r="AE60" s="69">
        <f t="shared" si="32"/>
        <v>33.378660000755339</v>
      </c>
      <c r="AF60" s="69">
        <f t="shared" si="33"/>
        <v>-3.7293741306564931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2.2582804600659823</v>
      </c>
      <c r="C61" s="173">
        <f t="shared" si="52"/>
        <v>1.8853060517326337</v>
      </c>
      <c r="D61" s="173">
        <f t="shared" si="52"/>
        <v>1.8654304637162389</v>
      </c>
      <c r="E61" s="173">
        <f t="shared" si="52"/>
        <v>1.8683405628327259</v>
      </c>
      <c r="F61" s="173">
        <f t="shared" si="52"/>
        <v>1.7577511793394931</v>
      </c>
      <c r="H61" s="68">
        <f t="shared" si="21"/>
        <v>0.8493191854062635</v>
      </c>
      <c r="I61" s="69">
        <f t="shared" si="22"/>
        <v>43.636601962148085</v>
      </c>
      <c r="J61" s="69">
        <f t="shared" si="23"/>
        <v>44.48592114755435</v>
      </c>
      <c r="L61" t="str">
        <f t="shared" si="24"/>
        <v>54 Textiles, printing and other skilled trades</v>
      </c>
      <c r="M61" s="173">
        <f t="shared" ref="M61:Q61" si="65">M24/M$35*100</f>
        <v>2.6587297653655981</v>
      </c>
      <c r="N61" s="173">
        <f t="shared" si="65"/>
        <v>2.1823024709805767</v>
      </c>
      <c r="O61" s="173">
        <f t="shared" si="65"/>
        <v>2.0607601764654104</v>
      </c>
      <c r="P61" s="173">
        <f t="shared" si="65"/>
        <v>2.1129009010092936</v>
      </c>
      <c r="Q61" s="173">
        <f t="shared" si="65"/>
        <v>1.9662008170879268</v>
      </c>
      <c r="S61" s="68">
        <f t="shared" si="26"/>
        <v>-0.61403230450544199</v>
      </c>
      <c r="T61" s="69">
        <f t="shared" si="27"/>
        <v>32.536580774936184</v>
      </c>
      <c r="U61" s="69">
        <f t="shared" si="28"/>
        <v>31.922548470430741</v>
      </c>
      <c r="W61" t="str">
        <f t="shared" si="29"/>
        <v>54 Textiles, printing and other skilled trades</v>
      </c>
      <c r="X61" s="173">
        <f t="shared" ref="X61:AB61" si="66">X24/X$35*100</f>
        <v>1.8163459725070761</v>
      </c>
      <c r="Y61" s="173">
        <f t="shared" si="66"/>
        <v>1.5540196888941684</v>
      </c>
      <c r="Z61" s="173">
        <f t="shared" si="66"/>
        <v>1.6541973362702351</v>
      </c>
      <c r="AA61" s="173">
        <f t="shared" si="66"/>
        <v>1.6101007473576341</v>
      </c>
      <c r="AB61" s="173">
        <f t="shared" si="66"/>
        <v>1.5445224856748152</v>
      </c>
      <c r="AD61" s="68">
        <f t="shared" si="31"/>
        <v>2.8207543907153196</v>
      </c>
      <c r="AE61" s="69">
        <f t="shared" si="32"/>
        <v>58.5906117807071</v>
      </c>
      <c r="AF61" s="69">
        <f t="shared" si="33"/>
        <v>61.411366171422422</v>
      </c>
    </row>
    <row r="62" spans="1:32" x14ac:dyDescent="0.2">
      <c r="A62" t="str">
        <f t="shared" si="19"/>
        <v>61 Caring personal service occupations</v>
      </c>
      <c r="B62" s="173">
        <f t="shared" si="52"/>
        <v>8.6534720296616232</v>
      </c>
      <c r="C62" s="173">
        <f t="shared" si="52"/>
        <v>8.2433391846946868</v>
      </c>
      <c r="D62" s="173">
        <f t="shared" si="52"/>
        <v>8.327183393018144</v>
      </c>
      <c r="E62" s="173">
        <f t="shared" si="52"/>
        <v>8.6718702971736903</v>
      </c>
      <c r="F62" s="173">
        <f t="shared" si="52"/>
        <v>9.273797246526895</v>
      </c>
      <c r="H62" s="68">
        <f t="shared" si="21"/>
        <v>19.193920514441295</v>
      </c>
      <c r="I62" s="69">
        <f t="shared" si="22"/>
        <v>60.981606699000466</v>
      </c>
      <c r="J62" s="69">
        <f t="shared" si="23"/>
        <v>80.175527213441768</v>
      </c>
      <c r="L62" t="str">
        <f t="shared" si="24"/>
        <v>61 Caring personal service occupations</v>
      </c>
      <c r="M62" s="173">
        <f t="shared" ref="M62:Q62" si="67">M25/M$35*100</f>
        <v>2.3375479165797146</v>
      </c>
      <c r="N62" s="173">
        <f t="shared" si="67"/>
        <v>2.2825483953927468</v>
      </c>
      <c r="O62" s="173">
        <f t="shared" si="67"/>
        <v>2.1915062642572019</v>
      </c>
      <c r="P62" s="173">
        <f t="shared" si="67"/>
        <v>2.6157955500961432</v>
      </c>
      <c r="Q62" s="173">
        <f t="shared" si="67"/>
        <v>3.004286728623859</v>
      </c>
      <c r="S62" s="68">
        <f t="shared" si="26"/>
        <v>42.798391170680702</v>
      </c>
      <c r="T62" s="69">
        <f t="shared" si="27"/>
        <v>54.547812793139641</v>
      </c>
      <c r="U62" s="69">
        <f t="shared" si="28"/>
        <v>97.346203963820358</v>
      </c>
      <c r="W62" t="str">
        <f t="shared" si="29"/>
        <v>61 Caring personal service occupations</v>
      </c>
      <c r="X62" s="173">
        <f t="shared" ref="X62:AB62" si="68">X25/X$35*100</f>
        <v>15.623704339809835</v>
      </c>
      <c r="Y62" s="173">
        <f t="shared" si="68"/>
        <v>14.892337530295126</v>
      </c>
      <c r="Z62" s="173">
        <f t="shared" si="68"/>
        <v>14.962416971492601</v>
      </c>
      <c r="AA62" s="173">
        <f t="shared" si="68"/>
        <v>15.066691456030416</v>
      </c>
      <c r="AB62" s="173">
        <f t="shared" si="68"/>
        <v>15.687046758923632</v>
      </c>
      <c r="AD62" s="68">
        <f t="shared" si="31"/>
        <v>15.455148818764766</v>
      </c>
      <c r="AE62" s="69">
        <f t="shared" si="32"/>
        <v>62.000671557575934</v>
      </c>
      <c r="AF62" s="69">
        <f t="shared" si="33"/>
        <v>77.455820376340696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2.1580298303262135</v>
      </c>
      <c r="C63" s="173">
        <f t="shared" si="52"/>
        <v>2.1090366732311532</v>
      </c>
      <c r="D63" s="173">
        <f t="shared" si="52"/>
        <v>1.8710714261016141</v>
      </c>
      <c r="E63" s="173">
        <f t="shared" si="52"/>
        <v>1.6596367093776907</v>
      </c>
      <c r="F63" s="173">
        <f t="shared" si="52"/>
        <v>1.5555609046328756</v>
      </c>
      <c r="H63" s="68">
        <f t="shared" si="21"/>
        <v>-11.020227579501039</v>
      </c>
      <c r="I63" s="69">
        <f t="shared" si="22"/>
        <v>45.615672621631873</v>
      </c>
      <c r="J63" s="69">
        <f t="shared" si="23"/>
        <v>34.595445042130834</v>
      </c>
      <c r="L63" t="str">
        <f t="shared" si="24"/>
        <v>62 Leisure, travel and related personal service occupations</v>
      </c>
      <c r="M63" s="173">
        <f t="shared" ref="M63:Q63" si="69">M26/M$35*100</f>
        <v>1.2107373038275737</v>
      </c>
      <c r="N63" s="173">
        <f t="shared" si="69"/>
        <v>1.2302798952548357</v>
      </c>
      <c r="O63" s="173">
        <f t="shared" si="69"/>
        <v>1.1880388069316552</v>
      </c>
      <c r="P63" s="173">
        <f t="shared" si="69"/>
        <v>1.1070631802525246</v>
      </c>
      <c r="Q63" s="173">
        <f t="shared" si="69"/>
        <v>1.1149824270979918</v>
      </c>
      <c r="S63" s="68">
        <f t="shared" si="26"/>
        <v>-2.2398076778430296</v>
      </c>
      <c r="T63" s="69">
        <f t="shared" si="27"/>
        <v>40.849099376982984</v>
      </c>
      <c r="U63" s="69">
        <f t="shared" si="28"/>
        <v>38.609291699139952</v>
      </c>
      <c r="W63" t="str">
        <f t="shared" si="29"/>
        <v>62 Leisure, travel and related personal service occupations</v>
      </c>
      <c r="X63" s="173">
        <f t="shared" ref="X63:AB63" si="70">X26/X$35*100</f>
        <v>3.2034586317404945</v>
      </c>
      <c r="Y63" s="173">
        <f t="shared" si="70"/>
        <v>3.0892509718836272</v>
      </c>
      <c r="Z63" s="173">
        <f t="shared" si="70"/>
        <v>2.6097154053725773</v>
      </c>
      <c r="AA63" s="173">
        <f t="shared" si="70"/>
        <v>2.2431184270660225</v>
      </c>
      <c r="AB63" s="173">
        <f t="shared" si="70"/>
        <v>2.0062403792353267</v>
      </c>
      <c r="AD63" s="68">
        <f t="shared" si="31"/>
        <v>-15.342841830030723</v>
      </c>
      <c r="AE63" s="69">
        <f t="shared" si="32"/>
        <v>47.962263976519729</v>
      </c>
      <c r="AF63" s="69">
        <f t="shared" si="33"/>
        <v>32.619422146489015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9.7989473356901613E-2</v>
      </c>
      <c r="C64" s="173">
        <f t="shared" si="52"/>
        <v>7.9430683585946682E-2</v>
      </c>
      <c r="D64" s="173">
        <f t="shared" si="52"/>
        <v>9.8178466356687324E-2</v>
      </c>
      <c r="E64" s="173">
        <f t="shared" si="52"/>
        <v>6.9185014550365256E-2</v>
      </c>
      <c r="F64" s="173">
        <f t="shared" si="52"/>
        <v>7.2565286373970195E-2</v>
      </c>
      <c r="H64" s="68">
        <f t="shared" si="21"/>
        <v>-20.894385718045292</v>
      </c>
      <c r="I64" s="69">
        <f t="shared" si="22"/>
        <v>36.416572713137583</v>
      </c>
      <c r="J64" s="69">
        <f t="shared" si="23"/>
        <v>15.522186995092296</v>
      </c>
      <c r="L64" t="str">
        <f t="shared" si="24"/>
        <v>63 Community and civil enforcement occupations</v>
      </c>
      <c r="M64" s="173">
        <f t="shared" ref="M64:Q64" si="71">M27/M$35*100</f>
        <v>0.14770418830587764</v>
      </c>
      <c r="N64" s="173">
        <f t="shared" si="71"/>
        <v>0.10738244924736647</v>
      </c>
      <c r="O64" s="173">
        <f t="shared" si="71"/>
        <v>0.15208893228320119</v>
      </c>
      <c r="P64" s="173">
        <f t="shared" si="71"/>
        <v>8.7263992862774378E-2</v>
      </c>
      <c r="Q64" s="173">
        <f t="shared" si="71"/>
        <v>9.8177287616473846E-2</v>
      </c>
      <c r="S64" s="68">
        <f t="shared" si="26"/>
        <v>-32.758395160349288</v>
      </c>
      <c r="T64" s="69">
        <f t="shared" si="27"/>
        <v>26.095697782852028</v>
      </c>
      <c r="U64" s="69">
        <f t="shared" si="28"/>
        <v>-6.6626973774972589</v>
      </c>
      <c r="W64" t="str">
        <f t="shared" si="29"/>
        <v>63 Community and civil enforcement occupations</v>
      </c>
      <c r="X64" s="173">
        <f t="shared" ref="X64:AB64" si="72">X27/X$35*100</f>
        <v>4.3124483495889342E-2</v>
      </c>
      <c r="Y64" s="173">
        <f t="shared" si="72"/>
        <v>4.825172592600907E-2</v>
      </c>
      <c r="Z64" s="173">
        <f t="shared" si="72"/>
        <v>3.9878701515729226E-2</v>
      </c>
      <c r="AA64" s="173">
        <f t="shared" si="72"/>
        <v>5.009478897174327E-2</v>
      </c>
      <c r="AB64" s="173">
        <f t="shared" si="72"/>
        <v>4.6366087248145942E-2</v>
      </c>
      <c r="AD64" s="68">
        <f t="shared" si="31"/>
        <v>28.036356499185644</v>
      </c>
      <c r="AE64" s="69">
        <f t="shared" si="32"/>
        <v>78.982964212233369</v>
      </c>
      <c r="AF64" s="69">
        <f t="shared" si="33"/>
        <v>107.019320711419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7.9422114372713226</v>
      </c>
      <c r="C65" s="173">
        <f t="shared" si="73"/>
        <v>7.7960687602029193</v>
      </c>
      <c r="D65" s="173">
        <f t="shared" si="73"/>
        <v>7.6148106059126395</v>
      </c>
      <c r="E65" s="173">
        <f t="shared" si="73"/>
        <v>7.3474583491311929</v>
      </c>
      <c r="F65" s="173">
        <f t="shared" si="73"/>
        <v>6.8329378593298058</v>
      </c>
      <c r="H65" s="68">
        <f t="shared" si="21"/>
        <v>-3.9620231535828969</v>
      </c>
      <c r="I65" s="69">
        <f t="shared" si="22"/>
        <v>45.864786960201883</v>
      </c>
      <c r="J65" s="69">
        <f t="shared" si="23"/>
        <v>41.902763806618992</v>
      </c>
      <c r="L65" t="str">
        <f t="shared" si="24"/>
        <v>71 Sales occupations</v>
      </c>
      <c r="M65" s="173">
        <f t="shared" ref="M65:Q65" si="74">M28/M$35*100</f>
        <v>5.5234371332237009</v>
      </c>
      <c r="N65" s="173">
        <f t="shared" si="74"/>
        <v>5.4325864032021078</v>
      </c>
      <c r="O65" s="173">
        <f t="shared" si="74"/>
        <v>5.3746417466051915</v>
      </c>
      <c r="P65" s="173">
        <f t="shared" si="74"/>
        <v>5.2391872994856516</v>
      </c>
      <c r="Q65" s="173">
        <f t="shared" si="74"/>
        <v>4.9997409434637117</v>
      </c>
      <c r="S65" s="68">
        <f t="shared" si="26"/>
        <v>-3.1002552888457644</v>
      </c>
      <c r="T65" s="69">
        <f t="shared" si="27"/>
        <v>32.221338993645709</v>
      </c>
      <c r="U65" s="69">
        <f t="shared" si="28"/>
        <v>29.12108370479995</v>
      </c>
      <c r="W65" t="str">
        <f t="shared" si="29"/>
        <v>71 Sales occupations</v>
      </c>
      <c r="X65" s="173">
        <f t="shared" ref="X65:AB65" si="75">X28/X$35*100</f>
        <v>10.611562509762651</v>
      </c>
      <c r="Y65" s="173">
        <f t="shared" si="75"/>
        <v>10.432428739445641</v>
      </c>
      <c r="Z65" s="173">
        <f t="shared" si="75"/>
        <v>10.037370223180387</v>
      </c>
      <c r="AA65" s="173">
        <f t="shared" si="75"/>
        <v>9.5736554949613897</v>
      </c>
      <c r="AB65" s="173">
        <f t="shared" si="75"/>
        <v>8.7081638746994532</v>
      </c>
      <c r="AD65" s="68">
        <f t="shared" si="31"/>
        <v>-4.4610381426942149</v>
      </c>
      <c r="AE65" s="69">
        <f t="shared" si="32"/>
        <v>53.765157021633684</v>
      </c>
      <c r="AF65" s="69">
        <f t="shared" si="33"/>
        <v>49.30411887893947</v>
      </c>
    </row>
    <row r="66" spans="1:32" x14ac:dyDescent="0.2">
      <c r="A66" t="str">
        <f t="shared" si="19"/>
        <v>72 Customer service occupations</v>
      </c>
      <c r="B66" s="173">
        <f t="shared" si="73"/>
        <v>1.770873985335806</v>
      </c>
      <c r="C66" s="173">
        <f t="shared" si="73"/>
        <v>1.8583748551231536</v>
      </c>
      <c r="D66" s="173">
        <f t="shared" si="73"/>
        <v>1.8933341918203439</v>
      </c>
      <c r="E66" s="173">
        <f t="shared" si="73"/>
        <v>2.0680914845123364</v>
      </c>
      <c r="F66" s="173">
        <f t="shared" si="73"/>
        <v>2.2511722205534239</v>
      </c>
      <c r="H66" s="68">
        <f t="shared" si="21"/>
        <v>27.255359020945036</v>
      </c>
      <c r="I66" s="69">
        <f t="shared" si="22"/>
        <v>50.984457279709503</v>
      </c>
      <c r="J66" s="69">
        <f t="shared" si="23"/>
        <v>78.239816300654539</v>
      </c>
      <c r="L66" t="str">
        <f t="shared" si="24"/>
        <v>72 Customer service occupations</v>
      </c>
      <c r="M66" s="173">
        <f t="shared" ref="M66:Q66" si="76">M29/M$35*100</f>
        <v>1.5003371660054097</v>
      </c>
      <c r="N66" s="173">
        <f t="shared" si="76"/>
        <v>1.3694285692071242</v>
      </c>
      <c r="O66" s="173">
        <f t="shared" si="76"/>
        <v>1.5600021861198097</v>
      </c>
      <c r="P66" s="173">
        <f t="shared" si="76"/>
        <v>1.9268760804737446</v>
      </c>
      <c r="Q66" s="173">
        <f t="shared" si="76"/>
        <v>2.2303182948027547</v>
      </c>
      <c r="S66" s="68">
        <f t="shared" si="26"/>
        <v>48.924548280604881</v>
      </c>
      <c r="T66" s="69">
        <f t="shared" si="27"/>
        <v>44.33944518303138</v>
      </c>
      <c r="U66" s="69">
        <f t="shared" si="28"/>
        <v>93.263993463636268</v>
      </c>
      <c r="W66" t="str">
        <f t="shared" si="29"/>
        <v>72 Customer service occupations</v>
      </c>
      <c r="X66" s="173">
        <f t="shared" ref="X66:AB66" si="77">X29/X$35*100</f>
        <v>2.0694374964577467</v>
      </c>
      <c r="Y66" s="173">
        <f t="shared" si="77"/>
        <v>2.4037727999693033</v>
      </c>
      <c r="Z66" s="173">
        <f t="shared" si="77"/>
        <v>2.2538055253976887</v>
      </c>
      <c r="AA66" s="173">
        <f t="shared" si="77"/>
        <v>2.2172057691631766</v>
      </c>
      <c r="AB66" s="173">
        <f t="shared" si="77"/>
        <v>2.2725042573639698</v>
      </c>
      <c r="AD66" s="68">
        <f t="shared" si="31"/>
        <v>11.035571967507121</v>
      </c>
      <c r="AE66" s="69">
        <f t="shared" si="32"/>
        <v>55.95837115734038</v>
      </c>
      <c r="AF66" s="69">
        <f t="shared" si="33"/>
        <v>66.993943124847505</v>
      </c>
    </row>
    <row r="67" spans="1:32" x14ac:dyDescent="0.2">
      <c r="A67" t="str">
        <f t="shared" si="19"/>
        <v>81 Process, plant and machine operatives</v>
      </c>
      <c r="B67" s="173">
        <f t="shared" si="73"/>
        <v>3.1638916233218217</v>
      </c>
      <c r="C67" s="173">
        <f t="shared" si="73"/>
        <v>2.9426340486648019</v>
      </c>
      <c r="D67" s="173">
        <f t="shared" si="73"/>
        <v>2.5934666056406774</v>
      </c>
      <c r="E67" s="173">
        <f t="shared" si="73"/>
        <v>2.5053564317338131</v>
      </c>
      <c r="F67" s="173">
        <f t="shared" si="73"/>
        <v>2.1106598513618033</v>
      </c>
      <c r="H67" s="68">
        <f t="shared" si="21"/>
        <v>-12.897177858594929</v>
      </c>
      <c r="I67" s="69">
        <f t="shared" si="22"/>
        <v>37.099341062429261</v>
      </c>
      <c r="J67" s="69">
        <f t="shared" si="23"/>
        <v>24.202163203834331</v>
      </c>
      <c r="L67" t="str">
        <f t="shared" si="24"/>
        <v>81 Process, plant and machine operatives</v>
      </c>
      <c r="M67" s="173">
        <f t="shared" ref="M67:Q67" si="78">M30/M$35*100</f>
        <v>4.576387549143587</v>
      </c>
      <c r="N67" s="173">
        <f t="shared" si="78"/>
        <v>4.1461166946450314</v>
      </c>
      <c r="O67" s="173">
        <f t="shared" si="78"/>
        <v>3.7316812926389762</v>
      </c>
      <c r="P67" s="173">
        <f t="shared" si="78"/>
        <v>3.5222138122066404</v>
      </c>
      <c r="Q67" s="173">
        <f t="shared" si="78"/>
        <v>3.0104410029226427</v>
      </c>
      <c r="S67" s="68">
        <f t="shared" si="26"/>
        <v>-15.966930627303297</v>
      </c>
      <c r="T67" s="69">
        <f t="shared" si="27"/>
        <v>32.627662293335916</v>
      </c>
      <c r="U67" s="69">
        <f t="shared" si="28"/>
        <v>16.660731666032618</v>
      </c>
      <c r="W67" t="str">
        <f t="shared" si="29"/>
        <v>81 Process, plant and machine operatives</v>
      </c>
      <c r="X67" s="173">
        <f t="shared" ref="X67:AB67" si="79">X30/X$35*100</f>
        <v>1.6050659370341718</v>
      </c>
      <c r="Y67" s="173">
        <f t="shared" si="79"/>
        <v>1.6002024141838798</v>
      </c>
      <c r="Z67" s="173">
        <f t="shared" si="79"/>
        <v>1.3625804047872345</v>
      </c>
      <c r="AA67" s="173">
        <f t="shared" si="79"/>
        <v>1.4316211553775893</v>
      </c>
      <c r="AB67" s="173">
        <f t="shared" si="79"/>
        <v>1.1902497148713682</v>
      </c>
      <c r="AD67" s="68">
        <f t="shared" si="31"/>
        <v>-3.80559452685532</v>
      </c>
      <c r="AE67" s="69">
        <f t="shared" si="32"/>
        <v>50.342961387947739</v>
      </c>
      <c r="AF67" s="69">
        <f t="shared" si="33"/>
        <v>46.537366861092423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3.9108070706308453</v>
      </c>
      <c r="C68" s="173">
        <f t="shared" si="73"/>
        <v>4.4294127274782076</v>
      </c>
      <c r="D68" s="173">
        <f t="shared" si="73"/>
        <v>4.058169255674259</v>
      </c>
      <c r="E68" s="173">
        <f t="shared" si="73"/>
        <v>3.9931971197695466</v>
      </c>
      <c r="F68" s="173">
        <f t="shared" si="73"/>
        <v>3.7871569933781526</v>
      </c>
      <c r="H68" s="68">
        <f t="shared" si="21"/>
        <v>-0.12017104090192056</v>
      </c>
      <c r="I68" s="69">
        <f t="shared" si="22"/>
        <v>52.00220577282618</v>
      </c>
      <c r="J68" s="69">
        <f t="shared" si="23"/>
        <v>51.882034731924264</v>
      </c>
      <c r="L68" t="str">
        <f t="shared" si="24"/>
        <v>82 Transport and mobile machine drivers and operatives</v>
      </c>
      <c r="M68" s="173">
        <f t="shared" ref="M68:Q68" si="80">M31/M$35*100</f>
        <v>7.1537896718137501</v>
      </c>
      <c r="N68" s="173">
        <f t="shared" si="80"/>
        <v>8.1208404866617059</v>
      </c>
      <c r="O68" s="173">
        <f t="shared" si="80"/>
        <v>7.5339475710824555</v>
      </c>
      <c r="P68" s="173">
        <f t="shared" si="80"/>
        <v>7.4140494935942396</v>
      </c>
      <c r="Q68" s="173">
        <f t="shared" si="80"/>
        <v>7.0882694889366018</v>
      </c>
      <c r="S68" s="68">
        <f t="shared" si="26"/>
        <v>-1.9963436856793009</v>
      </c>
      <c r="T68" s="69">
        <f t="shared" si="27"/>
        <v>50.915145417716779</v>
      </c>
      <c r="U68" s="69">
        <f t="shared" si="28"/>
        <v>48.91880173203748</v>
      </c>
      <c r="W68" t="str">
        <f t="shared" si="29"/>
        <v>82 Transport and mobile machine drivers and operatives</v>
      </c>
      <c r="X68" s="173">
        <f t="shared" ref="X68:AB68" si="81">X31/X$35*100</f>
        <v>0.33186253246038183</v>
      </c>
      <c r="Y68" s="173">
        <f t="shared" si="81"/>
        <v>0.31178841699824628</v>
      </c>
      <c r="Z68" s="173">
        <f t="shared" si="81"/>
        <v>0.29939895115089399</v>
      </c>
      <c r="AA68" s="173">
        <f t="shared" si="81"/>
        <v>0.38099944139448544</v>
      </c>
      <c r="AB68" s="173">
        <f t="shared" si="81"/>
        <v>0.41036098321879566</v>
      </c>
      <c r="AD68" s="68">
        <f t="shared" si="31"/>
        <v>50.934894287307976</v>
      </c>
      <c r="AE68" s="69">
        <f t="shared" si="32"/>
        <v>81.583671849689694</v>
      </c>
      <c r="AF68" s="69">
        <f t="shared" si="33"/>
        <v>132.51856613699766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1.8741609334914213</v>
      </c>
      <c r="C69" s="173">
        <f t="shared" si="73"/>
        <v>1.695524911834398</v>
      </c>
      <c r="D69" s="173">
        <f t="shared" si="73"/>
        <v>1.4495380059819778</v>
      </c>
      <c r="E69" s="173">
        <f t="shared" si="73"/>
        <v>2.4809286008052287</v>
      </c>
      <c r="F69" s="173">
        <f t="shared" si="73"/>
        <v>2.6730076044488729</v>
      </c>
      <c r="H69" s="68">
        <f t="shared" si="21"/>
        <v>97.362766894113648</v>
      </c>
      <c r="I69" s="69">
        <f t="shared" si="22"/>
        <v>79.990699858588627</v>
      </c>
      <c r="J69" s="69">
        <f t="shared" si="23"/>
        <v>177.35346675270227</v>
      </c>
      <c r="L69" t="str">
        <f t="shared" si="24"/>
        <v>91 Elementary trades and related occupations</v>
      </c>
      <c r="M69" s="173">
        <f t="shared" ref="M69:Q70" si="82">M32/M$35*100</f>
        <v>2.6866537128678409</v>
      </c>
      <c r="N69" s="173">
        <f t="shared" si="82"/>
        <v>2.4187356493519001</v>
      </c>
      <c r="O69" s="173">
        <f t="shared" si="82"/>
        <v>2.1565876002541584</v>
      </c>
      <c r="P69" s="173">
        <f t="shared" si="82"/>
        <v>2.8525073538627064</v>
      </c>
      <c r="Q69" s="173">
        <f t="shared" si="82"/>
        <v>2.9819608714293162</v>
      </c>
      <c r="S69" s="68">
        <f t="shared" si="26"/>
        <v>44.032164820314328</v>
      </c>
      <c r="T69" s="69">
        <f t="shared" si="27"/>
        <v>44.897703952247419</v>
      </c>
      <c r="U69" s="69">
        <f t="shared" si="28"/>
        <v>88.929868772561747</v>
      </c>
      <c r="W69" t="str">
        <f t="shared" si="29"/>
        <v>91 Elementary trades and related occupations</v>
      </c>
      <c r="X69" s="173">
        <f t="shared" ref="X69:AB70" si="83">X32/X$35*100</f>
        <v>0.97749667325409628</v>
      </c>
      <c r="Y69" s="173">
        <f t="shared" si="83"/>
        <v>0.88881533801331536</v>
      </c>
      <c r="Z69" s="173">
        <f t="shared" si="83"/>
        <v>0.68492163013481955</v>
      </c>
      <c r="AA69" s="173">
        <f t="shared" si="83"/>
        <v>2.0885655981226439</v>
      </c>
      <c r="AB69" s="173">
        <f t="shared" si="83"/>
        <v>2.3569710680784963</v>
      </c>
      <c r="AD69" s="68">
        <f t="shared" si="31"/>
        <v>278.95464759801246</v>
      </c>
      <c r="AE69" s="69">
        <f t="shared" si="32"/>
        <v>199.48312781483514</v>
      </c>
      <c r="AF69" s="69">
        <f t="shared" si="33"/>
        <v>478.4377754128476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9.6077996693999275</v>
      </c>
      <c r="C70" s="173">
        <f t="shared" si="73"/>
        <v>9.2147436740072255</v>
      </c>
      <c r="D70" s="173">
        <f t="shared" si="73"/>
        <v>8.3971897715034505</v>
      </c>
      <c r="E70" s="173">
        <f t="shared" si="73"/>
        <v>7.4211316310079143</v>
      </c>
      <c r="F70" s="173">
        <f t="shared" si="73"/>
        <v>6.5849534853583398</v>
      </c>
      <c r="H70" s="68">
        <f t="shared" si="21"/>
        <v>-16.070742511021614</v>
      </c>
      <c r="I70" s="69">
        <f t="shared" si="22"/>
        <v>42.392387096707175</v>
      </c>
      <c r="J70" s="69">
        <f t="shared" si="23"/>
        <v>26.321644585685561</v>
      </c>
      <c r="L70" t="str">
        <f t="shared" si="24"/>
        <v>92 Elementary administration and service occupations</v>
      </c>
      <c r="M70" s="173">
        <f t="shared" si="82"/>
        <v>9.1917229899840027</v>
      </c>
      <c r="N70" s="173">
        <f t="shared" si="82"/>
        <v>8.7147347547957139</v>
      </c>
      <c r="O70" s="173">
        <f t="shared" si="82"/>
        <v>8.0777228748151177</v>
      </c>
      <c r="P70" s="173">
        <f t="shared" si="82"/>
        <v>7.76847116526538</v>
      </c>
      <c r="Q70" s="173">
        <f t="shared" si="82"/>
        <v>7.0235940743471836</v>
      </c>
      <c r="S70" s="68">
        <f t="shared" si="26"/>
        <v>-9.4277606113568577</v>
      </c>
      <c r="T70" s="69">
        <f t="shared" si="27"/>
        <v>37.718263666650934</v>
      </c>
      <c r="U70" s="69">
        <f t="shared" si="28"/>
        <v>28.290503055294081</v>
      </c>
      <c r="W70" t="str">
        <f t="shared" si="29"/>
        <v>92 Elementary administration and service occupations</v>
      </c>
      <c r="X70" s="173">
        <f t="shared" si="83"/>
        <v>10.066980473735006</v>
      </c>
      <c r="Y70" s="173">
        <f t="shared" si="83"/>
        <v>9.7724814967453284</v>
      </c>
      <c r="Z70" s="173">
        <f t="shared" si="83"/>
        <v>8.7426671223538079</v>
      </c>
      <c r="AA70" s="173">
        <f t="shared" si="83"/>
        <v>7.0543636673117849</v>
      </c>
      <c r="AB70" s="173">
        <f t="shared" si="83"/>
        <v>6.1362563286317968</v>
      </c>
      <c r="AD70" s="68">
        <f t="shared" si="31"/>
        <v>-22.70820062566553</v>
      </c>
      <c r="AE70" s="69">
        <f t="shared" si="32"/>
        <v>47.06262389070465</v>
      </c>
      <c r="AF70" s="69">
        <f t="shared" si="33"/>
        <v>24.354423265039117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7.027316758331895</v>
      </c>
      <c r="I72" s="67">
        <f>IF(D35&gt;0,I35/D35*100,0)</f>
        <v>49.574394207648957</v>
      </c>
      <c r="J72" s="67">
        <f>IF(D35&gt;0,(J35/D35)*100,0)</f>
        <v>56.601710965980864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4.1656795920220686</v>
      </c>
      <c r="T72" s="67">
        <f t="shared" ref="T72" si="85">IF(O35&gt;0,T35/O35*100,0)</f>
        <v>40.606582146090894</v>
      </c>
      <c r="U72" s="67">
        <f t="shared" ref="U72" si="86">IF(O35&gt;0,(U35/O35)*100,0)</f>
        <v>44.772261738112967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10.121943580578828</v>
      </c>
      <c r="AE72" s="67">
        <f t="shared" ref="AE72" si="88">IF(Z35&gt;0,AE35/Z35*100,0)</f>
        <v>59.272350352925216</v>
      </c>
      <c r="AF72" s="67">
        <f t="shared" ref="AF72" si="89">IF(Z35&gt;0,(AF35/Z35)*100,0)</f>
        <v>69.394293933504045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Lancashire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Lancashire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Lancashire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3.9004766036259575</v>
      </c>
      <c r="C82" s="18">
        <f t="shared" ref="B82:E107" si="96">IF(AND(D$6-C$6 &lt;&gt; 0,C8&lt;&gt;0,D8&lt;&gt;0),(EXP(LN(D8/C8)/(D$6-C$6))-1)*100,0)</f>
        <v>2.5603261545717126</v>
      </c>
      <c r="D82" s="18">
        <f t="shared" si="96"/>
        <v>-2.2357426998028229</v>
      </c>
      <c r="E82" s="18">
        <f t="shared" si="96"/>
        <v>0.82478192023909269</v>
      </c>
      <c r="F82" s="18">
        <f t="shared" ref="F82:F107" si="97">IF(AND(F$6-D$6 &lt;&gt; 0,D8&lt;&gt;0,F8&lt;&gt;0),(EXP(LN(F8/D8)/(F$6-D$6))-1)*100,0)</f>
        <v>-0.20589306195807344</v>
      </c>
      <c r="H82" s="18">
        <f t="shared" ref="H82:H107" si="98">IF($F$6-$D$6 &lt;&gt; 0,(EXP(LN(1+(H45/100))/($F$6-$D$6))-1)*100,0)</f>
        <v>-0.20589306195807344</v>
      </c>
      <c r="I82" s="18">
        <f t="shared" ref="I82:I107" si="99">IF(D8&gt;0,((1+(I8/D8))^(1/($F$6-$D$6))-1)*100,0)</f>
        <v>2.6060657692876132</v>
      </c>
      <c r="J82" s="18">
        <f t="shared" ref="J82:J107" si="100">IF($F$6-$D$6 &lt;&gt; 0,(EXP(LN(1+(J45/100))/($F$6-$D$6))-1)*100,0)</f>
        <v>2.4631101159618751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2.6598661091799425</v>
      </c>
      <c r="N82" s="18">
        <f t="shared" si="102"/>
        <v>1.4875843368384656</v>
      </c>
      <c r="O82" s="18">
        <f t="shared" si="102"/>
        <v>-3.1738379702233477</v>
      </c>
      <c r="P82" s="18">
        <f t="shared" si="102"/>
        <v>0.3153607292311511</v>
      </c>
      <c r="Q82" s="18">
        <f t="shared" ref="Q82:Q107" si="103">IF(AND(Q$6-O$6 &lt;&gt; 0,O8&lt;&gt;0,Q8&lt;&gt;0),(EXP(LN(Q8/O8)/(Q$6-O$6))-1)*100,0)</f>
        <v>-0.86145698135886573</v>
      </c>
      <c r="S82" s="18">
        <f t="shared" ref="S82:S107" si="104">IF($F$6-$D$6 &lt;&gt; 0,(EXP(LN(1+(S45/100))/($F$6-$D$6))-1)*100,0)</f>
        <v>-0.86145698135886573</v>
      </c>
      <c r="T82" s="18">
        <f t="shared" ref="T82:T107" si="105">IF(O8&gt;0,((1+(T8/O8))^(1/($F$6-$D$6))-1)*100,0)</f>
        <v>2.2910364200474209</v>
      </c>
      <c r="U82" s="18">
        <f t="shared" ref="U82:U107" si="106">IF($F$6-$D$6 &lt;&gt; 0,(EXP(LN(1+(U45/100))/($F$6-$D$6))-1)*100,0)</f>
        <v>1.6748251674087999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6.8903774094176029</v>
      </c>
      <c r="Y82" s="18">
        <f t="shared" si="108"/>
        <v>4.8983612608974214</v>
      </c>
      <c r="Z82" s="18">
        <f t="shared" si="108"/>
        <v>-0.36798957219112971</v>
      </c>
      <c r="AA82" s="18">
        <f t="shared" si="108"/>
        <v>1.7000992941781146</v>
      </c>
      <c r="AB82" s="18">
        <f t="shared" ref="AB82:AB107" si="109">IF(AND(AB$6-Z$6 &lt;&gt; 0,Z8&lt;&gt;0,AB8&lt;&gt;0),(EXP(LN(AB8/Z8)/(AB$6-Z$6))-1)*100,0)</f>
        <v>1.0060100513470394</v>
      </c>
      <c r="AD82" s="18">
        <f t="shared" ref="AD82:AD107" si="110">IF($F$6-$D$6 &lt;&gt; 0,(EXP(LN(1+(AD45/100))/($F$6-$D$6))-1)*100,0)</f>
        <v>1.0060100513470394</v>
      </c>
      <c r="AE82" s="18">
        <f t="shared" ref="AE82:AE107" si="111">IF(Z8&gt;0,((1+(AE8/Z8))^(1/($F$6-$D$6))-1)*100,0)</f>
        <v>3.2290683512147034</v>
      </c>
      <c r="AF82" s="18">
        <f t="shared" ref="AF82:AF107" si="112">IF($F$6-$D$6 &lt;&gt; 0,(EXP(LN(1+(AF45/100))/($F$6-$D$6))-1)*100,0)</f>
        <v>3.8907093572220441</v>
      </c>
    </row>
    <row r="83" spans="1:32" x14ac:dyDescent="0.2">
      <c r="A83" t="str">
        <f t="shared" si="95"/>
        <v>12 Other managers and proprietors</v>
      </c>
      <c r="B83" s="18">
        <f t="shared" si="96"/>
        <v>0.30052521260242049</v>
      </c>
      <c r="C83" s="18">
        <f t="shared" si="96"/>
        <v>5.7993715703429816</v>
      </c>
      <c r="D83" s="18">
        <f t="shared" si="96"/>
        <v>0.47226777112281404</v>
      </c>
      <c r="E83" s="18">
        <f t="shared" si="96"/>
        <v>1.2286950841409849</v>
      </c>
      <c r="F83" s="18">
        <f t="shared" si="97"/>
        <v>0.97592198480331849</v>
      </c>
      <c r="H83" s="18">
        <f t="shared" si="98"/>
        <v>0.97592198480331849</v>
      </c>
      <c r="I83" s="18">
        <f t="shared" si="99"/>
        <v>3.1237069079616431</v>
      </c>
      <c r="J83" s="18">
        <f t="shared" si="100"/>
        <v>3.7738901147521542</v>
      </c>
      <c r="L83" t="str">
        <f t="shared" si="101"/>
        <v>12 Other managers and proprietors</v>
      </c>
      <c r="M83" s="18">
        <f t="shared" si="102"/>
        <v>-0.11520013316073108</v>
      </c>
      <c r="N83" s="18">
        <f t="shared" si="102"/>
        <v>2.8406333455915256</v>
      </c>
      <c r="O83" s="18">
        <f t="shared" si="102"/>
        <v>2.0751176063452004</v>
      </c>
      <c r="P83" s="18">
        <f t="shared" si="102"/>
        <v>1.229008215206373</v>
      </c>
      <c r="Q83" s="18">
        <f t="shared" si="103"/>
        <v>1.5102625192825014</v>
      </c>
      <c r="S83" s="18">
        <f t="shared" si="104"/>
        <v>1.5102625192825014</v>
      </c>
      <c r="T83" s="18">
        <f t="shared" si="105"/>
        <v>3.0543576404705286</v>
      </c>
      <c r="U83" s="18">
        <f t="shared" si="106"/>
        <v>4.0824365812101471</v>
      </c>
      <c r="W83" t="str">
        <f t="shared" si="107"/>
        <v>12 Other managers and proprietors</v>
      </c>
      <c r="X83" s="18">
        <f t="shared" si="108"/>
        <v>0.93599655188987274</v>
      </c>
      <c r="Y83" s="18">
        <f t="shared" si="108"/>
        <v>10.205280065262334</v>
      </c>
      <c r="Z83" s="18">
        <f t="shared" si="108"/>
        <v>-1.9403904704564545</v>
      </c>
      <c r="AA83" s="18">
        <f t="shared" si="108"/>
        <v>1.2281632424405053</v>
      </c>
      <c r="AB83" s="18">
        <f t="shared" si="109"/>
        <v>0.16076303175056594</v>
      </c>
      <c r="AD83" s="18">
        <f t="shared" si="110"/>
        <v>0.16076303175056594</v>
      </c>
      <c r="AE83" s="18">
        <f t="shared" si="111"/>
        <v>3.2190037279058892</v>
      </c>
      <c r="AF83" s="18">
        <f t="shared" si="112"/>
        <v>3.3226111068053843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2.5157268303292568</v>
      </c>
      <c r="C84" s="18">
        <f t="shared" si="96"/>
        <v>3.0351204151743749</v>
      </c>
      <c r="D84" s="18">
        <f t="shared" si="96"/>
        <v>3.8841752481829861</v>
      </c>
      <c r="E84" s="18">
        <f t="shared" si="96"/>
        <v>1.2471137273655231</v>
      </c>
      <c r="F84" s="18">
        <f t="shared" si="97"/>
        <v>2.1186111852235401</v>
      </c>
      <c r="H84" s="18">
        <f t="shared" si="98"/>
        <v>2.1186111852235401</v>
      </c>
      <c r="I84" s="18">
        <f t="shared" si="99"/>
        <v>2.5430236587923094</v>
      </c>
      <c r="J84" s="18">
        <f t="shared" si="100"/>
        <v>4.0995655498283767</v>
      </c>
      <c r="L84" t="str">
        <f t="shared" si="101"/>
        <v>21 Science, research, engineering and technology professionals</v>
      </c>
      <c r="M84" s="18">
        <f t="shared" si="102"/>
        <v>2.7907029502028502</v>
      </c>
      <c r="N84" s="18">
        <f t="shared" si="102"/>
        <v>-1.0734356194459505</v>
      </c>
      <c r="O84" s="18">
        <f t="shared" si="102"/>
        <v>3.2315825289065847</v>
      </c>
      <c r="P84" s="18">
        <f t="shared" si="102"/>
        <v>0.92642792261288243</v>
      </c>
      <c r="Q84" s="18">
        <f t="shared" si="103"/>
        <v>1.6890359515881581</v>
      </c>
      <c r="S84" s="18">
        <f t="shared" si="104"/>
        <v>1.6890359515881581</v>
      </c>
      <c r="T84" s="18">
        <f t="shared" si="105"/>
        <v>2.2162219014413065</v>
      </c>
      <c r="U84" s="18">
        <f t="shared" si="106"/>
        <v>3.4982430454746583</v>
      </c>
      <c r="W84" t="str">
        <f t="shared" si="107"/>
        <v>21 Science, research, engineering and technology professionals</v>
      </c>
      <c r="X84" s="18">
        <f t="shared" si="108"/>
        <v>1.1546112524154051</v>
      </c>
      <c r="Y84" s="18">
        <f t="shared" si="108"/>
        <v>24.206841283235313</v>
      </c>
      <c r="Z84" s="18">
        <f t="shared" si="108"/>
        <v>6.4039077104632192</v>
      </c>
      <c r="AA84" s="18">
        <f t="shared" si="108"/>
        <v>2.3107376941284397</v>
      </c>
      <c r="AB84" s="18">
        <f t="shared" si="109"/>
        <v>3.6573264718038123</v>
      </c>
      <c r="AD84" s="18">
        <f t="shared" si="110"/>
        <v>3.6573264718038123</v>
      </c>
      <c r="AE84" s="18">
        <f t="shared" si="111"/>
        <v>3.7500728791418636</v>
      </c>
      <c r="AF84" s="18">
        <f t="shared" si="112"/>
        <v>6.1590352683445149</v>
      </c>
    </row>
    <row r="85" spans="1:32" x14ac:dyDescent="0.2">
      <c r="A85" t="str">
        <f t="shared" si="95"/>
        <v>22 Health professionals</v>
      </c>
      <c r="B85" s="18">
        <f t="shared" si="96"/>
        <v>2.7434186151967133</v>
      </c>
      <c r="C85" s="18">
        <f t="shared" si="96"/>
        <v>1.5164215476137999</v>
      </c>
      <c r="D85" s="18">
        <f t="shared" si="96"/>
        <v>-7.301066343808893E-2</v>
      </c>
      <c r="E85" s="18">
        <f t="shared" si="96"/>
        <v>1.0371820187411673</v>
      </c>
      <c r="F85" s="18">
        <f t="shared" si="97"/>
        <v>0.66575403902489061</v>
      </c>
      <c r="H85" s="18">
        <f t="shared" si="98"/>
        <v>0.66575403902489061</v>
      </c>
      <c r="I85" s="18">
        <f t="shared" si="99"/>
        <v>2.9047708634568403</v>
      </c>
      <c r="J85" s="18">
        <f t="shared" si="100"/>
        <v>3.3578089116679699</v>
      </c>
      <c r="L85" t="str">
        <f t="shared" si="101"/>
        <v>22 Health professionals</v>
      </c>
      <c r="M85" s="18">
        <f t="shared" si="102"/>
        <v>1.7870443453491758</v>
      </c>
      <c r="N85" s="18">
        <f t="shared" si="102"/>
        <v>5.6525457952855351</v>
      </c>
      <c r="O85" s="18">
        <f t="shared" si="102"/>
        <v>-0.22155589817164367</v>
      </c>
      <c r="P85" s="18">
        <f t="shared" si="102"/>
        <v>0.88220216874785873</v>
      </c>
      <c r="Q85" s="18">
        <f t="shared" si="103"/>
        <v>0.51293278807618137</v>
      </c>
      <c r="S85" s="18">
        <f t="shared" si="104"/>
        <v>0.51293278807618137</v>
      </c>
      <c r="T85" s="18">
        <f t="shared" si="105"/>
        <v>2.1746106434004098</v>
      </c>
      <c r="U85" s="18">
        <f t="shared" si="106"/>
        <v>2.5578585664330022</v>
      </c>
      <c r="W85" t="str">
        <f t="shared" si="107"/>
        <v>22 Health professionals</v>
      </c>
      <c r="X85" s="18">
        <f t="shared" si="108"/>
        <v>3.094627320105614</v>
      </c>
      <c r="Y85" s="18">
        <f t="shared" si="108"/>
        <v>4.528981691520606E-2</v>
      </c>
      <c r="Z85" s="18">
        <f t="shared" si="108"/>
        <v>-1.744252736941565E-2</v>
      </c>
      <c r="AA85" s="18">
        <f t="shared" si="108"/>
        <v>1.0942613465159567</v>
      </c>
      <c r="AB85" s="18">
        <f t="shared" si="109"/>
        <v>0.72232668642699949</v>
      </c>
      <c r="AD85" s="18">
        <f t="shared" si="110"/>
        <v>0.72232668642699949</v>
      </c>
      <c r="AE85" s="18">
        <f t="shared" si="111"/>
        <v>3.1612921373464609</v>
      </c>
      <c r="AF85" s="18">
        <f t="shared" si="112"/>
        <v>3.6371872677841699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0.74596327693661202</v>
      </c>
      <c r="C86" s="18">
        <f t="shared" si="96"/>
        <v>6.1975420040302875</v>
      </c>
      <c r="D86" s="18">
        <f t="shared" si="96"/>
        <v>0.57644304932222834</v>
      </c>
      <c r="E86" s="18">
        <f t="shared" si="96"/>
        <v>1.163472939702892</v>
      </c>
      <c r="F86" s="18">
        <f t="shared" si="97"/>
        <v>0.96741659486243581</v>
      </c>
      <c r="H86" s="18">
        <f t="shared" si="98"/>
        <v>0.96741659486243581</v>
      </c>
      <c r="I86" s="18">
        <f t="shared" si="99"/>
        <v>2.8995075193935849</v>
      </c>
      <c r="J86" s="18">
        <f t="shared" si="100"/>
        <v>3.5628963101947075</v>
      </c>
      <c r="L86" t="str">
        <f t="shared" si="101"/>
        <v>23 Teaching and other educational professionals</v>
      </c>
      <c r="M86" s="18">
        <f t="shared" si="102"/>
        <v>0.81521459430926591</v>
      </c>
      <c r="N86" s="18">
        <f t="shared" si="102"/>
        <v>6.0541516257139438</v>
      </c>
      <c r="O86" s="18">
        <f t="shared" si="102"/>
        <v>1.2143609471004568</v>
      </c>
      <c r="P86" s="18">
        <f t="shared" si="102"/>
        <v>0.88179592270820617</v>
      </c>
      <c r="Q86" s="18">
        <f t="shared" si="103"/>
        <v>0.99252933926861076</v>
      </c>
      <c r="S86" s="18">
        <f t="shared" si="104"/>
        <v>0.99252933926861076</v>
      </c>
      <c r="T86" s="18">
        <f t="shared" si="105"/>
        <v>2.5694357381799815</v>
      </c>
      <c r="U86" s="18">
        <f t="shared" si="106"/>
        <v>3.2801988797077186</v>
      </c>
      <c r="W86" t="str">
        <f t="shared" si="107"/>
        <v>23 Teaching and other educational professionals</v>
      </c>
      <c r="X86" s="18">
        <f t="shared" si="108"/>
        <v>0.71040759671312514</v>
      </c>
      <c r="Y86" s="18">
        <f t="shared" si="108"/>
        <v>6.2713545493378486</v>
      </c>
      <c r="Z86" s="18">
        <f t="shared" si="108"/>
        <v>0.24233968103641867</v>
      </c>
      <c r="AA86" s="18">
        <f t="shared" si="108"/>
        <v>1.3124477324143013</v>
      </c>
      <c r="AB86" s="18">
        <f t="shared" si="109"/>
        <v>0.95448174154126875</v>
      </c>
      <c r="AD86" s="18">
        <f t="shared" si="110"/>
        <v>0.95448174154126875</v>
      </c>
      <c r="AE86" s="18">
        <f t="shared" si="111"/>
        <v>3.063473566528474</v>
      </c>
      <c r="AF86" s="18">
        <f t="shared" si="112"/>
        <v>3.7040253601090756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3.4312917702307377</v>
      </c>
      <c r="C87" s="18">
        <f t="shared" si="96"/>
        <v>9.7168794279020698</v>
      </c>
      <c r="D87" s="18">
        <f t="shared" si="96"/>
        <v>0.76657942072630991</v>
      </c>
      <c r="E87" s="18">
        <f t="shared" si="96"/>
        <v>1.1121430497870177</v>
      </c>
      <c r="F87" s="18">
        <f t="shared" si="97"/>
        <v>0.99682370063323145</v>
      </c>
      <c r="H87" s="18">
        <f t="shared" si="98"/>
        <v>0.99682370063323145</v>
      </c>
      <c r="I87" s="18">
        <f t="shared" si="99"/>
        <v>2.7859519046212755</v>
      </c>
      <c r="J87" s="18">
        <f t="shared" si="100"/>
        <v>3.4801017129052036</v>
      </c>
      <c r="L87" t="str">
        <f t="shared" si="101"/>
        <v>24 Business, media and public service professionals</v>
      </c>
      <c r="M87" s="18">
        <f t="shared" si="102"/>
        <v>2.3635338219614166</v>
      </c>
      <c r="N87" s="18">
        <f t="shared" si="102"/>
        <v>7.805500108377994</v>
      </c>
      <c r="O87" s="18">
        <f t="shared" si="102"/>
        <v>0.79115065098427362</v>
      </c>
      <c r="P87" s="18">
        <f t="shared" si="102"/>
        <v>0.64294816594301363</v>
      </c>
      <c r="Q87" s="18">
        <f t="shared" si="103"/>
        <v>0.69232476559499823</v>
      </c>
      <c r="S87" s="18">
        <f t="shared" si="104"/>
        <v>0.69232476559499823</v>
      </c>
      <c r="T87" s="18">
        <f t="shared" si="105"/>
        <v>2.4753895259487901</v>
      </c>
      <c r="U87" s="18">
        <f t="shared" si="106"/>
        <v>2.9742113355964106</v>
      </c>
      <c r="W87" t="str">
        <f t="shared" si="107"/>
        <v>24 Business, media and public service professionals</v>
      </c>
      <c r="X87" s="18">
        <f t="shared" si="108"/>
        <v>4.9743432408108745</v>
      </c>
      <c r="Y87" s="18">
        <f t="shared" si="108"/>
        <v>12.310700627287963</v>
      </c>
      <c r="Z87" s="18">
        <f t="shared" si="108"/>
        <v>0.73453681417856576</v>
      </c>
      <c r="AA87" s="18">
        <f t="shared" si="108"/>
        <v>1.6969398910265499</v>
      </c>
      <c r="AB87" s="18">
        <f t="shared" si="109"/>
        <v>1.3751215506427883</v>
      </c>
      <c r="AD87" s="18">
        <f t="shared" si="110"/>
        <v>1.3751215506427883</v>
      </c>
      <c r="AE87" s="18">
        <f t="shared" si="111"/>
        <v>3.1717442800069273</v>
      </c>
      <c r="AF87" s="18">
        <f t="shared" si="112"/>
        <v>4.091086992112225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3.4424711900291172</v>
      </c>
      <c r="C88" s="18">
        <f t="shared" si="96"/>
        <v>7.5212148429086634</v>
      </c>
      <c r="D88" s="18">
        <f t="shared" si="96"/>
        <v>-1.5259103654084449</v>
      </c>
      <c r="E88" s="18">
        <f t="shared" si="96"/>
        <v>0.68795518082649387</v>
      </c>
      <c r="F88" s="18">
        <f t="shared" si="97"/>
        <v>-5.5475622394451918E-2</v>
      </c>
      <c r="H88" s="18">
        <f t="shared" si="98"/>
        <v>-5.5475622394451918E-2</v>
      </c>
      <c r="I88" s="18">
        <f t="shared" si="99"/>
        <v>2.1810270571680945</v>
      </c>
      <c r="J88" s="18">
        <f t="shared" si="100"/>
        <v>2.1400584443377113</v>
      </c>
      <c r="L88" t="str">
        <f t="shared" si="101"/>
        <v>31 Science, engineering and technology associate professionals</v>
      </c>
      <c r="M88" s="18">
        <f t="shared" si="102"/>
        <v>4.3139964858467383</v>
      </c>
      <c r="N88" s="18">
        <f t="shared" si="102"/>
        <v>3.780307481924039</v>
      </c>
      <c r="O88" s="18">
        <f t="shared" si="102"/>
        <v>-2.5681309341028968</v>
      </c>
      <c r="P88" s="18">
        <f t="shared" si="102"/>
        <v>0.25724540446112609</v>
      </c>
      <c r="Q88" s="18">
        <f t="shared" si="103"/>
        <v>-0.69353484146376099</v>
      </c>
      <c r="S88" s="18">
        <f t="shared" si="104"/>
        <v>-0.69353484146376099</v>
      </c>
      <c r="T88" s="18">
        <f t="shared" si="105"/>
        <v>1.8891173374083969</v>
      </c>
      <c r="U88" s="18">
        <f t="shared" si="106"/>
        <v>1.3619117278715676</v>
      </c>
      <c r="W88" t="str">
        <f t="shared" si="107"/>
        <v>31 Science, engineering and technology associate professionals</v>
      </c>
      <c r="X88" s="18">
        <f t="shared" si="108"/>
        <v>0.49792913043014142</v>
      </c>
      <c r="Y88" s="18">
        <f t="shared" si="108"/>
        <v>21.401092315358738</v>
      </c>
      <c r="Z88" s="18">
        <f t="shared" si="108"/>
        <v>1.5166242633966043</v>
      </c>
      <c r="AA88" s="18">
        <f t="shared" si="108"/>
        <v>1.7294546552101719</v>
      </c>
      <c r="AB88" s="18">
        <f t="shared" si="109"/>
        <v>1.6584616595704205</v>
      </c>
      <c r="AD88" s="18">
        <f t="shared" si="110"/>
        <v>1.6584616595704205</v>
      </c>
      <c r="AE88" s="18">
        <f t="shared" si="111"/>
        <v>3.0365961105928374</v>
      </c>
      <c r="AF88" s="18">
        <f t="shared" si="112"/>
        <v>4.1719312975995404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2.2778498759522536</v>
      </c>
      <c r="C89" s="18">
        <f t="shared" si="96"/>
        <v>3.5506745909774207</v>
      </c>
      <c r="D89" s="18">
        <f t="shared" si="96"/>
        <v>10.072622431344659</v>
      </c>
      <c r="E89" s="18">
        <f t="shared" si="96"/>
        <v>2.0363320484419578</v>
      </c>
      <c r="F89" s="18">
        <f t="shared" si="97"/>
        <v>4.6476941682924711</v>
      </c>
      <c r="H89" s="18">
        <f t="shared" si="98"/>
        <v>4.6476941682924711</v>
      </c>
      <c r="I89" s="18">
        <f t="shared" si="99"/>
        <v>4.5798709067522481</v>
      </c>
      <c r="J89" s="18">
        <f t="shared" si="100"/>
        <v>7.4402592007823953</v>
      </c>
      <c r="L89" t="str">
        <f t="shared" si="101"/>
        <v>32 Health and social care associate professionals</v>
      </c>
      <c r="M89" s="18">
        <f t="shared" si="102"/>
        <v>-0.18324992175260402</v>
      </c>
      <c r="N89" s="18">
        <f t="shared" si="102"/>
        <v>3.8801383715424409</v>
      </c>
      <c r="O89" s="18">
        <f t="shared" si="102"/>
        <v>6.178971590455129</v>
      </c>
      <c r="P89" s="18">
        <f t="shared" si="102"/>
        <v>1.4083371468866623</v>
      </c>
      <c r="Q89" s="18">
        <f>IF(AND(Q$6-O$6 &lt;&gt; 0,O15&lt;&gt;0,Q15&lt;&gt;0),(EXP(LN(Q15/O15)/(Q$6-O$6))-1)*100,0)</f>
        <v>2.9742440610278864</v>
      </c>
      <c r="S89" s="18">
        <f t="shared" si="104"/>
        <v>2.9742440610278864</v>
      </c>
      <c r="T89" s="18">
        <f t="shared" si="105"/>
        <v>3.4250382777698984</v>
      </c>
      <c r="U89" s="18">
        <f t="shared" si="106"/>
        <v>5.4268616872174436</v>
      </c>
      <c r="W89" t="str">
        <f t="shared" si="107"/>
        <v>32 Health and social care associate professionals</v>
      </c>
      <c r="X89" s="18">
        <f t="shared" si="108"/>
        <v>3.0289544083521136</v>
      </c>
      <c r="Y89" s="18">
        <f t="shared" si="108"/>
        <v>3.4578115972512036</v>
      </c>
      <c r="Z89" s="18">
        <f t="shared" si="108"/>
        <v>11.080686642419657</v>
      </c>
      <c r="AA89" s="18">
        <f t="shared" si="108"/>
        <v>2.1734628963704372</v>
      </c>
      <c r="AB89" s="18">
        <f t="shared" si="109"/>
        <v>5.0602090122854548</v>
      </c>
      <c r="AD89" s="18">
        <f t="shared" si="110"/>
        <v>5.0602090122854548</v>
      </c>
      <c r="AE89" s="18">
        <f t="shared" si="111"/>
        <v>4.8766401375588631</v>
      </c>
      <c r="AF89" s="18">
        <f t="shared" si="112"/>
        <v>7.9254288004015905</v>
      </c>
    </row>
    <row r="90" spans="1:32" x14ac:dyDescent="0.2">
      <c r="A90" t="str">
        <f t="shared" si="95"/>
        <v>33 Protective service occupations</v>
      </c>
      <c r="B90" s="18">
        <f t="shared" si="96"/>
        <v>-0.20041858838949489</v>
      </c>
      <c r="C90" s="18">
        <f t="shared" si="96"/>
        <v>2.7412160319001844</v>
      </c>
      <c r="D90" s="18">
        <f t="shared" si="96"/>
        <v>-4.2327070649262444</v>
      </c>
      <c r="E90" s="18">
        <f t="shared" si="96"/>
        <v>0.44380294309320778</v>
      </c>
      <c r="F90" s="18">
        <f t="shared" si="97"/>
        <v>-1.1398719433507232</v>
      </c>
      <c r="H90" s="18">
        <f t="shared" si="98"/>
        <v>-1.1398719433507232</v>
      </c>
      <c r="I90" s="18">
        <f t="shared" si="99"/>
        <v>1.6251841660291255</v>
      </c>
      <c r="J90" s="18">
        <f t="shared" si="100"/>
        <v>0.73178460826079927</v>
      </c>
      <c r="L90" t="str">
        <f t="shared" si="101"/>
        <v>33 Protective service occupations</v>
      </c>
      <c r="M90" s="18">
        <f t="shared" si="102"/>
        <v>-0.60595999810364454</v>
      </c>
      <c r="N90" s="18">
        <f t="shared" si="102"/>
        <v>0.8486490608244468</v>
      </c>
      <c r="O90" s="18">
        <f t="shared" si="102"/>
        <v>-4.6154116524709803</v>
      </c>
      <c r="P90" s="18">
        <f t="shared" si="102"/>
        <v>-0.34614153416394622</v>
      </c>
      <c r="Q90" s="18">
        <f t="shared" si="103"/>
        <v>-1.7900517124127768</v>
      </c>
      <c r="S90" s="18">
        <f t="shared" si="104"/>
        <v>-1.7900517124127768</v>
      </c>
      <c r="T90" s="18">
        <f t="shared" si="105"/>
        <v>1.3384535156582</v>
      </c>
      <c r="U90" s="18">
        <f t="shared" si="106"/>
        <v>-0.11169119234983871</v>
      </c>
      <c r="W90" t="str">
        <f t="shared" si="107"/>
        <v>33 Protective service occupations</v>
      </c>
      <c r="X90" s="18">
        <f t="shared" si="108"/>
        <v>1.4559833049978099</v>
      </c>
      <c r="Y90" s="18">
        <f t="shared" si="108"/>
        <v>10.085636161986633</v>
      </c>
      <c r="Z90" s="18">
        <f t="shared" si="108"/>
        <v>-2.9195148224158252</v>
      </c>
      <c r="AA90" s="18">
        <f t="shared" si="108"/>
        <v>2.6867572982993915</v>
      </c>
      <c r="AB90" s="18">
        <f t="shared" si="109"/>
        <v>0.7829204807821899</v>
      </c>
      <c r="AD90" s="18">
        <f t="shared" si="110"/>
        <v>0.7829204807821899</v>
      </c>
      <c r="AE90" s="18">
        <f t="shared" si="111"/>
        <v>2.5617393422347812</v>
      </c>
      <c r="AF90" s="18">
        <f t="shared" si="112"/>
        <v>3.1205180199564309</v>
      </c>
    </row>
    <row r="91" spans="1:32" x14ac:dyDescent="0.2">
      <c r="A91" t="str">
        <f t="shared" si="95"/>
        <v>34 Culture, media and sports occupations</v>
      </c>
      <c r="B91" s="18">
        <f t="shared" si="96"/>
        <v>2.959926628011722</v>
      </c>
      <c r="C91" s="18">
        <f t="shared" si="96"/>
        <v>-2.9148657997783878</v>
      </c>
      <c r="D91" s="18">
        <f t="shared" si="96"/>
        <v>-3.0370947747274335</v>
      </c>
      <c r="E91" s="18">
        <f t="shared" si="96"/>
        <v>0.98794883835000569</v>
      </c>
      <c r="F91" s="18">
        <f t="shared" si="97"/>
        <v>-0.37196284396873169</v>
      </c>
      <c r="H91" s="18">
        <f t="shared" si="98"/>
        <v>-0.37196284396873169</v>
      </c>
      <c r="I91" s="18">
        <f t="shared" si="99"/>
        <v>2.3268001373637048</v>
      </c>
      <c r="J91" s="18">
        <f t="shared" si="100"/>
        <v>2.0593117732909949</v>
      </c>
      <c r="L91" t="str">
        <f t="shared" si="101"/>
        <v>34 Culture, media and sports occupations</v>
      </c>
      <c r="M91" s="18">
        <f t="shared" si="102"/>
        <v>4.2921965231536685</v>
      </c>
      <c r="N91" s="18">
        <f t="shared" si="102"/>
        <v>-10.481220738804398</v>
      </c>
      <c r="O91" s="18">
        <f t="shared" si="102"/>
        <v>-3.8652009185521696</v>
      </c>
      <c r="P91" s="18">
        <f t="shared" si="102"/>
        <v>0.48503522499179219</v>
      </c>
      <c r="Q91" s="18">
        <f t="shared" si="103"/>
        <v>-0.98648757074321081</v>
      </c>
      <c r="S91" s="18">
        <f t="shared" si="104"/>
        <v>-0.98648757074321081</v>
      </c>
      <c r="T91" s="18">
        <f t="shared" si="105"/>
        <v>1.9723971262477713</v>
      </c>
      <c r="U91" s="18">
        <f t="shared" si="106"/>
        <v>1.2354590650082597</v>
      </c>
      <c r="W91" t="str">
        <f t="shared" si="107"/>
        <v>34 Culture, media and sports occupations</v>
      </c>
      <c r="X91" s="18">
        <f t="shared" si="108"/>
        <v>1.2117005989057628</v>
      </c>
      <c r="Y91" s="18">
        <f t="shared" si="108"/>
        <v>7.7874939795586906</v>
      </c>
      <c r="Z91" s="18">
        <f>IF(AND(AA$6-Z$6 &lt;&gt; 0,Z17&lt;&gt;0,AA17&lt;&gt;0),(EXP(LN(AA17/Z17)/(AA$6-Z$6))-1)*100,0)</f>
        <v>-2.0990920002967761</v>
      </c>
      <c r="AA91" s="18">
        <f t="shared" si="108"/>
        <v>1.5034067415812036</v>
      </c>
      <c r="AB91" s="18">
        <f t="shared" si="109"/>
        <v>0.28808049151638482</v>
      </c>
      <c r="AD91" s="18">
        <f t="shared" si="110"/>
        <v>0.28808049151638482</v>
      </c>
      <c r="AE91" s="18">
        <f t="shared" si="111"/>
        <v>2.722303020716077</v>
      </c>
      <c r="AF91" s="18">
        <f t="shared" si="112"/>
        <v>2.9214089222261208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1.7281029894771649</v>
      </c>
      <c r="C92" s="18">
        <f t="shared" si="96"/>
        <v>2.8801581332651205</v>
      </c>
      <c r="D92" s="18">
        <f t="shared" si="96"/>
        <v>-8.6578871699749538E-2</v>
      </c>
      <c r="E92" s="18">
        <f t="shared" si="96"/>
        <v>0.5423595448887264</v>
      </c>
      <c r="F92" s="18">
        <f t="shared" si="97"/>
        <v>0.33227473633190563</v>
      </c>
      <c r="H92" s="18">
        <f t="shared" si="98"/>
        <v>0.33227473633190563</v>
      </c>
      <c r="I92" s="18">
        <f t="shared" si="99"/>
        <v>2.5794570103743641</v>
      </c>
      <c r="J92" s="18">
        <f t="shared" si="100"/>
        <v>2.8137845017364826</v>
      </c>
      <c r="L92" t="str">
        <f t="shared" si="101"/>
        <v>35 Business and public service associate professionals</v>
      </c>
      <c r="M92" s="18">
        <f t="shared" si="102"/>
        <v>1.1140261204692026</v>
      </c>
      <c r="N92" s="18">
        <f t="shared" si="102"/>
        <v>3.107388603274952</v>
      </c>
      <c r="O92" s="18">
        <f t="shared" si="102"/>
        <v>-0.45770862293410541</v>
      </c>
      <c r="P92" s="18">
        <f t="shared" si="102"/>
        <v>3.7693565678664775E-2</v>
      </c>
      <c r="Q92" s="18">
        <f t="shared" si="103"/>
        <v>-0.12771383946400539</v>
      </c>
      <c r="S92" s="18">
        <f t="shared" si="104"/>
        <v>-0.12771383946400539</v>
      </c>
      <c r="T92" s="18">
        <f t="shared" si="105"/>
        <v>2.1427256736434197</v>
      </c>
      <c r="U92" s="18">
        <f t="shared" si="106"/>
        <v>2.0480428556217456</v>
      </c>
      <c r="W92" t="str">
        <f t="shared" si="107"/>
        <v>35 Business and public service associate professionals</v>
      </c>
      <c r="X92" s="18">
        <f t="shared" si="108"/>
        <v>2.4290772693219331</v>
      </c>
      <c r="Y92" s="18">
        <f t="shared" si="108"/>
        <v>2.6290162668724859</v>
      </c>
      <c r="Z92" s="18">
        <f t="shared" si="108"/>
        <v>0.31915786886052011</v>
      </c>
      <c r="AA92" s="18">
        <f t="shared" si="108"/>
        <v>1.0573214230302552</v>
      </c>
      <c r="AB92" s="18">
        <f t="shared" si="109"/>
        <v>0.81066536803640066</v>
      </c>
      <c r="AD92" s="18">
        <f t="shared" si="110"/>
        <v>0.81066536803640066</v>
      </c>
      <c r="AE92" s="18">
        <f t="shared" si="111"/>
        <v>3.0357227138982923</v>
      </c>
      <c r="AF92" s="18">
        <f t="shared" si="112"/>
        <v>3.5798458322944704</v>
      </c>
    </row>
    <row r="93" spans="1:32" x14ac:dyDescent="0.2">
      <c r="A93" t="str">
        <f t="shared" si="95"/>
        <v>41 Administrative occupations</v>
      </c>
      <c r="B93" s="18">
        <f t="shared" si="96"/>
        <v>-0.3567791249721064</v>
      </c>
      <c r="C93" s="18">
        <f t="shared" si="96"/>
        <v>3.4994890189946615</v>
      </c>
      <c r="D93" s="18">
        <f t="shared" si="96"/>
        <v>0.76736183798986612</v>
      </c>
      <c r="E93" s="18">
        <f t="shared" si="96"/>
        <v>1.8516301953863668E-2</v>
      </c>
      <c r="F93" s="18">
        <f t="shared" si="97"/>
        <v>0.26751109694456154</v>
      </c>
      <c r="H93" s="18">
        <f t="shared" si="98"/>
        <v>0.26751109694456154</v>
      </c>
      <c r="I93" s="18">
        <f t="shared" si="99"/>
        <v>2.7644339115550087</v>
      </c>
      <c r="J93" s="18">
        <f t="shared" si="100"/>
        <v>2.9481928634844223</v>
      </c>
      <c r="L93" t="str">
        <f t="shared" si="101"/>
        <v>41 Administrative occupations</v>
      </c>
      <c r="M93" s="18">
        <f t="shared" si="102"/>
        <v>-0.84318503429400282</v>
      </c>
      <c r="N93" s="18">
        <f t="shared" si="102"/>
        <v>15.674823766709833</v>
      </c>
      <c r="O93" s="18">
        <f t="shared" si="102"/>
        <v>1.6478196275880874</v>
      </c>
      <c r="P93" s="18">
        <f t="shared" si="102"/>
        <v>1.2065211138130749</v>
      </c>
      <c r="Q93" s="18">
        <f t="shared" si="103"/>
        <v>1.3534073317637896</v>
      </c>
      <c r="S93" s="18">
        <f t="shared" si="104"/>
        <v>1.3534073317637896</v>
      </c>
      <c r="T93" s="18">
        <f t="shared" si="105"/>
        <v>2.3723853341609535</v>
      </c>
      <c r="U93" s="18">
        <f t="shared" si="106"/>
        <v>3.3735374070650526</v>
      </c>
      <c r="W93" t="str">
        <f t="shared" si="107"/>
        <v>41 Administrative occupations</v>
      </c>
      <c r="X93" s="18">
        <f t="shared" si="108"/>
        <v>-0.1120050558773289</v>
      </c>
      <c r="Y93" s="18">
        <f t="shared" si="108"/>
        <v>-2.5159287105983252</v>
      </c>
      <c r="Z93" s="18">
        <f t="shared" si="108"/>
        <v>0.2365219883490477</v>
      </c>
      <c r="AA93" s="18">
        <f t="shared" si="108"/>
        <v>-0.79903386024382517</v>
      </c>
      <c r="AB93" s="18">
        <f t="shared" si="109"/>
        <v>-0.45504278584476143</v>
      </c>
      <c r="AD93" s="18">
        <f t="shared" si="110"/>
        <v>-0.45504278584476143</v>
      </c>
      <c r="AE93" s="18">
        <f t="shared" si="111"/>
        <v>2.9848968270003828</v>
      </c>
      <c r="AF93" s="18">
        <f t="shared" si="112"/>
        <v>2.6868960444448753</v>
      </c>
    </row>
    <row r="94" spans="1:32" x14ac:dyDescent="0.2">
      <c r="A94" t="str">
        <f t="shared" si="95"/>
        <v>42 Secretarial and related occupations</v>
      </c>
      <c r="B94" s="18">
        <f t="shared" si="96"/>
        <v>-2.5083704057309975</v>
      </c>
      <c r="C94" s="18">
        <f t="shared" si="96"/>
        <v>-3.1174410164726551</v>
      </c>
      <c r="D94" s="18">
        <f t="shared" si="96"/>
        <v>-1.4827123476108817</v>
      </c>
      <c r="E94" s="18">
        <f t="shared" si="96"/>
        <v>-3.7419671268448584</v>
      </c>
      <c r="F94" s="18">
        <f t="shared" si="97"/>
        <v>-2.9946983962713003</v>
      </c>
      <c r="H94" s="18">
        <f t="shared" si="98"/>
        <v>-2.9946983962713003</v>
      </c>
      <c r="I94" s="18">
        <f t="shared" si="99"/>
        <v>2.4610870490992642</v>
      </c>
      <c r="J94" s="18">
        <f t="shared" si="100"/>
        <v>0.47608934071761144</v>
      </c>
      <c r="L94" t="str">
        <f t="shared" si="101"/>
        <v>42 Secretarial and related occupations</v>
      </c>
      <c r="M94" s="18">
        <f t="shared" si="102"/>
        <v>-5.2685007647183646</v>
      </c>
      <c r="N94" s="18">
        <f t="shared" si="102"/>
        <v>1.7723127817745432</v>
      </c>
      <c r="O94" s="18">
        <f t="shared" si="102"/>
        <v>-3.0457966486782784</v>
      </c>
      <c r="P94" s="18">
        <f t="shared" si="102"/>
        <v>1.8020601284391757</v>
      </c>
      <c r="Q94" s="18">
        <f t="shared" si="103"/>
        <v>0.1597561581082152</v>
      </c>
      <c r="S94" s="18">
        <f t="shared" si="104"/>
        <v>0.1597561581082152</v>
      </c>
      <c r="T94" s="18">
        <f t="shared" si="105"/>
        <v>1.8013510794336662</v>
      </c>
      <c r="U94" s="18">
        <f t="shared" si="106"/>
        <v>1.9261014888564132</v>
      </c>
      <c r="W94" t="str">
        <f t="shared" si="107"/>
        <v>42 Secretarial and related occupations</v>
      </c>
      <c r="X94" s="18">
        <f t="shared" si="108"/>
        <v>-2.2594408062422633</v>
      </c>
      <c r="Y94" s="18">
        <f t="shared" si="108"/>
        <v>-3.5250660239424692</v>
      </c>
      <c r="Z94" s="18">
        <f t="shared" si="108"/>
        <v>-1.3499056587664371</v>
      </c>
      <c r="AA94" s="18">
        <f t="shared" si="108"/>
        <v>-4.3411145177461812</v>
      </c>
      <c r="AB94" s="18">
        <f t="shared" si="109"/>
        <v>-3.3542606713980239</v>
      </c>
      <c r="AD94" s="18">
        <f t="shared" si="110"/>
        <v>-3.3542606713980239</v>
      </c>
      <c r="AE94" s="18">
        <f t="shared" si="111"/>
        <v>2.5163520116568527</v>
      </c>
      <c r="AF94" s="18">
        <f t="shared" si="112"/>
        <v>0.33344249159619199</v>
      </c>
    </row>
    <row r="95" spans="1:32" x14ac:dyDescent="0.2">
      <c r="A95" t="str">
        <f t="shared" si="95"/>
        <v>51 Skilled agricultural and related trades</v>
      </c>
      <c r="B95" s="18">
        <f t="shared" si="96"/>
        <v>1.5984420703235358</v>
      </c>
      <c r="C95" s="18">
        <f t="shared" si="96"/>
        <v>-3.8103588069581917</v>
      </c>
      <c r="D95" s="18">
        <f t="shared" si="96"/>
        <v>-0.47294479299507808</v>
      </c>
      <c r="E95" s="18">
        <f t="shared" si="96"/>
        <v>0.72384572693633409</v>
      </c>
      <c r="F95" s="18">
        <f t="shared" si="97"/>
        <v>0.32332502455663104</v>
      </c>
      <c r="H95" s="18">
        <f t="shared" si="98"/>
        <v>0.32332502455663104</v>
      </c>
      <c r="I95" s="18">
        <f t="shared" si="99"/>
        <v>2.9990423457320281</v>
      </c>
      <c r="J95" s="18">
        <f t="shared" si="100"/>
        <v>3.2145479458384196</v>
      </c>
      <c r="L95" t="str">
        <f t="shared" si="101"/>
        <v>51 Skilled agricultural and related trades</v>
      </c>
      <c r="M95" s="18">
        <f t="shared" si="102"/>
        <v>4.0120146436349202</v>
      </c>
      <c r="N95" s="18">
        <f t="shared" si="102"/>
        <v>-8.5955659354483451</v>
      </c>
      <c r="O95" s="18">
        <f t="shared" si="102"/>
        <v>-0.68090271037261063</v>
      </c>
      <c r="P95" s="18">
        <f t="shared" si="102"/>
        <v>0.60099924597027954</v>
      </c>
      <c r="Q95" s="18">
        <f t="shared" si="103"/>
        <v>0.17187068477182432</v>
      </c>
      <c r="S95" s="18">
        <f t="shared" si="104"/>
        <v>0.17187068477182432</v>
      </c>
      <c r="T95" s="18">
        <f t="shared" si="105"/>
        <v>2.8501838085214892</v>
      </c>
      <c r="U95" s="18">
        <f t="shared" si="106"/>
        <v>2.9666280774980347</v>
      </c>
      <c r="W95" t="str">
        <f t="shared" si="107"/>
        <v>51 Skilled agricultural and related trades</v>
      </c>
      <c r="X95" s="18">
        <f t="shared" si="108"/>
        <v>-8.7344226019358651</v>
      </c>
      <c r="Y95" s="18">
        <f t="shared" si="108"/>
        <v>24.78991187437223</v>
      </c>
      <c r="Z95" s="18">
        <f t="shared" si="108"/>
        <v>0.41758019775171018</v>
      </c>
      <c r="AA95" s="18">
        <f t="shared" si="108"/>
        <v>1.218983446305355</v>
      </c>
      <c r="AB95" s="18">
        <f t="shared" si="109"/>
        <v>0.95114089860715012</v>
      </c>
      <c r="AD95" s="18">
        <f t="shared" si="110"/>
        <v>0.95114089860715012</v>
      </c>
      <c r="AE95" s="18">
        <f t="shared" si="111"/>
        <v>3.6174835018922158</v>
      </c>
      <c r="AF95" s="18">
        <f t="shared" si="112"/>
        <v>4.2115195734354405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1.5133777462372322</v>
      </c>
      <c r="C96" s="18">
        <f t="shared" si="96"/>
        <v>-15.55640889968708</v>
      </c>
      <c r="D96" s="18">
        <f t="shared" si="96"/>
        <v>-1.0362440806792717</v>
      </c>
      <c r="E96" s="18">
        <f t="shared" si="96"/>
        <v>-0.92340489849653817</v>
      </c>
      <c r="F96" s="18">
        <f t="shared" si="97"/>
        <v>-0.96103224754480188</v>
      </c>
      <c r="H96" s="18">
        <f t="shared" si="98"/>
        <v>-0.96103224754480188</v>
      </c>
      <c r="I96" s="18">
        <f t="shared" si="99"/>
        <v>1.9906932762371987</v>
      </c>
      <c r="J96" s="18">
        <f t="shared" si="100"/>
        <v>1.2743222168333457</v>
      </c>
      <c r="L96" t="str">
        <f t="shared" si="101"/>
        <v>52 Skilled metal, electrical and electronic trades</v>
      </c>
      <c r="M96" s="18">
        <f t="shared" si="102"/>
        <v>1.3516839610283826</v>
      </c>
      <c r="N96" s="18">
        <f t="shared" si="102"/>
        <v>-15.39896749298364</v>
      </c>
      <c r="O96" s="18">
        <f t="shared" si="102"/>
        <v>-1.3057359094956866</v>
      </c>
      <c r="P96" s="18">
        <f t="shared" si="102"/>
        <v>-1.0442648738931637</v>
      </c>
      <c r="Q96" s="18">
        <f t="shared" si="103"/>
        <v>-1.1314987637244811</v>
      </c>
      <c r="S96" s="18">
        <f t="shared" si="104"/>
        <v>-1.1314987637244811</v>
      </c>
      <c r="T96" s="18">
        <f t="shared" si="105"/>
        <v>1.9343387153883285</v>
      </c>
      <c r="U96" s="18">
        <f t="shared" si="106"/>
        <v>1.0867219202528755</v>
      </c>
      <c r="W96" t="str">
        <f t="shared" si="107"/>
        <v>52 Skilled metal, electrical and electronic trades</v>
      </c>
      <c r="X96" s="18">
        <f t="shared" si="108"/>
        <v>13.023020569117127</v>
      </c>
      <c r="Y96" s="18">
        <f t="shared" si="108"/>
        <v>-24.151942009514649</v>
      </c>
      <c r="Z96" s="18">
        <f t="shared" si="108"/>
        <v>11.612063786396876</v>
      </c>
      <c r="AA96" s="18">
        <f t="shared" si="108"/>
        <v>2.4626375419955826</v>
      </c>
      <c r="AB96" s="18">
        <f t="shared" si="109"/>
        <v>5.4259201652411715</v>
      </c>
      <c r="AD96" s="18">
        <f t="shared" si="110"/>
        <v>5.4259201652411715</v>
      </c>
      <c r="AE96" s="18">
        <f t="shared" si="111"/>
        <v>4.7980736902140553</v>
      </c>
      <c r="AF96" s="18">
        <f t="shared" si="112"/>
        <v>8.1275602180500339</v>
      </c>
    </row>
    <row r="97" spans="1:32" x14ac:dyDescent="0.2">
      <c r="A97" t="str">
        <f t="shared" si="95"/>
        <v>53 Skilled construction and building trades</v>
      </c>
      <c r="B97" s="18">
        <f t="shared" si="96"/>
        <v>1.4883053843401273</v>
      </c>
      <c r="C97" s="18">
        <f t="shared" si="96"/>
        <v>-14.460974636066236</v>
      </c>
      <c r="D97" s="18">
        <f t="shared" si="96"/>
        <v>-0.35710034974325566</v>
      </c>
      <c r="E97" s="18">
        <f t="shared" si="96"/>
        <v>-0.81990692813483923</v>
      </c>
      <c r="F97" s="18">
        <f t="shared" si="97"/>
        <v>-0.66587740476404811</v>
      </c>
      <c r="H97" s="18">
        <f t="shared" si="98"/>
        <v>-0.66587740476404811</v>
      </c>
      <c r="I97" s="18">
        <f t="shared" si="99"/>
        <v>2.2442856873970518</v>
      </c>
      <c r="J97" s="18">
        <f t="shared" si="100"/>
        <v>1.7628067992516261</v>
      </c>
      <c r="L97" t="str">
        <f t="shared" si="101"/>
        <v>53 Skilled construction and building trades</v>
      </c>
      <c r="M97" s="18">
        <f t="shared" si="102"/>
        <v>1.4323814935818913</v>
      </c>
      <c r="N97" s="18">
        <f t="shared" si="102"/>
        <v>-14.708873132539246</v>
      </c>
      <c r="O97" s="18">
        <f t="shared" si="102"/>
        <v>-0.23507151389204894</v>
      </c>
      <c r="P97" s="18">
        <f t="shared" si="102"/>
        <v>-0.83519220205185984</v>
      </c>
      <c r="Q97" s="18">
        <f t="shared" si="103"/>
        <v>-0.63555415260385661</v>
      </c>
      <c r="S97" s="18">
        <f t="shared" si="104"/>
        <v>-0.63555415260385661</v>
      </c>
      <c r="T97" s="18">
        <f t="shared" si="105"/>
        <v>2.248790090602637</v>
      </c>
      <c r="U97" s="18">
        <f t="shared" si="106"/>
        <v>1.7892411135183472</v>
      </c>
      <c r="W97" t="str">
        <f t="shared" si="107"/>
        <v>53 Skilled construction and building trades</v>
      </c>
      <c r="X97" s="18">
        <f t="shared" si="108"/>
        <v>6.7221183647365956</v>
      </c>
      <c r="Y97" s="18">
        <f t="shared" si="108"/>
        <v>6.0028208958707863</v>
      </c>
      <c r="Z97" s="18">
        <f t="shared" si="108"/>
        <v>-10.266703572509483</v>
      </c>
      <c r="AA97" s="18">
        <f t="shared" si="108"/>
        <v>0.78193810998397062</v>
      </c>
      <c r="AB97" s="18">
        <f t="shared" si="109"/>
        <v>-3.0443747628298601</v>
      </c>
      <c r="AD97" s="18">
        <f t="shared" si="110"/>
        <v>-3.0443747628298601</v>
      </c>
      <c r="AE97" s="18">
        <f t="shared" si="111"/>
        <v>1.9386998032156377</v>
      </c>
      <c r="AF97" s="18">
        <f t="shared" si="112"/>
        <v>-0.25305887170119501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-3.3719672520979072</v>
      </c>
      <c r="C98" s="18">
        <f t="shared" si="96"/>
        <v>-3.2371308683379785</v>
      </c>
      <c r="D98" s="18">
        <f t="shared" si="96"/>
        <v>0.55208836054783106</v>
      </c>
      <c r="E98" s="18">
        <f t="shared" si="96"/>
        <v>-0.19052995399290173</v>
      </c>
      <c r="F98" s="18">
        <f t="shared" si="97"/>
        <v>5.639808190716078E-2</v>
      </c>
      <c r="H98" s="18">
        <f t="shared" si="98"/>
        <v>5.639808190716078E-2</v>
      </c>
      <c r="I98" s="18">
        <f t="shared" si="99"/>
        <v>2.4434843599559386</v>
      </c>
      <c r="J98" s="18">
        <f t="shared" si="100"/>
        <v>2.4837563796924256</v>
      </c>
      <c r="L98" t="str">
        <f t="shared" si="101"/>
        <v>54 Textiles, printing and other skilled trades</v>
      </c>
      <c r="M98" s="18">
        <f t="shared" si="102"/>
        <v>-3.6587103581919189</v>
      </c>
      <c r="N98" s="18">
        <f t="shared" si="102"/>
        <v>-9.006579750332266</v>
      </c>
      <c r="O98" s="18">
        <f t="shared" si="102"/>
        <v>0.79168949598842353</v>
      </c>
      <c r="P98" s="18">
        <f t="shared" si="102"/>
        <v>-0.45484101320293346</v>
      </c>
      <c r="Q98" s="18">
        <f t="shared" si="103"/>
        <v>-4.1053253221234876E-2</v>
      </c>
      <c r="S98" s="18">
        <f t="shared" si="104"/>
        <v>-4.1053253221234876E-2</v>
      </c>
      <c r="T98" s="18">
        <f t="shared" si="105"/>
        <v>1.8956672297041566</v>
      </c>
      <c r="U98" s="18">
        <f t="shared" si="106"/>
        <v>1.8641273038206618</v>
      </c>
      <c r="W98" t="str">
        <f t="shared" si="107"/>
        <v>54 Textiles, printing and other skilled trades</v>
      </c>
      <c r="X98" s="18">
        <f t="shared" si="108"/>
        <v>-2.9140789074458495</v>
      </c>
      <c r="Y98" s="18">
        <f t="shared" si="108"/>
        <v>5.8003023876912918</v>
      </c>
      <c r="Z98" s="18">
        <f t="shared" si="108"/>
        <v>0.22564160776323838</v>
      </c>
      <c r="AA98" s="18">
        <f t="shared" si="108"/>
        <v>0.16561365465375122</v>
      </c>
      <c r="AB98" s="18">
        <f t="shared" si="109"/>
        <v>0.18561897657896065</v>
      </c>
      <c r="AD98" s="18">
        <f t="shared" si="110"/>
        <v>0.18561897657896065</v>
      </c>
      <c r="AE98" s="18">
        <f t="shared" si="111"/>
        <v>3.1221197392998778</v>
      </c>
      <c r="AF98" s="18">
        <f t="shared" si="112"/>
        <v>3.2433942897276413</v>
      </c>
    </row>
    <row r="99" spans="1:32" x14ac:dyDescent="0.2">
      <c r="A99" t="str">
        <f t="shared" si="95"/>
        <v>61 Caring personal service occupations</v>
      </c>
      <c r="B99" s="18">
        <f t="shared" si="96"/>
        <v>-0.13108410119584413</v>
      </c>
      <c r="C99" s="18">
        <f t="shared" si="96"/>
        <v>-1.2114767234871593</v>
      </c>
      <c r="D99" s="18">
        <f t="shared" si="96"/>
        <v>1.3394698833369523</v>
      </c>
      <c r="E99" s="18">
        <f t="shared" si="96"/>
        <v>1.0964944150939626</v>
      </c>
      <c r="F99" s="18">
        <f t="shared" si="97"/>
        <v>1.1774214390494642</v>
      </c>
      <c r="H99" s="18">
        <f t="shared" si="98"/>
        <v>1.1774214390494642</v>
      </c>
      <c r="I99" s="18">
        <f t="shared" si="99"/>
        <v>3.22504570531148</v>
      </c>
      <c r="J99" s="18">
        <f t="shared" si="100"/>
        <v>4.0031245094887424</v>
      </c>
      <c r="L99" t="str">
        <f t="shared" si="101"/>
        <v>61 Caring personal service occupations</v>
      </c>
      <c r="M99" s="18">
        <f t="shared" si="102"/>
        <v>0.61602062787251555</v>
      </c>
      <c r="N99" s="18">
        <f t="shared" si="102"/>
        <v>-7.4832852171379916</v>
      </c>
      <c r="O99" s="18">
        <f t="shared" si="102"/>
        <v>3.9026456487238903</v>
      </c>
      <c r="P99" s="18">
        <f t="shared" si="102"/>
        <v>1.6620887400225159</v>
      </c>
      <c r="Q99" s="18">
        <f t="shared" si="103"/>
        <v>2.4035205607925825</v>
      </c>
      <c r="S99" s="18">
        <f t="shared" si="104"/>
        <v>2.4035205607925825</v>
      </c>
      <c r="T99" s="18">
        <f t="shared" si="105"/>
        <v>2.9447470629489603</v>
      </c>
      <c r="U99" s="18">
        <f t="shared" si="106"/>
        <v>4.6361901623859225</v>
      </c>
      <c r="W99" t="str">
        <f t="shared" si="107"/>
        <v>61 Caring personal service occupations</v>
      </c>
      <c r="X99" s="18">
        <f t="shared" si="108"/>
        <v>-0.25606797333784792</v>
      </c>
      <c r="Y99" s="18">
        <f t="shared" si="108"/>
        <v>-0.13921140812434007</v>
      </c>
      <c r="Z99" s="18">
        <f t="shared" si="108"/>
        <v>0.90877324863147813</v>
      </c>
      <c r="AA99" s="18">
        <f t="shared" si="108"/>
        <v>0.98965005506679304</v>
      </c>
      <c r="AB99" s="18">
        <f t="shared" si="109"/>
        <v>0.96268391976410683</v>
      </c>
      <c r="AD99" s="18">
        <f t="shared" si="110"/>
        <v>0.96268391976410683</v>
      </c>
      <c r="AE99" s="18">
        <f t="shared" si="111"/>
        <v>3.2684806975971092</v>
      </c>
      <c r="AF99" s="18">
        <f t="shared" si="112"/>
        <v>3.8977198418696624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0.50989368456006989</v>
      </c>
      <c r="C100" s="18">
        <f t="shared" si="96"/>
        <v>-13.240354472698368</v>
      </c>
      <c r="D100" s="18">
        <f t="shared" si="96"/>
        <v>-1.8613154388812836</v>
      </c>
      <c r="E100" s="18">
        <f t="shared" si="96"/>
        <v>-0.2279230869026927</v>
      </c>
      <c r="F100" s="18">
        <f t="shared" si="97"/>
        <v>-0.7753857098245609</v>
      </c>
      <c r="H100" s="18">
        <f t="shared" si="98"/>
        <v>-0.7753857098245609</v>
      </c>
      <c r="I100" s="18">
        <f t="shared" si="99"/>
        <v>2.5369845487145604</v>
      </c>
      <c r="J100" s="18">
        <f t="shared" si="100"/>
        <v>2.0004350683947569</v>
      </c>
      <c r="L100" t="str">
        <f t="shared" si="101"/>
        <v>62 Leisure, travel and related personal service occupations</v>
      </c>
      <c r="M100" s="18">
        <f t="shared" si="102"/>
        <v>1.6227094268544517</v>
      </c>
      <c r="N100" s="18">
        <f t="shared" si="102"/>
        <v>-6.9483280833083638</v>
      </c>
      <c r="O100" s="18">
        <f t="shared" si="102"/>
        <v>-1.1167468113087442</v>
      </c>
      <c r="P100" s="18">
        <f t="shared" si="102"/>
        <v>0.33554909946340583</v>
      </c>
      <c r="Q100" s="18">
        <f t="shared" si="103"/>
        <v>-0.15090418015157869</v>
      </c>
      <c r="S100" s="18">
        <f t="shared" si="104"/>
        <v>-0.15090418015157869</v>
      </c>
      <c r="T100" s="18">
        <f t="shared" si="105"/>
        <v>2.3097299399670757</v>
      </c>
      <c r="U100" s="18">
        <f t="shared" si="106"/>
        <v>2.2004535065177411</v>
      </c>
      <c r="W100" t="str">
        <f t="shared" si="107"/>
        <v>62 Leisure, travel and related personal service occupations</v>
      </c>
      <c r="X100" s="18">
        <f t="shared" si="108"/>
        <v>3.4611050521893283E-2</v>
      </c>
      <c r="Y100" s="18">
        <f t="shared" si="108"/>
        <v>-16.035430439778441</v>
      </c>
      <c r="Z100" s="18">
        <f t="shared" si="108"/>
        <v>-2.2363271639916138</v>
      </c>
      <c r="AA100" s="18">
        <f t="shared" si="108"/>
        <v>-0.53332188508727896</v>
      </c>
      <c r="AB100" s="18">
        <f t="shared" si="109"/>
        <v>-1.1042612364443927</v>
      </c>
      <c r="AD100" s="18">
        <f t="shared" si="110"/>
        <v>-1.1042612364443927</v>
      </c>
      <c r="AE100" s="18">
        <f t="shared" si="111"/>
        <v>2.6463232795809422</v>
      </c>
      <c r="AF100" s="18">
        <f t="shared" si="112"/>
        <v>1.8999119524728325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-4.0810622022630527</v>
      </c>
      <c r="C101" s="18">
        <f t="shared" si="96"/>
        <v>20.875832332835543</v>
      </c>
      <c r="D101" s="18">
        <f t="shared" si="96"/>
        <v>-6.2751275934410655</v>
      </c>
      <c r="E101" s="18">
        <f t="shared" si="96"/>
        <v>0.90049615882596967</v>
      </c>
      <c r="F101" s="18">
        <f t="shared" si="97"/>
        <v>-1.5504307058167632</v>
      </c>
      <c r="H101" s="18">
        <f t="shared" si="98"/>
        <v>-1.5504307058167632</v>
      </c>
      <c r="I101" s="18">
        <f t="shared" si="99"/>
        <v>2.0918661200129307</v>
      </c>
      <c r="J101" s="18">
        <f t="shared" si="100"/>
        <v>0.96659107676535516</v>
      </c>
      <c r="L101" t="str">
        <f t="shared" si="101"/>
        <v>63 Community and civil enforcement occupations</v>
      </c>
      <c r="M101" s="18">
        <f t="shared" si="102"/>
        <v>-6.5375002189272058</v>
      </c>
      <c r="N101" s="18">
        <f t="shared" si="102"/>
        <v>36.477728750720352</v>
      </c>
      <c r="O101" s="18">
        <f t="shared" si="102"/>
        <v>-10.256731251694307</v>
      </c>
      <c r="P101" s="18">
        <f t="shared" si="102"/>
        <v>1.4525260758016412</v>
      </c>
      <c r="Q101" s="18">
        <f t="shared" si="103"/>
        <v>-2.6111573770000396</v>
      </c>
      <c r="S101" s="18">
        <f t="shared" si="104"/>
        <v>-2.6111573770000396</v>
      </c>
      <c r="T101" s="18">
        <f t="shared" si="105"/>
        <v>1.5578156450915648</v>
      </c>
      <c r="U101" s="18">
        <f t="shared" si="106"/>
        <v>-0.4586141010886946</v>
      </c>
      <c r="W101" t="str">
        <f t="shared" si="107"/>
        <v>63 Community and civil enforcement occupations</v>
      </c>
      <c r="X101" s="18">
        <f t="shared" si="108"/>
        <v>3.8219081009021494</v>
      </c>
      <c r="Y101" s="18">
        <f t="shared" si="108"/>
        <v>-17.854407732156265</v>
      </c>
      <c r="Z101" s="18">
        <f t="shared" si="108"/>
        <v>5.4717147406694533</v>
      </c>
      <c r="AA101" s="18">
        <f t="shared" si="108"/>
        <v>-0.19200591770967002</v>
      </c>
      <c r="AB101" s="18">
        <f t="shared" si="109"/>
        <v>1.6612753821142912</v>
      </c>
      <c r="AD101" s="18">
        <f t="shared" si="110"/>
        <v>1.6612753821142912</v>
      </c>
      <c r="AE101" s="18">
        <f t="shared" si="111"/>
        <v>3.9570897605625266</v>
      </c>
      <c r="AF101" s="18">
        <f t="shared" si="112"/>
        <v>4.9705304763159264</v>
      </c>
    </row>
    <row r="102" spans="1:32" x14ac:dyDescent="0.2">
      <c r="A102" t="str">
        <f t="shared" si="95"/>
        <v>71 Sales occupations</v>
      </c>
      <c r="B102" s="18">
        <f t="shared" si="96"/>
        <v>0.62032034881560616</v>
      </c>
      <c r="C102" s="18">
        <f t="shared" si="96"/>
        <v>-4.479853635801212</v>
      </c>
      <c r="D102" s="18">
        <f t="shared" si="96"/>
        <v>-0.19522851190237889</v>
      </c>
      <c r="E102" s="18">
        <f t="shared" si="96"/>
        <v>-0.30608573989043819</v>
      </c>
      <c r="F102" s="18">
        <f t="shared" si="97"/>
        <v>-0.2691470188352918</v>
      </c>
      <c r="H102" s="18">
        <f t="shared" si="98"/>
        <v>-0.2691470188352918</v>
      </c>
      <c r="I102" s="18">
        <f t="shared" si="99"/>
        <v>2.5486696749512205</v>
      </c>
      <c r="J102" s="18">
        <f t="shared" si="100"/>
        <v>2.3605765994548999</v>
      </c>
      <c r="L102" t="str">
        <f t="shared" si="101"/>
        <v>71 Sales occupations</v>
      </c>
      <c r="M102" s="18">
        <f t="shared" si="102"/>
        <v>0.79792121775883462</v>
      </c>
      <c r="N102" s="18">
        <f t="shared" si="102"/>
        <v>-4.6676366535049807</v>
      </c>
      <c r="O102" s="18">
        <f t="shared" si="102"/>
        <v>-0.22143109441022935</v>
      </c>
      <c r="P102" s="18">
        <f t="shared" si="102"/>
        <v>-0.20388657713251712</v>
      </c>
      <c r="Q102" s="18">
        <f t="shared" si="103"/>
        <v>-0.20973509230184373</v>
      </c>
      <c r="S102" s="18">
        <f t="shared" si="104"/>
        <v>-0.20973509230184373</v>
      </c>
      <c r="T102" s="18">
        <f t="shared" si="105"/>
        <v>1.8794918308332464</v>
      </c>
      <c r="U102" s="18">
        <f t="shared" si="106"/>
        <v>1.7184680609741765</v>
      </c>
      <c r="W102" t="str">
        <f t="shared" si="107"/>
        <v>71 Sales occupations</v>
      </c>
      <c r="X102" s="18">
        <f t="shared" si="108"/>
        <v>0.51787352419192523</v>
      </c>
      <c r="Y102" s="18">
        <f t="shared" si="108"/>
        <v>-4.3707774670857518</v>
      </c>
      <c r="Z102" s="18">
        <f t="shared" si="108"/>
        <v>-0.18006822512145471</v>
      </c>
      <c r="AA102" s="18">
        <f t="shared" si="108"/>
        <v>-0.36557531036803814</v>
      </c>
      <c r="AB102" s="18">
        <f t="shared" si="109"/>
        <v>-0.30377795246703254</v>
      </c>
      <c r="AD102" s="18">
        <f t="shared" si="110"/>
        <v>-0.30377795246703254</v>
      </c>
      <c r="AE102" s="18">
        <f t="shared" si="111"/>
        <v>2.9099093719746172</v>
      </c>
      <c r="AF102" s="18">
        <f t="shared" si="112"/>
        <v>2.7081214394256481</v>
      </c>
    </row>
    <row r="103" spans="1:32" x14ac:dyDescent="0.2">
      <c r="A103" t="str">
        <f t="shared" si="95"/>
        <v>72 Customer service occupations</v>
      </c>
      <c r="B103" s="18">
        <f t="shared" si="96"/>
        <v>2.3148229917606677</v>
      </c>
      <c r="C103" s="18">
        <f t="shared" si="96"/>
        <v>-0.36647601835091415</v>
      </c>
      <c r="D103" s="18">
        <f t="shared" si="96"/>
        <v>2.3114389907117117</v>
      </c>
      <c r="E103" s="18">
        <f t="shared" si="96"/>
        <v>1.2757601488585069</v>
      </c>
      <c r="F103" s="18">
        <f t="shared" si="97"/>
        <v>1.6198162712526054</v>
      </c>
      <c r="H103" s="18">
        <f t="shared" si="98"/>
        <v>1.6198162712526054</v>
      </c>
      <c r="I103" s="18">
        <f t="shared" si="99"/>
        <v>2.7847812995404064</v>
      </c>
      <c r="J103" s="18">
        <f t="shared" si="100"/>
        <v>3.9282581196497413</v>
      </c>
      <c r="L103" t="str">
        <f t="shared" si="101"/>
        <v>72 Customer service occupations</v>
      </c>
      <c r="M103" s="18">
        <f t="shared" si="102"/>
        <v>-1.0672917404597637</v>
      </c>
      <c r="N103" s="18">
        <f t="shared" si="102"/>
        <v>9.7699089091801028</v>
      </c>
      <c r="O103" s="18">
        <f t="shared" si="102"/>
        <v>4.6164805678920118</v>
      </c>
      <c r="P103" s="18">
        <f t="shared" si="102"/>
        <v>1.7411345502213127</v>
      </c>
      <c r="Q103" s="18">
        <f t="shared" si="103"/>
        <v>2.6906933377668141</v>
      </c>
      <c r="S103" s="18">
        <f t="shared" si="104"/>
        <v>2.6906933377668141</v>
      </c>
      <c r="T103" s="18">
        <f t="shared" si="105"/>
        <v>2.476826747888361</v>
      </c>
      <c r="U103" s="18">
        <f t="shared" si="106"/>
        <v>4.4904813808615662</v>
      </c>
      <c r="W103" t="str">
        <f t="shared" si="107"/>
        <v>72 Customer service occupations</v>
      </c>
      <c r="X103" s="18">
        <f t="shared" si="108"/>
        <v>4.7977710163532805</v>
      </c>
      <c r="Y103" s="18">
        <f t="shared" si="108"/>
        <v>-6.8078929035554232</v>
      </c>
      <c r="Z103" s="18">
        <f t="shared" si="108"/>
        <v>0.43928452536852181</v>
      </c>
      <c r="AA103" s="18">
        <f t="shared" si="108"/>
        <v>0.83107751171636046</v>
      </c>
      <c r="AB103" s="18">
        <f t="shared" si="109"/>
        <v>0.70031033179449587</v>
      </c>
      <c r="AD103" s="18">
        <f t="shared" si="110"/>
        <v>0.70031033179449587</v>
      </c>
      <c r="AE103" s="18">
        <f t="shared" si="111"/>
        <v>3.0071202960031407</v>
      </c>
      <c r="AF103" s="18">
        <f t="shared" si="112"/>
        <v>3.4776875038585287</v>
      </c>
    </row>
    <row r="104" spans="1:32" x14ac:dyDescent="0.2">
      <c r="A104" t="str">
        <f t="shared" si="95"/>
        <v>81 Process, plant and machine operatives</v>
      </c>
      <c r="B104" s="18">
        <f t="shared" si="96"/>
        <v>-0.72707781524238291</v>
      </c>
      <c r="C104" s="18">
        <f t="shared" si="96"/>
        <v>-13.810187001712249</v>
      </c>
      <c r="D104" s="18">
        <f t="shared" si="96"/>
        <v>-0.17174691207005877</v>
      </c>
      <c r="E104" s="18">
        <f t="shared" si="96"/>
        <v>-1.2865144646639792</v>
      </c>
      <c r="F104" s="18">
        <f t="shared" si="97"/>
        <v>-0.91631535096312611</v>
      </c>
      <c r="H104" s="18">
        <f t="shared" si="98"/>
        <v>-0.91631535096312611</v>
      </c>
      <c r="I104" s="18">
        <f t="shared" si="99"/>
        <v>2.1258516336783106</v>
      </c>
      <c r="J104" s="18">
        <f t="shared" si="100"/>
        <v>1.4554256654049524</v>
      </c>
      <c r="L104" t="str">
        <f t="shared" si="101"/>
        <v>81 Process, plant and machine operatives</v>
      </c>
      <c r="M104" s="18">
        <f t="shared" si="102"/>
        <v>-1.251171892375369</v>
      </c>
      <c r="N104" s="18">
        <f t="shared" si="102"/>
        <v>-13.271765677553427</v>
      </c>
      <c r="O104" s="18">
        <f t="shared" si="102"/>
        <v>-0.86280561321059324</v>
      </c>
      <c r="P104" s="18">
        <f t="shared" si="102"/>
        <v>-1.297827782577321</v>
      </c>
      <c r="Q104" s="18">
        <f t="shared" si="103"/>
        <v>-1.1530329089572633</v>
      </c>
      <c r="S104" s="18">
        <f t="shared" si="104"/>
        <v>-1.1530329089572633</v>
      </c>
      <c r="T104" s="18">
        <f t="shared" si="105"/>
        <v>1.9003340353918485</v>
      </c>
      <c r="U104" s="18">
        <f t="shared" si="106"/>
        <v>1.0326272204748133</v>
      </c>
      <c r="W104" t="str">
        <f t="shared" si="107"/>
        <v>81 Process, plant and machine operatives</v>
      </c>
      <c r="X104" s="18">
        <f t="shared" si="108"/>
        <v>0.87006035144410188</v>
      </c>
      <c r="Y104" s="18">
        <f t="shared" si="108"/>
        <v>-15.366300240199083</v>
      </c>
      <c r="Z104" s="18">
        <f t="shared" si="108"/>
        <v>1.7697931746625706</v>
      </c>
      <c r="AA104" s="18">
        <f t="shared" si="108"/>
        <v>-1.257177854520497</v>
      </c>
      <c r="AB104" s="18">
        <f t="shared" si="109"/>
        <v>-0.25832566466720275</v>
      </c>
      <c r="AD104" s="18">
        <f t="shared" si="110"/>
        <v>-0.25832566466720275</v>
      </c>
      <c r="AE104" s="18">
        <f t="shared" si="111"/>
        <v>2.7556095953867654</v>
      </c>
      <c r="AF104" s="18">
        <f t="shared" si="112"/>
        <v>2.5801253818909853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4.2850565539485519</v>
      </c>
      <c r="C105" s="18">
        <f t="shared" si="96"/>
        <v>-10.402572361051888</v>
      </c>
      <c r="D105" s="18">
        <f t="shared" si="96"/>
        <v>0.19679220694688304</v>
      </c>
      <c r="E105" s="18">
        <f t="shared" si="96"/>
        <v>-0.11026290852665932</v>
      </c>
      <c r="F105" s="18">
        <f t="shared" si="97"/>
        <v>-8.0158989893885924E-3</v>
      </c>
      <c r="H105" s="18">
        <f t="shared" si="98"/>
        <v>-8.0158989893885924E-3</v>
      </c>
      <c r="I105" s="18">
        <f t="shared" si="99"/>
        <v>2.8308263974458736</v>
      </c>
      <c r="J105" s="18">
        <f t="shared" si="100"/>
        <v>2.8254046125824717</v>
      </c>
      <c r="L105" t="str">
        <f t="shared" si="101"/>
        <v>82 Transport and mobile machine drivers and operatives</v>
      </c>
      <c r="M105" s="18">
        <f t="shared" si="102"/>
        <v>4.4764655696404754</v>
      </c>
      <c r="N105" s="18">
        <f t="shared" si="102"/>
        <v>-10.603792592012818</v>
      </c>
      <c r="O105" s="18">
        <f t="shared" si="102"/>
        <v>-3.2008304992126035E-2</v>
      </c>
      <c r="P105" s="18">
        <f t="shared" si="102"/>
        <v>-0.18547505450545732</v>
      </c>
      <c r="Q105" s="18">
        <f t="shared" si="103"/>
        <v>-0.13434566652676949</v>
      </c>
      <c r="S105" s="18">
        <f t="shared" si="104"/>
        <v>-0.13434566652676949</v>
      </c>
      <c r="T105" s="18">
        <f t="shared" si="105"/>
        <v>2.7816349574682153</v>
      </c>
      <c r="U105" s="18">
        <f t="shared" si="106"/>
        <v>2.6904291647610101</v>
      </c>
      <c r="W105" t="str">
        <f t="shared" si="107"/>
        <v>82 Transport and mobile machine drivers and operatives</v>
      </c>
      <c r="X105" s="18">
        <f t="shared" si="108"/>
        <v>-0.61583153033236693</v>
      </c>
      <c r="Y105" s="18">
        <f t="shared" si="108"/>
        <v>-4.5564891634282905</v>
      </c>
      <c r="Z105" s="18">
        <f t="shared" si="108"/>
        <v>5.7451630293221312</v>
      </c>
      <c r="AA105" s="18">
        <f t="shared" si="108"/>
        <v>1.3324889323136357</v>
      </c>
      <c r="AB105" s="18">
        <f t="shared" si="109"/>
        <v>2.7825315748585933</v>
      </c>
      <c r="AD105" s="18">
        <f t="shared" si="110"/>
        <v>2.7825315748585933</v>
      </c>
      <c r="AE105" s="18">
        <f t="shared" si="111"/>
        <v>4.0571162966577479</v>
      </c>
      <c r="AF105" s="18">
        <f t="shared" si="112"/>
        <v>5.7865634679850508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-1.4114531903249405</v>
      </c>
      <c r="C106" s="18">
        <f t="shared" si="96"/>
        <v>-16.394092427979533</v>
      </c>
      <c r="D106" s="18">
        <f t="shared" si="96"/>
        <v>11.926424675959346</v>
      </c>
      <c r="E106" s="18">
        <f t="shared" si="96"/>
        <v>1.1719700909787356</v>
      </c>
      <c r="F106" s="18">
        <f t="shared" si="97"/>
        <v>4.6367756019210615</v>
      </c>
      <c r="H106" s="18">
        <f t="shared" si="98"/>
        <v>4.6367756019210615</v>
      </c>
      <c r="I106" s="18">
        <f t="shared" si="99"/>
        <v>3.9960085483861763</v>
      </c>
      <c r="J106" s="18">
        <f t="shared" si="100"/>
        <v>7.0374054112227968</v>
      </c>
      <c r="L106" t="str">
        <f t="shared" si="101"/>
        <v>91 Elementary trades and related occupations</v>
      </c>
      <c r="M106" s="18">
        <f t="shared" si="102"/>
        <v>-1.4069170414560572</v>
      </c>
      <c r="N106" s="18">
        <f t="shared" si="102"/>
        <v>-14.083578697318655</v>
      </c>
      <c r="O106" s="18">
        <f t="shared" si="102"/>
        <v>6.0587059241254293</v>
      </c>
      <c r="P106" s="18">
        <f t="shared" si="102"/>
        <v>0.71004428505485606</v>
      </c>
      <c r="Q106" s="18">
        <f t="shared" si="103"/>
        <v>2.4622682682517993</v>
      </c>
      <c r="S106" s="18">
        <f t="shared" si="104"/>
        <v>2.4622682682517993</v>
      </c>
      <c r="T106" s="18">
        <f t="shared" si="105"/>
        <v>2.5032023455745955</v>
      </c>
      <c r="U106" s="18">
        <f t="shared" si="106"/>
        <v>4.3326027052450256</v>
      </c>
      <c r="W106" t="str">
        <f t="shared" si="107"/>
        <v>91 Elementary trades and related occupations</v>
      </c>
      <c r="X106" s="18">
        <f t="shared" si="108"/>
        <v>-1.4252162492726317</v>
      </c>
      <c r="Y106" s="18">
        <f t="shared" si="108"/>
        <v>-23.407640280698374</v>
      </c>
      <c r="Z106" s="18">
        <f t="shared" si="108"/>
        <v>25.941002487762542</v>
      </c>
      <c r="AA106" s="18">
        <f t="shared" si="108"/>
        <v>1.8064164719898468</v>
      </c>
      <c r="AB106" s="18">
        <f t="shared" si="109"/>
        <v>9.2880010538853632</v>
      </c>
      <c r="AD106" s="18">
        <f t="shared" si="110"/>
        <v>9.2880010538853632</v>
      </c>
      <c r="AE106" s="18">
        <f t="shared" si="111"/>
        <v>7.5865936555888691</v>
      </c>
      <c r="AF106" s="18">
        <f t="shared" si="112"/>
        <v>12.413147978422723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3.8454020793610155E-2</v>
      </c>
      <c r="C107" s="18">
        <f t="shared" si="96"/>
        <v>-10.882654244747824</v>
      </c>
      <c r="D107" s="18">
        <f t="shared" si="96"/>
        <v>-1.9329903394535997</v>
      </c>
      <c r="E107" s="18">
        <f t="shared" si="96"/>
        <v>-0.77299758802462648</v>
      </c>
      <c r="F107" s="18">
        <f t="shared" si="97"/>
        <v>-1.1611784405929138</v>
      </c>
      <c r="H107" s="18">
        <f t="shared" si="98"/>
        <v>-1.1611784405929138</v>
      </c>
      <c r="I107" s="18">
        <f t="shared" si="99"/>
        <v>2.3840845284424095</v>
      </c>
      <c r="J107" s="18">
        <f t="shared" si="100"/>
        <v>1.5699373897487989</v>
      </c>
      <c r="L107" t="str">
        <f t="shared" si="101"/>
        <v>92 Elementary administration and service occupations</v>
      </c>
      <c r="M107" s="18">
        <f t="shared" si="102"/>
        <v>-0.12274902677772426</v>
      </c>
      <c r="N107" s="18">
        <f t="shared" si="102"/>
        <v>-10.683384655231976</v>
      </c>
      <c r="O107" s="18">
        <f t="shared" si="102"/>
        <v>-0.49069072355646393</v>
      </c>
      <c r="P107" s="18">
        <f t="shared" si="102"/>
        <v>-0.7415121347152831</v>
      </c>
      <c r="Q107" s="18">
        <f t="shared" si="103"/>
        <v>-0.6579753226975682</v>
      </c>
      <c r="S107" s="18">
        <f t="shared" si="104"/>
        <v>-0.6579753226975682</v>
      </c>
      <c r="T107" s="18">
        <f t="shared" si="105"/>
        <v>2.1565229322412671</v>
      </c>
      <c r="U107" s="18">
        <f t="shared" si="106"/>
        <v>1.6747158148607388</v>
      </c>
      <c r="W107" t="str">
        <f t="shared" si="107"/>
        <v>92 Elementary administration and service occupations</v>
      </c>
      <c r="X107" s="18">
        <f t="shared" si="108"/>
        <v>0.20010520909203855</v>
      </c>
      <c r="Y107" s="18">
        <f t="shared" si="108"/>
        <v>-11.080872061451064</v>
      </c>
      <c r="Z107" s="18">
        <f t="shared" si="108"/>
        <v>-3.4641825223321709</v>
      </c>
      <c r="AA107" s="18">
        <f t="shared" si="108"/>
        <v>-0.80972313393647966</v>
      </c>
      <c r="AB107" s="18">
        <f t="shared" si="109"/>
        <v>-1.702555385373572</v>
      </c>
      <c r="AD107" s="18">
        <f t="shared" si="110"/>
        <v>-1.702555385373572</v>
      </c>
      <c r="AE107" s="18">
        <f t="shared" si="111"/>
        <v>2.6045974154703888</v>
      </c>
      <c r="AF107" s="18">
        <f t="shared" si="112"/>
        <v>1.4637125736148171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1.0885906143612845</v>
      </c>
      <c r="C109" s="26">
        <f>IF(AND(D$6-C$6 &lt;&gt; 0,C35&lt;&gt;0,D35&lt;&gt;0),(EXP(LN(D35/C35)/(D$6-C$6))-1)*100,0)</f>
        <v>-2.2061522499691733</v>
      </c>
      <c r="D109" s="26">
        <f>IF(AND(E$6-D$6 &lt;&gt; 0,D35&lt;&gt;0,E35&lt;&gt;0),(EXP(LN(E35/D35)/(E$6-D$6))-1)*100,0)</f>
        <v>0.52074514294222496</v>
      </c>
      <c r="E109" s="26">
        <f>IF(AND(F$6-E$6 &lt;&gt; 0,E35&lt;&gt;0,F35&lt;&gt;0),(EXP(LN(F35/E35)/(F$6-E$6))-1)*100,0)</f>
        <v>0.42032303962924455</v>
      </c>
      <c r="F109" s="26">
        <f t="shared" ref="F109" si="113">IF(AND(F$6-D$6 &lt;&gt; 0,D35&lt;&gt;0,F35&lt;&gt;0),(EXP(LN(F35/D35)/(F$6-D$6))-1)*100,0)</f>
        <v>0.45378592205260748</v>
      </c>
      <c r="H109" s="26">
        <f t="shared" ref="H109" si="114">IF($F$6-$D$6 &lt;&gt; 0,(EXP(LN(1+(H72/100))/($F$6-$D$6))-1)*100,0)</f>
        <v>0.45378592205260748</v>
      </c>
      <c r="I109" s="26">
        <f>IF(D35&gt;0,((1+(I35/D35))^(1/($F$6-$D$6))-1)*100,0)</f>
        <v>2.7205060265741432</v>
      </c>
      <c r="J109" s="26">
        <f t="shared" ref="J109" si="115">IF($F$6-$D$6 &lt;&gt; 0,(EXP(LN(1+(J72/100))/($F$6-$D$6))-1)*100,0)</f>
        <v>3.0353933748467066</v>
      </c>
      <c r="L109" s="24" t="str">
        <f>L35</f>
        <v>All occupations</v>
      </c>
      <c r="M109" s="26">
        <f>IF(AND(N$6-M$6 &lt;&gt; 0,M35&lt;&gt;0,N35&lt;&gt;0),(EXP(LN(N35/M35)/(N$6-M$6))-1)*100,0)</f>
        <v>1.2167221668143657</v>
      </c>
      <c r="N109" s="26">
        <f>IF(AND(O$6-N$6 &lt;&gt; 0,N35&lt;&gt;0,O35&lt;&gt;0),(EXP(LN(O35/N35)/(O$6-N$6))-1)*100,0)</f>
        <v>-3.6398470226566948</v>
      </c>
      <c r="O109" s="26">
        <f>IF(AND(P$6-O$6 &lt;&gt; 0,O35&lt;&gt;0,P35&lt;&gt;0),(EXP(LN(P35/O35)/(P$6-O$6))-1)*100,0)</f>
        <v>0.28925149586458421</v>
      </c>
      <c r="P109" s="26">
        <f>IF(AND(Q$6-P$6 &lt;&gt; 0,P35&lt;&gt;0,Q35&lt;&gt;0),(EXP(LN(Q35/P35)/(Q$6-P$6))-1)*100,0)</f>
        <v>0.26405621717937588</v>
      </c>
      <c r="Q109" s="26">
        <f t="shared" ref="Q109" si="116">IF(AND(Q$6-O$6 &lt;&gt; 0,O35&lt;&gt;0,Q35&lt;&gt;0),(EXP(LN(Q35/O35)/(Q$6-O$6))-1)*100,0)</f>
        <v>0.272453940027928</v>
      </c>
      <c r="S109" s="26">
        <f t="shared" ref="S109" si="117">IF($F$6-$D$6 &lt;&gt; 0,(EXP(LN(1+(S72/100))/($F$6-$D$6))-1)*100,0)</f>
        <v>0.272453940027928</v>
      </c>
      <c r="T109" s="26">
        <f t="shared" ref="T109" si="118">IF(O35&gt;0,((1+(T35/O35))^(1/($F$6-$D$6))-1)*100,0)</f>
        <v>2.2979765426879739</v>
      </c>
      <c r="U109" s="26">
        <f t="shared" ref="U109" si="119">IF($F$6-$D$6 &lt;&gt; 0,(EXP(LN(1+(U72/100))/($F$6-$D$6))-1)*100,0)</f>
        <v>2.4972839511842038</v>
      </c>
      <c r="W109" s="24" t="str">
        <f>W35</f>
        <v>All occupations</v>
      </c>
      <c r="X109" s="26">
        <f>IF(AND(Y$6-X$6 &lt;&gt; 0,X35&lt;&gt;0,Y35&lt;&gt;0),(EXP(LN(Y35/X35)/(Y$6-X$6))-1)*100,0)</f>
        <v>0.94661718081077151</v>
      </c>
      <c r="Y109" s="26">
        <f>IF(AND(Z$6-Y$6 &lt;&gt; 0,Y35&lt;&gt;0,Z35&lt;&gt;0),(EXP(LN(Z35/Y35)/(Z$6-Y$6))-1)*100,0)</f>
        <v>-0.6069291756074513</v>
      </c>
      <c r="Z109" s="26">
        <f>IF(AND(AA$6-Z$6 &lt;&gt; 0,Z35&lt;&gt;0,AA35&lt;&gt;0),(EXP(LN(AA35/Z35)/(AA$6-Z$6))-1)*100,0)</f>
        <v>0.76870983791044178</v>
      </c>
      <c r="AA109" s="26">
        <f>IF(AND(AB$6-AA$6 &lt;&gt; 0,AA35&lt;&gt;0,AB35&lt;&gt;0),(EXP(LN(AB35/AA35)/(AB$6-AA$6))-1)*100,0)</f>
        <v>0.58298908396958726</v>
      </c>
      <c r="AB109" s="26">
        <f t="shared" ref="AB109" si="120">IF(AND(AB$6-Z$6 &lt;&gt; 0,Z35&lt;&gt;0,AB35&lt;&gt;0),(EXP(LN(AB35/Z35)/(AB$6-Z$6))-1)*100,0)</f>
        <v>0.6448579384561226</v>
      </c>
      <c r="AD109" s="26">
        <f t="shared" ref="AD109" si="121">IF($F$6-$D$6 &lt;&gt; 0,(EXP(LN(1+(AD72/100))/($F$6-$D$6))-1)*100,0)</f>
        <v>0.6448579384561226</v>
      </c>
      <c r="AE109" s="26">
        <f t="shared" ref="AE109" si="122">IF(Z35&gt;0,((1+(AE35/Z35))^(1/($F$6-$D$6))-1)*100,0)</f>
        <v>3.1516135761320507</v>
      </c>
      <c r="AF109" s="26">
        <f t="shared" ref="AF109" si="123">IF($F$6-$D$6 &lt;&gt; 0,(EXP(LN(1+(AF72/100))/($F$6-$D$6))-1)*100,0)</f>
        <v>3.5761868523569662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Lancashire (Continued)</v>
      </c>
      <c r="L112" s="19" t="str">
        <f>CONCATENATE(L$1," (Continued)")</f>
        <v>Occupation Table 2.1  Males: Employment Change by Occupation (SOC 2020) and Replacement Demand, 2015-2035, Lancashire (Continued)</v>
      </c>
      <c r="W112" s="19" t="str">
        <f>CONCATENATE(W$1," (Continued)")</f>
        <v>Occupation Table 2.2  Females: Employment Change by Occupation (SOC 2020) and Replacement Demand, 2015-2035, Lancashire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6.247908297908225</v>
      </c>
      <c r="C119" s="27">
        <f t="shared" si="125"/>
        <v>1.1271943451266893</v>
      </c>
      <c r="D119" s="27">
        <f t="shared" si="125"/>
        <v>-4.8267738678415668</v>
      </c>
      <c r="E119" s="27">
        <f t="shared" si="125"/>
        <v>3.4522022770013265</v>
      </c>
      <c r="F119" s="27">
        <f t="shared" ref="F119:F144" si="126">F8-D8</f>
        <v>-1.3745715908402403</v>
      </c>
      <c r="L119" t="str">
        <f t="shared" ref="L119:L144" si="127">L8</f>
        <v>11 Corporate managers and directors</v>
      </c>
      <c r="M119" s="27">
        <f t="shared" ref="M119:P144" si="128">N8-M8</f>
        <v>3.0081970842426919</v>
      </c>
      <c r="N119" s="27">
        <f t="shared" si="128"/>
        <v>0.44893433029446683</v>
      </c>
      <c r="O119" s="27">
        <f t="shared" si="128"/>
        <v>-4.5614823809928318</v>
      </c>
      <c r="P119" s="27">
        <f t="shared" si="128"/>
        <v>0.83378978949053462</v>
      </c>
      <c r="Q119" s="27">
        <f t="shared" ref="Q119:Q144" si="129">Q8-O8</f>
        <v>-3.7276925915022971</v>
      </c>
      <c r="W119" t="str">
        <f t="shared" ref="W119:W144" si="130">W8</f>
        <v>11 Corporate managers and directors</v>
      </c>
      <c r="X119" s="27">
        <f t="shared" ref="X119:AA144" si="131">Y8-X8</f>
        <v>3.2397112136655597</v>
      </c>
      <c r="Y119" s="27">
        <f t="shared" si="131"/>
        <v>0.6782600148322242</v>
      </c>
      <c r="Z119" s="27">
        <f t="shared" si="131"/>
        <v>-0.2652914868487084</v>
      </c>
      <c r="AA119" s="27">
        <f t="shared" si="131"/>
        <v>2.618412487510799</v>
      </c>
      <c r="AB119" s="27">
        <f t="shared" ref="AB119:AB144" si="132">AB8-Z8</f>
        <v>2.3531210006620906</v>
      </c>
    </row>
    <row r="120" spans="1:28" x14ac:dyDescent="0.2">
      <c r="A120" t="str">
        <f t="shared" si="124"/>
        <v>12 Other managers and proprietors</v>
      </c>
      <c r="B120" s="27">
        <f t="shared" si="125"/>
        <v>0.24517390108474402</v>
      </c>
      <c r="C120" s="27">
        <f t="shared" si="125"/>
        <v>1.191707964932629</v>
      </c>
      <c r="D120" s="27">
        <f t="shared" si="125"/>
        <v>0.51824170423569527</v>
      </c>
      <c r="E120" s="27">
        <f t="shared" si="125"/>
        <v>2.891216738500983</v>
      </c>
      <c r="F120" s="27">
        <f t="shared" si="126"/>
        <v>3.4094584427366783</v>
      </c>
      <c r="L120" t="str">
        <f t="shared" si="127"/>
        <v>12 Other managers and proprietors</v>
      </c>
      <c r="M120" s="27">
        <f t="shared" si="128"/>
        <v>-5.6811634572238034E-2</v>
      </c>
      <c r="N120" s="27">
        <f t="shared" si="128"/>
        <v>0.34921078029564789</v>
      </c>
      <c r="O120" s="27">
        <f t="shared" si="128"/>
        <v>1.3673285701851494</v>
      </c>
      <c r="P120" s="27">
        <f t="shared" si="128"/>
        <v>1.8202503566568673</v>
      </c>
      <c r="Q120" s="27">
        <f t="shared" si="129"/>
        <v>3.1875789268420167</v>
      </c>
      <c r="W120" t="str">
        <f t="shared" si="130"/>
        <v>12 Other managers and proprietors</v>
      </c>
      <c r="X120" s="27">
        <f t="shared" si="131"/>
        <v>0.30198553565697583</v>
      </c>
      <c r="Y120" s="27">
        <f t="shared" si="131"/>
        <v>0.84249718463697221</v>
      </c>
      <c r="Z120" s="27">
        <f t="shared" si="131"/>
        <v>-0.84908686594947369</v>
      </c>
      <c r="AA120" s="27">
        <f t="shared" si="131"/>
        <v>1.07096638184413</v>
      </c>
      <c r="AB120" s="27">
        <f t="shared" si="132"/>
        <v>0.22187951589465627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3.6609138189779955</v>
      </c>
      <c r="C121" s="27">
        <f t="shared" si="125"/>
        <v>1.1744935817046169</v>
      </c>
      <c r="D121" s="27">
        <f t="shared" si="125"/>
        <v>8.3687011157146785</v>
      </c>
      <c r="E121" s="27">
        <f t="shared" si="125"/>
        <v>6.3651718231090229</v>
      </c>
      <c r="F121" s="27">
        <f t="shared" si="126"/>
        <v>14.733872938823701</v>
      </c>
      <c r="L121" t="str">
        <f t="shared" si="127"/>
        <v>21 Science, research, engineering and technology professionals</v>
      </c>
      <c r="M121" s="27">
        <f t="shared" si="128"/>
        <v>3.3786537490342212</v>
      </c>
      <c r="N121" s="27">
        <f t="shared" si="128"/>
        <v>-0.34787647204115757</v>
      </c>
      <c r="O121" s="27">
        <f t="shared" si="128"/>
        <v>5.5260093549505314</v>
      </c>
      <c r="P121" s="27">
        <f t="shared" si="128"/>
        <v>3.6308719869381179</v>
      </c>
      <c r="Q121" s="27">
        <f t="shared" si="129"/>
        <v>9.1568813418886492</v>
      </c>
      <c r="W121" t="str">
        <f t="shared" si="130"/>
        <v>21 Science, research, engineering and technology professionals</v>
      </c>
      <c r="X121" s="27">
        <f t="shared" si="131"/>
        <v>0.28226006994382047</v>
      </c>
      <c r="Y121" s="27">
        <f t="shared" si="131"/>
        <v>1.522370053745707</v>
      </c>
      <c r="Z121" s="27">
        <f t="shared" si="131"/>
        <v>2.8426917607641391</v>
      </c>
      <c r="AA121" s="27">
        <f t="shared" si="131"/>
        <v>2.7342998361710169</v>
      </c>
      <c r="AB121" s="27">
        <f t="shared" si="132"/>
        <v>5.576991596935156</v>
      </c>
    </row>
    <row r="122" spans="1:28" x14ac:dyDescent="0.2">
      <c r="A122" t="str">
        <f t="shared" si="124"/>
        <v>22 Health professionals</v>
      </c>
      <c r="B122" s="27">
        <f t="shared" si="125"/>
        <v>3.5408980300931354</v>
      </c>
      <c r="C122" s="27">
        <f t="shared" si="125"/>
        <v>0.52332022781527598</v>
      </c>
      <c r="D122" s="27">
        <f t="shared" si="125"/>
        <v>-0.12770444442010387</v>
      </c>
      <c r="E122" s="27">
        <f t="shared" si="125"/>
        <v>3.7941028588170838</v>
      </c>
      <c r="F122" s="27">
        <f t="shared" si="126"/>
        <v>3.6663984143969799</v>
      </c>
      <c r="L122" t="str">
        <f t="shared" si="127"/>
        <v>22 Health professionals</v>
      </c>
      <c r="M122" s="27">
        <f t="shared" si="128"/>
        <v>0.61929556827123378</v>
      </c>
      <c r="N122" s="27">
        <f t="shared" si="128"/>
        <v>0.51179123592758025</v>
      </c>
      <c r="O122" s="27">
        <f t="shared" si="128"/>
        <v>-0.10550125680061484</v>
      </c>
      <c r="P122" s="27">
        <f t="shared" si="128"/>
        <v>0.86852869105735309</v>
      </c>
      <c r="Q122" s="27">
        <f t="shared" si="129"/>
        <v>0.76302743425673825</v>
      </c>
      <c r="W122" t="str">
        <f t="shared" si="130"/>
        <v>22 Health professionals</v>
      </c>
      <c r="X122" s="27">
        <f t="shared" si="131"/>
        <v>2.9216024618218412</v>
      </c>
      <c r="Y122" s="27">
        <f t="shared" si="131"/>
        <v>1.1528991887740148E-2</v>
      </c>
      <c r="Z122" s="27">
        <f t="shared" si="131"/>
        <v>-2.2203187619460607E-2</v>
      </c>
      <c r="AA122" s="27">
        <f t="shared" si="131"/>
        <v>2.9255741677597769</v>
      </c>
      <c r="AB122" s="27">
        <f t="shared" si="132"/>
        <v>2.9033709801403162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1.0954133394220094</v>
      </c>
      <c r="C123" s="27">
        <f t="shared" si="125"/>
        <v>2.3177906509615127</v>
      </c>
      <c r="D123" s="27">
        <f t="shared" si="125"/>
        <v>1.157983835549814</v>
      </c>
      <c r="E123" s="27">
        <f t="shared" si="125"/>
        <v>5.0124876356666235</v>
      </c>
      <c r="F123" s="27">
        <f t="shared" si="126"/>
        <v>6.1704714712164375</v>
      </c>
      <c r="L123" t="str">
        <f t="shared" si="127"/>
        <v>23 Teaching and other educational professionals</v>
      </c>
      <c r="M123" s="27">
        <f t="shared" si="128"/>
        <v>0.40611953053441319</v>
      </c>
      <c r="N123" s="27">
        <f t="shared" si="128"/>
        <v>0.76943606080258142</v>
      </c>
      <c r="O123" s="27">
        <f t="shared" si="128"/>
        <v>0.83851775180772137</v>
      </c>
      <c r="P123" s="27">
        <f t="shared" si="128"/>
        <v>1.3137761797409535</v>
      </c>
      <c r="Q123" s="27">
        <f t="shared" si="129"/>
        <v>2.1522939315486749</v>
      </c>
      <c r="W123" t="str">
        <f t="shared" si="130"/>
        <v>23 Teaching and other educational professionals</v>
      </c>
      <c r="X123" s="27">
        <f t="shared" si="131"/>
        <v>0.68929380888765479</v>
      </c>
      <c r="Y123" s="27">
        <f t="shared" si="131"/>
        <v>1.5483545901588656</v>
      </c>
      <c r="Z123" s="27">
        <f t="shared" si="131"/>
        <v>0.31946608374208196</v>
      </c>
      <c r="AA123" s="27">
        <f t="shared" si="131"/>
        <v>3.6987114559256931</v>
      </c>
      <c r="AB123" s="27">
        <f t="shared" si="132"/>
        <v>4.018177539667775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4.493180121753241</v>
      </c>
      <c r="C124" s="27">
        <f t="shared" si="125"/>
        <v>3.4584697025912803</v>
      </c>
      <c r="D124" s="27">
        <f t="shared" si="125"/>
        <v>1.519903896534494</v>
      </c>
      <c r="E124" s="27">
        <f t="shared" si="125"/>
        <v>4.7446903988204241</v>
      </c>
      <c r="F124" s="27">
        <f t="shared" si="126"/>
        <v>6.2645942953549181</v>
      </c>
      <c r="L124" t="str">
        <f t="shared" si="127"/>
        <v>24 Business, media and public service professionals</v>
      </c>
      <c r="M124" s="27">
        <f t="shared" si="128"/>
        <v>1.8280573665920024</v>
      </c>
      <c r="N124" s="27">
        <f t="shared" si="128"/>
        <v>1.5994983842469885</v>
      </c>
      <c r="O124" s="27">
        <f t="shared" si="128"/>
        <v>0.88782007366409843</v>
      </c>
      <c r="P124" s="27">
        <f t="shared" si="128"/>
        <v>1.5209348953363921</v>
      </c>
      <c r="Q124" s="27">
        <f t="shared" si="129"/>
        <v>2.4087549690004906</v>
      </c>
      <c r="W124" t="str">
        <f t="shared" si="130"/>
        <v>24 Business, media and public service professionals</v>
      </c>
      <c r="X124" s="27">
        <f t="shared" si="131"/>
        <v>2.6651227551612511</v>
      </c>
      <c r="Y124" s="27">
        <f t="shared" si="131"/>
        <v>1.8589713183442935</v>
      </c>
      <c r="Z124" s="27">
        <f t="shared" si="131"/>
        <v>0.63208382287038134</v>
      </c>
      <c r="AA124" s="27">
        <f t="shared" si="131"/>
        <v>3.2237555034840497</v>
      </c>
      <c r="AB124" s="27">
        <f t="shared" si="132"/>
        <v>3.8558393263544311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1.7554391723404716</v>
      </c>
      <c r="C125" s="27">
        <f t="shared" si="125"/>
        <v>1.04274906915564</v>
      </c>
      <c r="D125" s="27">
        <f t="shared" si="125"/>
        <v>-1.1031425505670054</v>
      </c>
      <c r="E125" s="27">
        <f t="shared" si="125"/>
        <v>0.97957805268358022</v>
      </c>
      <c r="F125" s="27">
        <f t="shared" si="126"/>
        <v>-0.12356449788342516</v>
      </c>
      <c r="L125" t="str">
        <f t="shared" si="127"/>
        <v>31 Science, engineering and technology associate professionals</v>
      </c>
      <c r="M125" s="27">
        <f t="shared" si="128"/>
        <v>1.6975383192711941</v>
      </c>
      <c r="N125" s="27">
        <f t="shared" si="128"/>
        <v>0.41283767776857339</v>
      </c>
      <c r="O125" s="27">
        <f t="shared" si="128"/>
        <v>-1.3824527859458282</v>
      </c>
      <c r="P125" s="27">
        <f t="shared" si="128"/>
        <v>0.25897195117481964</v>
      </c>
      <c r="Q125" s="27">
        <f t="shared" si="129"/>
        <v>-1.1234808347710086</v>
      </c>
      <c r="W125" t="str">
        <f t="shared" si="130"/>
        <v>31 Science, engineering and technology associate professionals</v>
      </c>
      <c r="X125" s="27">
        <f t="shared" si="131"/>
        <v>5.79008530692664E-2</v>
      </c>
      <c r="Y125" s="27">
        <f t="shared" si="131"/>
        <v>0.62991139138707952</v>
      </c>
      <c r="Z125" s="27">
        <f t="shared" si="131"/>
        <v>0.2793102353788095</v>
      </c>
      <c r="AA125" s="27">
        <f t="shared" si="131"/>
        <v>0.72060610150877924</v>
      </c>
      <c r="AB125" s="27">
        <f t="shared" si="132"/>
        <v>0.99991633688758874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1.3305373289069209</v>
      </c>
      <c r="C126" s="27">
        <f t="shared" si="125"/>
        <v>0.54836425318994664</v>
      </c>
      <c r="D126" s="27">
        <f t="shared" si="125"/>
        <v>9.8485977582377835</v>
      </c>
      <c r="E126" s="27">
        <f t="shared" si="125"/>
        <v>5.7713962346635554</v>
      </c>
      <c r="F126" s="27">
        <f t="shared" si="126"/>
        <v>15.619993992901339</v>
      </c>
      <c r="L126" t="str">
        <f t="shared" si="127"/>
        <v>32 Health and social care associate professionals</v>
      </c>
      <c r="M126" s="27">
        <f t="shared" si="128"/>
        <v>-2.5006244161069002E-2</v>
      </c>
      <c r="N126" s="27">
        <f t="shared" si="128"/>
        <v>0.1317648410483363</v>
      </c>
      <c r="O126" s="27">
        <f t="shared" si="128"/>
        <v>1.233127629619347</v>
      </c>
      <c r="P126" s="27">
        <f t="shared" si="128"/>
        <v>0.71460467961116514</v>
      </c>
      <c r="Q126" s="27">
        <f t="shared" si="129"/>
        <v>1.9477323092305121</v>
      </c>
      <c r="W126" t="str">
        <f t="shared" si="130"/>
        <v>32 Health and social care associate professionals</v>
      </c>
      <c r="X126" s="27">
        <f t="shared" si="131"/>
        <v>1.3555435730679868</v>
      </c>
      <c r="Y126" s="27">
        <f t="shared" si="131"/>
        <v>0.41659941214160412</v>
      </c>
      <c r="Z126" s="27">
        <f t="shared" si="131"/>
        <v>8.6154701286184512</v>
      </c>
      <c r="AA126" s="27">
        <f t="shared" si="131"/>
        <v>5.0567915550524312</v>
      </c>
      <c r="AB126" s="27">
        <f t="shared" si="132"/>
        <v>13.672261683670882</v>
      </c>
    </row>
    <row r="127" spans="1:28" x14ac:dyDescent="0.2">
      <c r="A127" t="str">
        <f t="shared" si="124"/>
        <v>33 Protective service occupations</v>
      </c>
      <c r="B127" s="27">
        <f t="shared" si="125"/>
        <v>-5.7601819581597269E-2</v>
      </c>
      <c r="C127" s="27">
        <f t="shared" si="125"/>
        <v>0.19597568099857465</v>
      </c>
      <c r="D127" s="27">
        <f t="shared" si="125"/>
        <v>-1.4283619357050972</v>
      </c>
      <c r="E127" s="27">
        <f t="shared" si="125"/>
        <v>0.26789779983231465</v>
      </c>
      <c r="F127" s="27">
        <f t="shared" si="126"/>
        <v>-1.1604641358727825</v>
      </c>
      <c r="L127" t="str">
        <f t="shared" si="127"/>
        <v>33 Protective service occupations</v>
      </c>
      <c r="M127" s="27">
        <f t="shared" si="128"/>
        <v>-0.13989403923523192</v>
      </c>
      <c r="N127" s="27">
        <f t="shared" si="128"/>
        <v>4.8240769775702574E-2</v>
      </c>
      <c r="O127" s="27">
        <f t="shared" si="128"/>
        <v>-1.2063193552561664</v>
      </c>
      <c r="P127" s="27">
        <f t="shared" si="128"/>
        <v>-0.15425740272218302</v>
      </c>
      <c r="Q127" s="27">
        <f t="shared" si="129"/>
        <v>-1.3605767579783494</v>
      </c>
      <c r="W127" t="str">
        <f t="shared" si="130"/>
        <v>33 Protective service occupations</v>
      </c>
      <c r="X127" s="27">
        <f t="shared" si="131"/>
        <v>8.2292219653636867E-2</v>
      </c>
      <c r="Y127" s="27">
        <f t="shared" si="131"/>
        <v>0.14773491122288718</v>
      </c>
      <c r="Z127" s="27">
        <f t="shared" si="131"/>
        <v>-0.22204258044894032</v>
      </c>
      <c r="AA127" s="27">
        <f t="shared" si="131"/>
        <v>0.42215520255451167</v>
      </c>
      <c r="AB127" s="27">
        <f t="shared" si="132"/>
        <v>0.20011262210557135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0.96413385366735493</v>
      </c>
      <c r="C128" s="27">
        <f t="shared" si="125"/>
        <v>-0.25518467771734876</v>
      </c>
      <c r="D128" s="27">
        <f t="shared" si="125"/>
        <v>-1.2146226428136391</v>
      </c>
      <c r="E128" s="27">
        <f t="shared" si="125"/>
        <v>0.75255358081418855</v>
      </c>
      <c r="F128" s="27">
        <f t="shared" si="126"/>
        <v>-0.46206906199945053</v>
      </c>
      <c r="L128" t="str">
        <f t="shared" si="127"/>
        <v>34 Culture, media and sports occupations</v>
      </c>
      <c r="M128" s="27">
        <f t="shared" si="128"/>
        <v>0.79359135236129674</v>
      </c>
      <c r="N128" s="27">
        <f t="shared" si="128"/>
        <v>-0.53755072192546649</v>
      </c>
      <c r="O128" s="27">
        <f t="shared" si="128"/>
        <v>-0.82129590262973995</v>
      </c>
      <c r="P128" s="27">
        <f t="shared" si="128"/>
        <v>0.18689441361129244</v>
      </c>
      <c r="Q128" s="27">
        <f t="shared" si="129"/>
        <v>-0.63440148901844751</v>
      </c>
      <c r="W128" t="str">
        <f t="shared" si="130"/>
        <v>34 Culture, media and sports occupations</v>
      </c>
      <c r="X128" s="27">
        <f t="shared" si="131"/>
        <v>0.17054250130607285</v>
      </c>
      <c r="Y128" s="27">
        <f t="shared" si="131"/>
        <v>0.28236604420811506</v>
      </c>
      <c r="Z128" s="27">
        <f t="shared" si="131"/>
        <v>-0.39332674018390845</v>
      </c>
      <c r="AA128" s="27">
        <f t="shared" si="131"/>
        <v>0.56565916720290277</v>
      </c>
      <c r="AB128" s="27">
        <f t="shared" si="132"/>
        <v>0.17233242701899432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2.4426980299294314</v>
      </c>
      <c r="C129" s="27">
        <f t="shared" si="125"/>
        <v>1.0621337034270653</v>
      </c>
      <c r="D129" s="27">
        <f t="shared" si="125"/>
        <v>-0.16395489663264584</v>
      </c>
      <c r="E129" s="27">
        <f t="shared" si="125"/>
        <v>2.099540018516457</v>
      </c>
      <c r="F129" s="27">
        <f t="shared" si="126"/>
        <v>1.9355851218838112</v>
      </c>
      <c r="L129" t="str">
        <f t="shared" si="127"/>
        <v>35 Business and public service associate professionals</v>
      </c>
      <c r="M129" s="27">
        <f t="shared" si="128"/>
        <v>0.83922050878060972</v>
      </c>
      <c r="N129" s="27">
        <f t="shared" si="128"/>
        <v>0.60160506762267119</v>
      </c>
      <c r="O129" s="27">
        <f t="shared" si="128"/>
        <v>-0.45267781498777993</v>
      </c>
      <c r="P129" s="27">
        <f t="shared" si="128"/>
        <v>7.3662739404021238E-2</v>
      </c>
      <c r="Q129" s="27">
        <f t="shared" si="129"/>
        <v>-0.37901507558375869</v>
      </c>
      <c r="W129" t="str">
        <f t="shared" si="130"/>
        <v>35 Business and public service associate professionals</v>
      </c>
      <c r="X129" s="27">
        <f t="shared" si="131"/>
        <v>1.6034775211489638</v>
      </c>
      <c r="Y129" s="27">
        <f t="shared" si="131"/>
        <v>0.46052863580428038</v>
      </c>
      <c r="Z129" s="27">
        <f t="shared" si="131"/>
        <v>0.28872291835518382</v>
      </c>
      <c r="AA129" s="27">
        <f t="shared" si="131"/>
        <v>2.0258772791123967</v>
      </c>
      <c r="AB129" s="27">
        <f t="shared" si="132"/>
        <v>2.3146001974675805</v>
      </c>
    </row>
    <row r="130" spans="1:28" x14ac:dyDescent="0.2">
      <c r="A130" t="str">
        <f t="shared" si="124"/>
        <v>41 Administrative occupations</v>
      </c>
      <c r="B130" s="27">
        <f t="shared" si="125"/>
        <v>-0.97774044759812284</v>
      </c>
      <c r="C130" s="27">
        <f t="shared" si="125"/>
        <v>2.3762094299656837</v>
      </c>
      <c r="D130" s="27">
        <f t="shared" si="125"/>
        <v>2.7381273445913763</v>
      </c>
      <c r="E130" s="27">
        <f t="shared" si="125"/>
        <v>0.13531124173786679</v>
      </c>
      <c r="F130" s="27">
        <f t="shared" si="126"/>
        <v>2.8734385863292431</v>
      </c>
      <c r="L130" t="str">
        <f t="shared" si="127"/>
        <v>41 Administrative occupations</v>
      </c>
      <c r="M130" s="27">
        <f t="shared" si="128"/>
        <v>-0.77355487783620447</v>
      </c>
      <c r="N130" s="27">
        <f t="shared" si="128"/>
        <v>3.5196369935601943</v>
      </c>
      <c r="O130" s="27">
        <f t="shared" si="128"/>
        <v>2.2116982154934917</v>
      </c>
      <c r="P130" s="27">
        <f t="shared" si="128"/>
        <v>3.5913289841555702</v>
      </c>
      <c r="Q130" s="27">
        <f t="shared" si="129"/>
        <v>5.8030271996490619</v>
      </c>
      <c r="W130" t="str">
        <f t="shared" si="130"/>
        <v>41 Administrative occupations</v>
      </c>
      <c r="X130" s="27">
        <f t="shared" si="131"/>
        <v>-0.20418556976184021</v>
      </c>
      <c r="Y130" s="27">
        <f t="shared" si="131"/>
        <v>-1.1434275635945781</v>
      </c>
      <c r="Z130" s="27">
        <f t="shared" si="131"/>
        <v>0.52642912909800543</v>
      </c>
      <c r="AA130" s="27">
        <f t="shared" si="131"/>
        <v>-3.456017742417643</v>
      </c>
      <c r="AB130" s="27">
        <f t="shared" si="132"/>
        <v>-2.9295886133196376</v>
      </c>
    </row>
    <row r="131" spans="1:28" x14ac:dyDescent="0.2">
      <c r="A131" t="str">
        <f t="shared" si="124"/>
        <v>42 Secretarial and related occupations</v>
      </c>
      <c r="B131" s="27">
        <f t="shared" si="125"/>
        <v>-1.5297308155230578</v>
      </c>
      <c r="C131" s="27">
        <f t="shared" si="125"/>
        <v>-0.44586642763507278</v>
      </c>
      <c r="D131" s="27">
        <f t="shared" si="125"/>
        <v>-0.99724263520118761</v>
      </c>
      <c r="E131" s="27">
        <f t="shared" si="125"/>
        <v>-4.0773991820420044</v>
      </c>
      <c r="F131" s="27">
        <f t="shared" si="126"/>
        <v>-5.074641817243192</v>
      </c>
      <c r="L131" t="str">
        <f t="shared" si="127"/>
        <v>42 Secretarial and related occupations</v>
      </c>
      <c r="M131" s="27">
        <f t="shared" si="128"/>
        <v>-0.26601867738120655</v>
      </c>
      <c r="N131" s="27">
        <f t="shared" si="128"/>
        <v>1.9505032896304675E-2</v>
      </c>
      <c r="O131" s="27">
        <f t="shared" si="128"/>
        <v>-0.16049281033454477</v>
      </c>
      <c r="P131" s="27">
        <f t="shared" si="128"/>
        <v>0.18763519286886698</v>
      </c>
      <c r="Q131" s="27">
        <f t="shared" si="129"/>
        <v>2.7142382534322218E-2</v>
      </c>
      <c r="W131" t="str">
        <f t="shared" si="130"/>
        <v>42 Secretarial and related occupations</v>
      </c>
      <c r="X131" s="27">
        <f t="shared" si="131"/>
        <v>-1.2637121381418481</v>
      </c>
      <c r="Y131" s="27">
        <f t="shared" si="131"/>
        <v>-0.46537146053137946</v>
      </c>
      <c r="Z131" s="27">
        <f t="shared" si="131"/>
        <v>-0.83674982486664007</v>
      </c>
      <c r="AA131" s="27">
        <f t="shared" si="131"/>
        <v>-4.2650343749108757</v>
      </c>
      <c r="AB131" s="27">
        <f t="shared" si="132"/>
        <v>-5.1017841997775157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0.5196701606921259</v>
      </c>
      <c r="C132" s="27">
        <f t="shared" si="125"/>
        <v>-0.32217076278027079</v>
      </c>
      <c r="D132" s="27">
        <f t="shared" si="125"/>
        <v>-0.19051144820224675</v>
      </c>
      <c r="E132" s="27">
        <f t="shared" si="125"/>
        <v>0.59400332386269827</v>
      </c>
      <c r="F132" s="27">
        <f t="shared" si="126"/>
        <v>0.40349187566045153</v>
      </c>
      <c r="L132" t="str">
        <f t="shared" si="127"/>
        <v>51 Skilled agricultural and related trades</v>
      </c>
      <c r="M132" s="27">
        <f t="shared" si="128"/>
        <v>1.0545482063153822</v>
      </c>
      <c r="N132" s="27">
        <f t="shared" si="128"/>
        <v>-0.62259736058197834</v>
      </c>
      <c r="O132" s="27">
        <f t="shared" si="128"/>
        <v>-0.2223519438570607</v>
      </c>
      <c r="P132" s="27">
        <f t="shared" si="128"/>
        <v>0.39510493345678022</v>
      </c>
      <c r="Q132" s="27">
        <f t="shared" si="129"/>
        <v>0.17275298959971952</v>
      </c>
      <c r="W132" t="str">
        <f t="shared" si="130"/>
        <v>51 Skilled agricultural and related trades</v>
      </c>
      <c r="X132" s="27">
        <f t="shared" si="131"/>
        <v>-0.53487804562326025</v>
      </c>
      <c r="Y132" s="27">
        <f t="shared" si="131"/>
        <v>0.30042659780171421</v>
      </c>
      <c r="Z132" s="27">
        <f t="shared" si="131"/>
        <v>3.1840495654813505E-2</v>
      </c>
      <c r="AA132" s="27">
        <f t="shared" si="131"/>
        <v>0.19889839040592339</v>
      </c>
      <c r="AB132" s="27">
        <f t="shared" si="132"/>
        <v>0.23073888606073689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1.8197658256852733</v>
      </c>
      <c r="C133" s="27">
        <f t="shared" si="125"/>
        <v>-4.8547232776724805</v>
      </c>
      <c r="D133" s="27">
        <f t="shared" si="125"/>
        <v>-1.3373754645958513</v>
      </c>
      <c r="E133" s="27">
        <f t="shared" si="125"/>
        <v>-2.2162504646112779</v>
      </c>
      <c r="F133" s="27">
        <f t="shared" si="126"/>
        <v>-3.5536259292071293</v>
      </c>
      <c r="L133" t="str">
        <f t="shared" si="127"/>
        <v>52 Skilled metal, electrical and electronic trades</v>
      </c>
      <c r="M133" s="27">
        <f t="shared" si="128"/>
        <v>1.602429538272041</v>
      </c>
      <c r="N133" s="27">
        <f t="shared" si="128"/>
        <v>-4.7191511273605258</v>
      </c>
      <c r="O133" s="27">
        <f t="shared" si="128"/>
        <v>-1.6490436283249181</v>
      </c>
      <c r="P133" s="27">
        <f t="shared" si="128"/>
        <v>-2.4193569205867576</v>
      </c>
      <c r="Q133" s="27">
        <f t="shared" si="129"/>
        <v>-4.0684005489116757</v>
      </c>
      <c r="W133" t="str">
        <f t="shared" si="130"/>
        <v>52 Skilled metal, electrical and electronic trades</v>
      </c>
      <c r="X133" s="27">
        <f t="shared" si="131"/>
        <v>0.21733628741318867</v>
      </c>
      <c r="Y133" s="27">
        <f t="shared" si="131"/>
        <v>-0.13557215031197278</v>
      </c>
      <c r="Z133" s="27">
        <f t="shared" si="131"/>
        <v>0.31166816372910899</v>
      </c>
      <c r="AA133" s="27">
        <f t="shared" si="131"/>
        <v>0.20310645597544752</v>
      </c>
      <c r="AB133" s="27">
        <f t="shared" si="132"/>
        <v>0.51477461970455651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1.5135523076383244</v>
      </c>
      <c r="C134" s="27">
        <f t="shared" si="125"/>
        <v>-3.8143778992533868</v>
      </c>
      <c r="D134" s="27">
        <f t="shared" si="125"/>
        <v>-0.39998987936452579</v>
      </c>
      <c r="E134" s="27">
        <f t="shared" si="125"/>
        <v>-1.7515337627829588</v>
      </c>
      <c r="F134" s="27">
        <f t="shared" si="126"/>
        <v>-2.1515236421474846</v>
      </c>
      <c r="L134" t="str">
        <f t="shared" si="127"/>
        <v>53 Skilled construction and building trades</v>
      </c>
      <c r="M134" s="27">
        <f t="shared" si="128"/>
        <v>1.4412149476304883</v>
      </c>
      <c r="N134" s="27">
        <f t="shared" si="128"/>
        <v>-3.8333292343004928</v>
      </c>
      <c r="O134" s="27">
        <f t="shared" si="128"/>
        <v>-0.26003318577477685</v>
      </c>
      <c r="P134" s="27">
        <f t="shared" si="128"/>
        <v>-1.7673052698046519</v>
      </c>
      <c r="Q134" s="27">
        <f t="shared" si="129"/>
        <v>-2.0273384555794287</v>
      </c>
      <c r="W134" t="str">
        <f t="shared" si="130"/>
        <v>53 Skilled construction and building trades</v>
      </c>
      <c r="X134" s="27">
        <f t="shared" si="131"/>
        <v>7.233736000784588E-2</v>
      </c>
      <c r="Y134" s="27">
        <f t="shared" si="131"/>
        <v>1.8951335047080686E-2</v>
      </c>
      <c r="Z134" s="27">
        <f t="shared" si="131"/>
        <v>-0.13995669358976945</v>
      </c>
      <c r="AA134" s="27">
        <f t="shared" si="131"/>
        <v>1.577150702172625E-2</v>
      </c>
      <c r="AB134" s="27">
        <f t="shared" si="132"/>
        <v>-0.1241851865680432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-2.0470052054171841</v>
      </c>
      <c r="C135" s="27">
        <f t="shared" si="125"/>
        <v>-0.45058258149926189</v>
      </c>
      <c r="D135" s="27">
        <f t="shared" si="125"/>
        <v>0.37592120904763604</v>
      </c>
      <c r="E135" s="27">
        <f t="shared" si="125"/>
        <v>-0.26152969359575451</v>
      </c>
      <c r="F135" s="27">
        <f t="shared" si="126"/>
        <v>0.11439151545188153</v>
      </c>
      <c r="L135" t="str">
        <f t="shared" si="127"/>
        <v>54 Textiles, printing and other skilled trades</v>
      </c>
      <c r="M135" s="27">
        <f t="shared" si="128"/>
        <v>-1.3659334308470186</v>
      </c>
      <c r="N135" s="27">
        <f t="shared" si="128"/>
        <v>-0.76516575365797923</v>
      </c>
      <c r="O135" s="27">
        <f t="shared" si="128"/>
        <v>0.31089014689205907</v>
      </c>
      <c r="P135" s="27">
        <f t="shared" si="128"/>
        <v>-0.35835769890803348</v>
      </c>
      <c r="Q135" s="27">
        <f t="shared" si="129"/>
        <v>-4.7467552015974412E-2</v>
      </c>
      <c r="W135" t="str">
        <f t="shared" si="130"/>
        <v>54 Textiles, printing and other skilled trades</v>
      </c>
      <c r="X135" s="27">
        <f t="shared" si="131"/>
        <v>-0.68107177457017709</v>
      </c>
      <c r="Y135" s="27">
        <f t="shared" si="131"/>
        <v>0.31458317215871645</v>
      </c>
      <c r="Z135" s="27">
        <f t="shared" si="131"/>
        <v>6.5031062155592068E-2</v>
      </c>
      <c r="AA135" s="27">
        <f t="shared" si="131"/>
        <v>9.682800531228164E-2</v>
      </c>
      <c r="AB135" s="27">
        <f t="shared" si="132"/>
        <v>0.16185906746787371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-0.32016222554073437</v>
      </c>
      <c r="C136" s="27">
        <f t="shared" si="125"/>
        <v>-0.73731067944478923</v>
      </c>
      <c r="D136" s="27">
        <f t="shared" si="125"/>
        <v>4.1359858452135967</v>
      </c>
      <c r="E136" s="27">
        <f t="shared" si="125"/>
        <v>7.4040095515862703</v>
      </c>
      <c r="F136" s="27">
        <f t="shared" si="126"/>
        <v>11.539995396799867</v>
      </c>
      <c r="L136" t="str">
        <f t="shared" si="127"/>
        <v>61 Caring personal service occupations</v>
      </c>
      <c r="M136" s="27">
        <f t="shared" si="128"/>
        <v>0.21562460483846024</v>
      </c>
      <c r="N136" s="27">
        <f t="shared" si="128"/>
        <v>-0.66495609851520676</v>
      </c>
      <c r="O136" s="27">
        <f t="shared" si="128"/>
        <v>1.7343611969828761</v>
      </c>
      <c r="P136" s="27">
        <f t="shared" si="128"/>
        <v>1.7840639971726624</v>
      </c>
      <c r="Q136" s="27">
        <f t="shared" si="129"/>
        <v>3.5184251941555384</v>
      </c>
      <c r="W136" t="str">
        <f t="shared" si="130"/>
        <v>61 Caring personal service occupations</v>
      </c>
      <c r="X136" s="27">
        <f t="shared" si="131"/>
        <v>-0.53578683037915198</v>
      </c>
      <c r="Y136" s="27">
        <f t="shared" si="131"/>
        <v>-7.2354580929555823E-2</v>
      </c>
      <c r="Z136" s="27">
        <f t="shared" si="131"/>
        <v>2.4016246482307011</v>
      </c>
      <c r="AA136" s="27">
        <f t="shared" si="131"/>
        <v>5.6199455544136683</v>
      </c>
      <c r="AB136" s="27">
        <f t="shared" si="132"/>
        <v>8.0215702026443694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0.31357470560441847</v>
      </c>
      <c r="C137" s="27">
        <f t="shared" si="125"/>
        <v>-2.0616551537883439</v>
      </c>
      <c r="D137" s="27">
        <f t="shared" si="125"/>
        <v>-1.2113173232521888</v>
      </c>
      <c r="E137" s="27">
        <f t="shared" si="125"/>
        <v>-0.27744285611684383</v>
      </c>
      <c r="F137" s="27">
        <f t="shared" si="126"/>
        <v>-1.4887601793690326</v>
      </c>
      <c r="L137" t="str">
        <f t="shared" si="127"/>
        <v>62 Leisure, travel and related personal service occupations</v>
      </c>
      <c r="M137" s="27">
        <f t="shared" si="128"/>
        <v>0.29866117009232163</v>
      </c>
      <c r="N137" s="27">
        <f t="shared" si="128"/>
        <v>-0.33278590561164734</v>
      </c>
      <c r="O137" s="27">
        <f t="shared" si="128"/>
        <v>-0.24335135987065115</v>
      </c>
      <c r="P137" s="27">
        <f t="shared" si="128"/>
        <v>0.14353091118364691</v>
      </c>
      <c r="Q137" s="27">
        <f t="shared" si="129"/>
        <v>-9.9820448687004237E-2</v>
      </c>
      <c r="W137" t="str">
        <f t="shared" si="130"/>
        <v>62 Leisure, travel and related personal service occupations</v>
      </c>
      <c r="X137" s="27">
        <f t="shared" si="131"/>
        <v>1.4913535512105724E-2</v>
      </c>
      <c r="Y137" s="27">
        <f t="shared" si="131"/>
        <v>-1.7288692481767391</v>
      </c>
      <c r="Z137" s="27">
        <f t="shared" si="131"/>
        <v>-0.96796596338151275</v>
      </c>
      <c r="AA137" s="27">
        <f t="shared" si="131"/>
        <v>-0.42097376730048008</v>
      </c>
      <c r="AB137" s="27">
        <f t="shared" si="132"/>
        <v>-1.3889397306819928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-0.10635649328822094</v>
      </c>
      <c r="C138" s="27">
        <f t="shared" si="125"/>
        <v>0.12242338411837328</v>
      </c>
      <c r="D138" s="27">
        <f t="shared" si="125"/>
        <v>-0.19619352595735684</v>
      </c>
      <c r="E138" s="27">
        <f t="shared" si="125"/>
        <v>4.8081724032765893E-2</v>
      </c>
      <c r="F138" s="27">
        <f t="shared" si="126"/>
        <v>-0.14811180192459095</v>
      </c>
      <c r="L138" t="str">
        <f t="shared" si="127"/>
        <v>63 Community and civil enforcement occupations</v>
      </c>
      <c r="M138" s="27">
        <f t="shared" si="128"/>
        <v>-0.12981717730246284</v>
      </c>
      <c r="N138" s="27">
        <f t="shared" si="128"/>
        <v>0.15249014446193626</v>
      </c>
      <c r="O138" s="27">
        <f t="shared" si="128"/>
        <v>-0.23841395842178992</v>
      </c>
      <c r="P138" s="27">
        <f t="shared" si="128"/>
        <v>5.1518654062964797E-2</v>
      </c>
      <c r="Q138" s="27">
        <f t="shared" si="129"/>
        <v>-0.18689530435882512</v>
      </c>
      <c r="W138" t="str">
        <f t="shared" si="130"/>
        <v>63 Community and civil enforcement occupations</v>
      </c>
      <c r="X138" s="27">
        <f t="shared" si="131"/>
        <v>2.3460684014242505E-2</v>
      </c>
      <c r="Y138" s="27">
        <f t="shared" si="131"/>
        <v>-3.0066760343563675E-2</v>
      </c>
      <c r="Z138" s="27">
        <f t="shared" si="131"/>
        <v>4.2220432464432717E-2</v>
      </c>
      <c r="AA138" s="27">
        <f t="shared" si="131"/>
        <v>-3.436930030198071E-3</v>
      </c>
      <c r="AB138" s="27">
        <f t="shared" si="132"/>
        <v>3.8783502434234646E-2</v>
      </c>
    </row>
    <row r="139" spans="1:28" x14ac:dyDescent="0.2">
      <c r="A139" t="str">
        <f t="shared" si="124"/>
        <v>71 Sales occupations</v>
      </c>
      <c r="B139" s="27">
        <f t="shared" si="125"/>
        <v>1.4063068795816847</v>
      </c>
      <c r="C139" s="27">
        <f t="shared" si="125"/>
        <v>-2.5785274920346382</v>
      </c>
      <c r="D139" s="27">
        <f t="shared" si="125"/>
        <v>-0.5345895147093529</v>
      </c>
      <c r="E139" s="27">
        <f t="shared" si="125"/>
        <v>-1.6437217105540896</v>
      </c>
      <c r="F139" s="27">
        <f t="shared" si="126"/>
        <v>-2.1783112252634425</v>
      </c>
      <c r="L139" t="str">
        <f t="shared" si="127"/>
        <v>71 Sales occupations</v>
      </c>
      <c r="M139" s="27">
        <f t="shared" si="128"/>
        <v>0.6617524131751189</v>
      </c>
      <c r="N139" s="27">
        <f t="shared" si="128"/>
        <v>-0.98715276147385467</v>
      </c>
      <c r="O139" s="27">
        <f t="shared" si="128"/>
        <v>-0.22223526185509002</v>
      </c>
      <c r="P139" s="27">
        <f t="shared" si="128"/>
        <v>-0.40282967798434299</v>
      </c>
      <c r="Q139" s="27">
        <f t="shared" si="129"/>
        <v>-0.62506493983943301</v>
      </c>
      <c r="W139" t="str">
        <f t="shared" si="130"/>
        <v>71 Sales occupations</v>
      </c>
      <c r="X139" s="27">
        <f t="shared" si="131"/>
        <v>0.74455446640659773</v>
      </c>
      <c r="Y139" s="27">
        <f t="shared" si="131"/>
        <v>-1.5913747305608297</v>
      </c>
      <c r="Z139" s="27">
        <f t="shared" si="131"/>
        <v>-0.31235425285426288</v>
      </c>
      <c r="AA139" s="27">
        <f t="shared" si="131"/>
        <v>-1.240892032569711</v>
      </c>
      <c r="AB139" s="27">
        <f t="shared" si="132"/>
        <v>-1.5532462854239739</v>
      </c>
    </row>
    <row r="140" spans="1:28" x14ac:dyDescent="0.2">
      <c r="A140" t="str">
        <f t="shared" si="124"/>
        <v>72 Customer service occupations</v>
      </c>
      <c r="B140" s="27">
        <f t="shared" si="125"/>
        <v>1.2001599341225706</v>
      </c>
      <c r="C140" s="27">
        <f t="shared" si="125"/>
        <v>-5.0281839921707316E-2</v>
      </c>
      <c r="D140" s="27">
        <f t="shared" si="125"/>
        <v>1.6546215349363376</v>
      </c>
      <c r="E140" s="27">
        <f t="shared" si="125"/>
        <v>2.0712081559640509</v>
      </c>
      <c r="F140" s="27">
        <f t="shared" si="126"/>
        <v>3.7258296909003885</v>
      </c>
      <c r="L140" t="str">
        <f t="shared" si="127"/>
        <v>72 Customer service occupations</v>
      </c>
      <c r="M140" s="27">
        <f t="shared" si="128"/>
        <v>-0.23380011040056914</v>
      </c>
      <c r="N140" s="27">
        <f t="shared" si="128"/>
        <v>0.52084749447929646</v>
      </c>
      <c r="O140" s="27">
        <f t="shared" si="128"/>
        <v>1.4813878446802118</v>
      </c>
      <c r="P140" s="27">
        <f t="shared" si="128"/>
        <v>1.3816704655135332</v>
      </c>
      <c r="Q140" s="27">
        <f t="shared" si="129"/>
        <v>2.863058310193745</v>
      </c>
      <c r="W140" t="str">
        <f t="shared" si="130"/>
        <v>72 Customer service occupations</v>
      </c>
      <c r="X140" s="27">
        <f t="shared" si="131"/>
        <v>1.4339600445231291</v>
      </c>
      <c r="Y140" s="27">
        <f t="shared" si="131"/>
        <v>-0.57112933440096736</v>
      </c>
      <c r="Z140" s="27">
        <f t="shared" si="131"/>
        <v>0.17323369025609825</v>
      </c>
      <c r="AA140" s="27">
        <f t="shared" si="131"/>
        <v>0.68953769045051772</v>
      </c>
      <c r="AB140" s="27">
        <f t="shared" si="132"/>
        <v>0.86277138070661596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-0.64349749434716941</v>
      </c>
      <c r="C141" s="27">
        <f t="shared" si="125"/>
        <v>-3.0003235808994333</v>
      </c>
      <c r="D141" s="27">
        <f t="shared" si="125"/>
        <v>-0.1602476399545445</v>
      </c>
      <c r="E141" s="27">
        <f t="shared" si="125"/>
        <v>-2.254763639297952</v>
      </c>
      <c r="F141" s="27">
        <f t="shared" si="126"/>
        <v>-2.4150112792524965</v>
      </c>
      <c r="L141" t="str">
        <f t="shared" si="127"/>
        <v>81 Process, plant and machine operatives</v>
      </c>
      <c r="M141" s="27">
        <f t="shared" si="128"/>
        <v>-0.83370484423097579</v>
      </c>
      <c r="N141" s="27">
        <f t="shared" si="128"/>
        <v>-2.1421550771796998</v>
      </c>
      <c r="O141" s="27">
        <f t="shared" si="128"/>
        <v>-0.59356943892464464</v>
      </c>
      <c r="P141" s="27">
        <f t="shared" si="128"/>
        <v>-1.6415675486122652</v>
      </c>
      <c r="Q141" s="27">
        <f t="shared" si="129"/>
        <v>-2.2351369875369098</v>
      </c>
      <c r="W141" t="str">
        <f t="shared" si="130"/>
        <v>81 Process, plant and machine operatives</v>
      </c>
      <c r="X141" s="27">
        <f t="shared" si="131"/>
        <v>0.19020734988381438</v>
      </c>
      <c r="Y141" s="27">
        <f t="shared" si="131"/>
        <v>-0.85816850371974063</v>
      </c>
      <c r="Z141" s="27">
        <f t="shared" si="131"/>
        <v>0.43332179897011347</v>
      </c>
      <c r="AA141" s="27">
        <f t="shared" si="131"/>
        <v>-0.61319609068569214</v>
      </c>
      <c r="AB141" s="27">
        <f t="shared" si="132"/>
        <v>-0.17987429171557867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5.0526301269893068</v>
      </c>
      <c r="C142" s="27">
        <f t="shared" si="125"/>
        <v>-3.4018814482580488</v>
      </c>
      <c r="D142" s="27">
        <f t="shared" si="125"/>
        <v>0.28944175670443428</v>
      </c>
      <c r="E142" s="27">
        <f t="shared" si="125"/>
        <v>-0.32465238653098183</v>
      </c>
      <c r="F142" s="27">
        <f t="shared" si="126"/>
        <v>-3.5210629826547546E-2</v>
      </c>
      <c r="L142" t="str">
        <f t="shared" si="127"/>
        <v>82 Transport and mobile machine drivers and operatives</v>
      </c>
      <c r="M142" s="27">
        <f t="shared" si="128"/>
        <v>5.0798525990823791</v>
      </c>
      <c r="N142" s="27">
        <f t="shared" si="128"/>
        <v>-3.3523000632670872</v>
      </c>
      <c r="O142" s="27">
        <f t="shared" si="128"/>
        <v>-4.5201767339626997E-2</v>
      </c>
      <c r="P142" s="27">
        <f t="shared" si="128"/>
        <v>-0.51900210913755629</v>
      </c>
      <c r="Q142" s="27">
        <f t="shared" si="129"/>
        <v>-0.56420387647718329</v>
      </c>
      <c r="W142" t="str">
        <f t="shared" si="130"/>
        <v>82 Transport and mobile machine drivers and operatives</v>
      </c>
      <c r="X142" s="27">
        <f t="shared" si="131"/>
        <v>-2.7222472093070715E-2</v>
      </c>
      <c r="Y142" s="27">
        <f t="shared" si="131"/>
        <v>-4.9581384990956545E-2</v>
      </c>
      <c r="Z142" s="27">
        <f t="shared" si="131"/>
        <v>0.33464352404408571</v>
      </c>
      <c r="AA142" s="27">
        <f t="shared" si="131"/>
        <v>0.19434972260650785</v>
      </c>
      <c r="AB142" s="27">
        <f t="shared" si="132"/>
        <v>0.52899324665059355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-0.73240552222545574</v>
      </c>
      <c r="C143" s="27">
        <f t="shared" si="125"/>
        <v>-2.0522196164537014</v>
      </c>
      <c r="D143" s="27">
        <f t="shared" si="125"/>
        <v>7.9180307445982567</v>
      </c>
      <c r="E143" s="27">
        <f t="shared" si="125"/>
        <v>2.2717849363338196</v>
      </c>
      <c r="F143" s="27">
        <f t="shared" si="126"/>
        <v>10.189815680932076</v>
      </c>
      <c r="L143" t="str">
        <f t="shared" si="127"/>
        <v>91 Elementary trades and related occupations</v>
      </c>
      <c r="M143" s="27">
        <f t="shared" si="128"/>
        <v>-0.5490804017166564</v>
      </c>
      <c r="N143" s="27">
        <f t="shared" si="128"/>
        <v>-1.3261178211975153</v>
      </c>
      <c r="O143" s="27">
        <f t="shared" si="128"/>
        <v>2.7662368757346414</v>
      </c>
      <c r="P143" s="27">
        <f t="shared" si="128"/>
        <v>0.7959385505554053</v>
      </c>
      <c r="Q143" s="27">
        <f t="shared" si="129"/>
        <v>3.5621754262900467</v>
      </c>
      <c r="W143" t="str">
        <f t="shared" si="130"/>
        <v>91 Elementary trades and related occupations</v>
      </c>
      <c r="X143" s="27">
        <f t="shared" si="131"/>
        <v>-0.18332512050880778</v>
      </c>
      <c r="Y143" s="27">
        <f t="shared" si="131"/>
        <v>-0.72610179525615726</v>
      </c>
      <c r="Z143" s="27">
        <f t="shared" si="131"/>
        <v>5.151793868863626</v>
      </c>
      <c r="AA143" s="27">
        <f t="shared" si="131"/>
        <v>1.4758463857784019</v>
      </c>
      <c r="AB143" s="27">
        <f t="shared" si="132"/>
        <v>6.6276402546420279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0.10454418912425467</v>
      </c>
      <c r="C144" s="27">
        <f t="shared" si="125"/>
        <v>-7.4037265566288184</v>
      </c>
      <c r="D144" s="27">
        <f t="shared" si="125"/>
        <v>-5.6375289761469887</v>
      </c>
      <c r="E144" s="27">
        <f t="shared" si="125"/>
        <v>-4.105942656411095</v>
      </c>
      <c r="F144" s="27">
        <f t="shared" si="126"/>
        <v>-9.7434716325580837</v>
      </c>
      <c r="L144" t="str">
        <f t="shared" si="127"/>
        <v>92 Elementary administration and service occupations</v>
      </c>
      <c r="M144" s="27">
        <f t="shared" si="128"/>
        <v>-0.1670886159709184</v>
      </c>
      <c r="N144" s="27">
        <f t="shared" si="128"/>
        <v>-3.6244634084003096</v>
      </c>
      <c r="O144" s="27">
        <f t="shared" si="128"/>
        <v>-0.73617810211045409</v>
      </c>
      <c r="P144" s="27">
        <f t="shared" si="128"/>
        <v>-2.1205944052083474</v>
      </c>
      <c r="Q144" s="27">
        <f t="shared" si="129"/>
        <v>-2.8567725073188015</v>
      </c>
      <c r="W144" t="str">
        <f t="shared" si="130"/>
        <v>92 Elementary administration and service occupations</v>
      </c>
      <c r="X144" s="27">
        <f t="shared" si="131"/>
        <v>0.27163280509498833</v>
      </c>
      <c r="Y144" s="27">
        <f t="shared" si="131"/>
        <v>-3.7792631482284413</v>
      </c>
      <c r="Z144" s="27">
        <f t="shared" si="131"/>
        <v>-4.9013508740365914</v>
      </c>
      <c r="AA144" s="27">
        <f t="shared" si="131"/>
        <v>-1.9853482512027227</v>
      </c>
      <c r="AB144" s="27">
        <f t="shared" si="132"/>
        <v>-6.8866991252393142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31.291999999999916</v>
      </c>
      <c r="C146" s="29">
        <f t="shared" ref="C146" si="133">D35-C35</f>
        <v>-16.287999999999897</v>
      </c>
      <c r="D146" s="29">
        <f>E35-D35</f>
        <v>18.99599999999964</v>
      </c>
      <c r="E146" s="29">
        <f>F35-E35</f>
        <v>31.742000000000075</v>
      </c>
      <c r="F146" s="29">
        <f t="shared" ref="F146" si="134">F35-D35</f>
        <v>50.737999999999715</v>
      </c>
      <c r="L146" s="24" t="str">
        <f>L35</f>
        <v>All occupations</v>
      </c>
      <c r="M146" s="29">
        <f>N35-M35</f>
        <v>18.384046904839408</v>
      </c>
      <c r="N146" s="29">
        <f t="shared" ref="N146" si="135">O35-N35</f>
        <v>-14.169802992332734</v>
      </c>
      <c r="O146" s="29">
        <f>P35-O35</f>
        <v>5.4567767065835255</v>
      </c>
      <c r="P146" s="29">
        <f>Q35-P35</f>
        <v>10.169806339026877</v>
      </c>
      <c r="Q146" s="29">
        <f t="shared" ref="Q146" si="136">Q35-O35</f>
        <v>15.626583045610403</v>
      </c>
      <c r="W146" s="24" t="str">
        <f>W35</f>
        <v>All occupations</v>
      </c>
      <c r="X146" s="29">
        <f>Y35-X35</f>
        <v>12.907953095160963</v>
      </c>
      <c r="Y146" s="29">
        <f t="shared" ref="Y146" si="137">Z35-Y35</f>
        <v>-2.1181970076676748</v>
      </c>
      <c r="Z146" s="29">
        <f>AA35-Z35</f>
        <v>13.539223293416228</v>
      </c>
      <c r="AA146" s="29">
        <f>AB35-AA35</f>
        <v>21.572193660973767</v>
      </c>
      <c r="AB146" s="29">
        <f t="shared" ref="AB146" si="138">AB35-Z35</f>
        <v>35.111416954389995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37.777511788277835</v>
      </c>
      <c r="C153" s="11">
        <f t="shared" ref="C153:F153" si="143">C8</f>
        <v>44.02542008618606</v>
      </c>
      <c r="D153" s="11">
        <f t="shared" si="143"/>
        <v>45.152614431312749</v>
      </c>
      <c r="E153" s="11">
        <f t="shared" si="143"/>
        <v>40.325840563471182</v>
      </c>
      <c r="F153" s="11">
        <f t="shared" si="143"/>
        <v>43.778042840472509</v>
      </c>
      <c r="H153" s="40">
        <f>IF(D$151-B$151 &lt;&gt; 0,(EXP(LN(D153/B153)/(D$151-B$151))-1)*100,0)</f>
        <v>3.6310528499010841</v>
      </c>
      <c r="I153" s="40">
        <f>IF(F$151-D$151 &lt;&gt; 0,(EXP(LN(F153/D153)/(F$151-D$151))-1)*100,0)</f>
        <v>-0.20589306195807344</v>
      </c>
      <c r="L153" s="10" t="str">
        <f>L8</f>
        <v>11 Corporate managers and directors</v>
      </c>
      <c r="M153" s="11">
        <f>M8</f>
        <v>27.170551049700311</v>
      </c>
      <c r="N153" s="11">
        <f t="shared" ref="N153:Q153" si="144">N8</f>
        <v>30.178748133943003</v>
      </c>
      <c r="O153" s="11">
        <f t="shared" si="144"/>
        <v>30.62768246423747</v>
      </c>
      <c r="P153" s="11">
        <f t="shared" si="144"/>
        <v>26.066200083244638</v>
      </c>
      <c r="Q153" s="11">
        <f t="shared" si="144"/>
        <v>26.899989872735173</v>
      </c>
      <c r="S153" s="40">
        <f>IF(O$151-M$151 &lt;&gt; 0,(EXP(LN(O153/M153)/(O$151-M$151))-1)*100,0)</f>
        <v>2.4243314474066135</v>
      </c>
      <c r="T153" s="40">
        <f>IF(Q$151-O$151 &lt;&gt; 0,(EXP(LN(Q153/O153)/(Q$151-O$151))-1)*100,0)</f>
        <v>-0.86145698135886573</v>
      </c>
      <c r="W153" s="10" t="str">
        <f>W8</f>
        <v>11 Corporate managers and directors</v>
      </c>
      <c r="X153" s="11">
        <f>X8</f>
        <v>10.606960738577515</v>
      </c>
      <c r="Y153" s="11">
        <f t="shared" ref="Y153:AB153" si="145">Y8</f>
        <v>13.846671952243074</v>
      </c>
      <c r="Z153" s="11">
        <f t="shared" si="145"/>
        <v>14.524931967075299</v>
      </c>
      <c r="AA153" s="11">
        <f t="shared" si="145"/>
        <v>14.25964048022659</v>
      </c>
      <c r="AB153" s="11">
        <f t="shared" si="145"/>
        <v>16.878052967737389</v>
      </c>
      <c r="AD153" s="40">
        <f>IF(Z$151-X$151 &lt;&gt; 0,(EXP(LN(Z153/X153)/(Z$151-X$151))-1)*100,0)</f>
        <v>6.4889706647055512</v>
      </c>
      <c r="AE153" s="40">
        <f>IF(AB$151-Z$151 &lt;&gt; 0,(EXP(LN(AB153/Z153)/(AB$151-Z$151))-1)*100,0)</f>
        <v>1.0060100513470394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20.303741623259707</v>
      </c>
      <c r="C154" s="11">
        <f t="shared" ref="C154:F178" si="146">C9</f>
        <v>20.548915524344451</v>
      </c>
      <c r="D154" s="11">
        <f t="shared" si="146"/>
        <v>21.74062348927708</v>
      </c>
      <c r="E154" s="11">
        <f t="shared" si="146"/>
        <v>22.258865193512776</v>
      </c>
      <c r="F154" s="11">
        <f t="shared" si="146"/>
        <v>25.150081932013759</v>
      </c>
      <c r="H154" s="40">
        <f t="shared" ref="H154:H177" si="147">IF(D$151-B$151 &lt;&gt; 0,(EXP(LN(D154/B154)/(D$151-B$151))-1)*100,0)</f>
        <v>1.3769412063630027</v>
      </c>
      <c r="I154" s="40">
        <f t="shared" ref="I154:I180" si="148">IF(F$151-D$151 &lt;&gt; 0,(EXP(LN(F154/D154)/(F$151-D$151))-1)*100,0)</f>
        <v>0.97592198480331849</v>
      </c>
      <c r="L154" s="10" t="str">
        <f t="shared" ref="L154:Q154" si="149">L9</f>
        <v>12 Other managers and proprietors</v>
      </c>
      <c r="M154" s="11">
        <f t="shared" si="149"/>
        <v>12.350224328526579</v>
      </c>
      <c r="N154" s="11">
        <f t="shared" si="149"/>
        <v>12.293412693954341</v>
      </c>
      <c r="O154" s="11">
        <f t="shared" si="149"/>
        <v>12.642623474249989</v>
      </c>
      <c r="P154" s="11">
        <f t="shared" si="149"/>
        <v>14.009952044435138</v>
      </c>
      <c r="Q154" s="11">
        <f t="shared" si="149"/>
        <v>15.830202401092006</v>
      </c>
      <c r="S154" s="40">
        <f t="shared" ref="S154:S177" si="150">IF(O$151-M$151 &lt;&gt; 0,(EXP(LN(O154/M154)/(O$151-M$151))-1)*100,0)</f>
        <v>0.46909066887710349</v>
      </c>
      <c r="T154" s="40">
        <f t="shared" ref="T154:T177" si="151">IF(Q$151-O$151 &lt;&gt; 0,(EXP(LN(Q154/O154)/(Q$151-O$151))-1)*100,0)</f>
        <v>1.5102625192825014</v>
      </c>
      <c r="W154" s="10" t="str">
        <f t="shared" ref="W154:AB154" si="152">W9</f>
        <v>12 Other managers and proprietors</v>
      </c>
      <c r="X154" s="11">
        <f t="shared" si="152"/>
        <v>7.9535172947331505</v>
      </c>
      <c r="Y154" s="11">
        <f t="shared" si="152"/>
        <v>8.2555028303901263</v>
      </c>
      <c r="Z154" s="11">
        <f t="shared" si="152"/>
        <v>9.0980000150270985</v>
      </c>
      <c r="AA154" s="11">
        <f t="shared" si="152"/>
        <v>8.2489131490776249</v>
      </c>
      <c r="AB154" s="11">
        <f t="shared" si="152"/>
        <v>9.3198795309217548</v>
      </c>
      <c r="AD154" s="40">
        <f t="shared" ref="AD154:AD177" si="153">IF(Z$151-X$151 &lt;&gt; 0,(EXP(LN(Z154/X154)/(Z$151-X$151))-1)*100,0)</f>
        <v>2.725281652980005</v>
      </c>
      <c r="AE154" s="40">
        <f t="shared" ref="AE154:AE177" si="154">IF(AB$151-Z$151 &lt;&gt; 0,(EXP(LN(AB154/Z154)/(AB$151-Z$151))-1)*100,0)</f>
        <v>0.16076303175056594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35.035856689125069</v>
      </c>
      <c r="C155" s="11">
        <f t="shared" si="146"/>
        <v>38.696770508103064</v>
      </c>
      <c r="D155" s="11">
        <f t="shared" si="146"/>
        <v>39.871264089807681</v>
      </c>
      <c r="E155" s="11">
        <f t="shared" si="146"/>
        <v>48.23996520552236</v>
      </c>
      <c r="F155" s="11">
        <f t="shared" si="146"/>
        <v>54.605137028631383</v>
      </c>
      <c r="H155" s="40">
        <f t="shared" si="147"/>
        <v>2.6193956653359107</v>
      </c>
      <c r="I155" s="40">
        <f t="shared" si="148"/>
        <v>2.1186111852235401</v>
      </c>
      <c r="L155" s="10" t="str">
        <f t="shared" ref="L155:Q155" si="155">L10</f>
        <v>21 Science, research, engineering and technology professionals</v>
      </c>
      <c r="M155" s="11">
        <f t="shared" si="155"/>
        <v>29.029109300668935</v>
      </c>
      <c r="N155" s="11">
        <f t="shared" si="155"/>
        <v>32.407763049703156</v>
      </c>
      <c r="O155" s="11">
        <f t="shared" si="155"/>
        <v>32.059886577661999</v>
      </c>
      <c r="P155" s="11">
        <f t="shared" si="155"/>
        <v>37.58589593261253</v>
      </c>
      <c r="Q155" s="11">
        <f t="shared" si="155"/>
        <v>41.216767919550648</v>
      </c>
      <c r="S155" s="40">
        <f t="shared" si="150"/>
        <v>2.0059850733994855</v>
      </c>
      <c r="T155" s="40">
        <f t="shared" si="151"/>
        <v>1.6890359515881581</v>
      </c>
      <c r="W155" s="10" t="str">
        <f t="shared" ref="W155:AB155" si="156">W10</f>
        <v>21 Science, research, engineering and technology professionals</v>
      </c>
      <c r="X155" s="11">
        <f t="shared" si="156"/>
        <v>6.0067473884561311</v>
      </c>
      <c r="Y155" s="11">
        <f t="shared" si="156"/>
        <v>6.2890074583999516</v>
      </c>
      <c r="Z155" s="11">
        <f t="shared" si="156"/>
        <v>7.8113775121456586</v>
      </c>
      <c r="AA155" s="11">
        <f t="shared" si="156"/>
        <v>10.654069272909798</v>
      </c>
      <c r="AB155" s="11">
        <f t="shared" si="156"/>
        <v>13.388369109080815</v>
      </c>
      <c r="AD155" s="40">
        <f t="shared" si="153"/>
        <v>5.3944281462854349</v>
      </c>
      <c r="AE155" s="40">
        <f t="shared" si="154"/>
        <v>3.6573264718038123</v>
      </c>
    </row>
    <row r="156" spans="1:31" x14ac:dyDescent="0.2">
      <c r="A156" s="10" t="str">
        <f t="shared" si="142"/>
        <v>22 Health professionals</v>
      </c>
      <c r="B156" s="11">
        <f t="shared" si="142"/>
        <v>30.969309810118478</v>
      </c>
      <c r="C156" s="11">
        <f t="shared" si="146"/>
        <v>34.510207840211613</v>
      </c>
      <c r="D156" s="11">
        <f t="shared" si="146"/>
        <v>35.033528068026889</v>
      </c>
      <c r="E156" s="11">
        <f t="shared" si="146"/>
        <v>34.905823623606786</v>
      </c>
      <c r="F156" s="11">
        <f t="shared" si="146"/>
        <v>38.699926482423869</v>
      </c>
      <c r="H156" s="40">
        <f t="shared" si="147"/>
        <v>2.4968384736056892</v>
      </c>
      <c r="I156" s="40">
        <f t="shared" si="148"/>
        <v>0.66575403902489061</v>
      </c>
      <c r="L156" s="10" t="str">
        <f t="shared" ref="L156:Q156" si="157">L11</f>
        <v>22 Health professionals</v>
      </c>
      <c r="M156" s="11">
        <f t="shared" si="157"/>
        <v>8.4348767367888282</v>
      </c>
      <c r="N156" s="11">
        <f t="shared" si="157"/>
        <v>9.054172305060062</v>
      </c>
      <c r="O156" s="11">
        <f t="shared" si="157"/>
        <v>9.5659635409876422</v>
      </c>
      <c r="P156" s="11">
        <f t="shared" si="157"/>
        <v>9.4604622841870274</v>
      </c>
      <c r="Q156" s="11">
        <f t="shared" si="157"/>
        <v>10.32899097524438</v>
      </c>
      <c r="S156" s="40">
        <f t="shared" si="150"/>
        <v>2.5486614994528312</v>
      </c>
      <c r="T156" s="40">
        <f t="shared" si="151"/>
        <v>0.51293278807618137</v>
      </c>
      <c r="W156" s="10" t="str">
        <f t="shared" ref="W156:AB156" si="158">W11</f>
        <v>22 Health professionals</v>
      </c>
      <c r="X156" s="11">
        <f t="shared" si="158"/>
        <v>22.534433073329641</v>
      </c>
      <c r="Y156" s="11">
        <f t="shared" si="158"/>
        <v>25.456035535151482</v>
      </c>
      <c r="Z156" s="11">
        <f t="shared" si="158"/>
        <v>25.467564527039222</v>
      </c>
      <c r="AA156" s="11">
        <f t="shared" si="158"/>
        <v>25.445361339419762</v>
      </c>
      <c r="AB156" s="11">
        <f t="shared" si="158"/>
        <v>28.370935507179539</v>
      </c>
      <c r="AD156" s="40">
        <f t="shared" si="153"/>
        <v>2.4774135800703645</v>
      </c>
      <c r="AE156" s="40">
        <f t="shared" si="154"/>
        <v>0.72232668642699949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36.303133527291394</v>
      </c>
      <c r="C157" s="11">
        <f t="shared" si="146"/>
        <v>37.398546866713403</v>
      </c>
      <c r="D157" s="11">
        <f t="shared" si="146"/>
        <v>39.716337517674916</v>
      </c>
      <c r="E157" s="11">
        <f t="shared" si="146"/>
        <v>40.87432135322473</v>
      </c>
      <c r="F157" s="11">
        <f t="shared" si="146"/>
        <v>45.886808988891353</v>
      </c>
      <c r="H157" s="40">
        <f t="shared" si="147"/>
        <v>1.8134176388329593</v>
      </c>
      <c r="I157" s="40">
        <f t="shared" si="148"/>
        <v>0.96741659486243581</v>
      </c>
      <c r="L157" s="10" t="str">
        <f t="shared" ref="L157:Q157" si="159">L12</f>
        <v>23 Teaching and other educational professionals</v>
      </c>
      <c r="M157" s="11">
        <f t="shared" si="159"/>
        <v>12.303110570914257</v>
      </c>
      <c r="N157" s="11">
        <f t="shared" si="159"/>
        <v>12.70923010144867</v>
      </c>
      <c r="O157" s="11">
        <f t="shared" si="159"/>
        <v>13.478666162251251</v>
      </c>
      <c r="P157" s="11">
        <f t="shared" si="159"/>
        <v>14.317183914058973</v>
      </c>
      <c r="Q157" s="11">
        <f t="shared" si="159"/>
        <v>15.630960093799926</v>
      </c>
      <c r="S157" s="40">
        <f t="shared" si="150"/>
        <v>1.8418776932125791</v>
      </c>
      <c r="T157" s="40">
        <f t="shared" si="151"/>
        <v>0.99252933926861076</v>
      </c>
      <c r="W157" s="10" t="str">
        <f t="shared" ref="W157:AB157" si="160">W12</f>
        <v>23 Teaching and other educational professionals</v>
      </c>
      <c r="X157" s="11">
        <f t="shared" si="160"/>
        <v>24.000022956377162</v>
      </c>
      <c r="Y157" s="11">
        <f t="shared" si="160"/>
        <v>24.689316765264817</v>
      </c>
      <c r="Z157" s="11">
        <f t="shared" si="160"/>
        <v>26.237671355423682</v>
      </c>
      <c r="AA157" s="11">
        <f t="shared" si="160"/>
        <v>26.557137439165764</v>
      </c>
      <c r="AB157" s="11">
        <f t="shared" si="160"/>
        <v>30.255848895091457</v>
      </c>
      <c r="AD157" s="40">
        <f t="shared" si="153"/>
        <v>1.7988158398914988</v>
      </c>
      <c r="AE157" s="40">
        <f t="shared" si="154"/>
        <v>0.95448174154126875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31.099210709610475</v>
      </c>
      <c r="C158" s="11">
        <f t="shared" si="146"/>
        <v>35.592390831363716</v>
      </c>
      <c r="D158" s="11">
        <f t="shared" si="146"/>
        <v>39.050860533954996</v>
      </c>
      <c r="E158" s="11">
        <f t="shared" si="146"/>
        <v>40.57076443048949</v>
      </c>
      <c r="F158" s="11">
        <f t="shared" si="146"/>
        <v>45.315454829309914</v>
      </c>
      <c r="H158" s="40">
        <f t="shared" si="147"/>
        <v>4.6589198773890228</v>
      </c>
      <c r="I158" s="40">
        <f t="shared" si="148"/>
        <v>0.99682370063323145</v>
      </c>
      <c r="L158" s="10" t="str">
        <f t="shared" ref="L158:Q158" si="161">L13</f>
        <v>24 Business, media and public service professionals</v>
      </c>
      <c r="M158" s="11">
        <f t="shared" si="161"/>
        <v>18.663882445569076</v>
      </c>
      <c r="N158" s="11">
        <f t="shared" si="161"/>
        <v>20.491939812161078</v>
      </c>
      <c r="O158" s="11">
        <f t="shared" si="161"/>
        <v>22.091438196408067</v>
      </c>
      <c r="P158" s="11">
        <f t="shared" si="161"/>
        <v>22.979258270072165</v>
      </c>
      <c r="Q158" s="11">
        <f t="shared" si="161"/>
        <v>24.500193165408557</v>
      </c>
      <c r="S158" s="40">
        <f t="shared" si="150"/>
        <v>3.4294939861860607</v>
      </c>
      <c r="T158" s="40">
        <f t="shared" si="151"/>
        <v>0.69232476559499823</v>
      </c>
      <c r="W158" s="10" t="str">
        <f t="shared" ref="W158:AB158" si="162">W13</f>
        <v>24 Business, media and public service professionals</v>
      </c>
      <c r="X158" s="11">
        <f t="shared" si="162"/>
        <v>12.435328264041402</v>
      </c>
      <c r="Y158" s="11">
        <f t="shared" si="162"/>
        <v>15.100451019202653</v>
      </c>
      <c r="Z158" s="11">
        <f t="shared" si="162"/>
        <v>16.959422337546947</v>
      </c>
      <c r="AA158" s="11">
        <f t="shared" si="162"/>
        <v>17.591506160417328</v>
      </c>
      <c r="AB158" s="11">
        <f t="shared" si="162"/>
        <v>20.815261663901378</v>
      </c>
      <c r="AD158" s="40">
        <f t="shared" si="153"/>
        <v>6.4022373941773125</v>
      </c>
      <c r="AE158" s="40">
        <f t="shared" si="154"/>
        <v>1.3751215506427883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12.108665110477471</v>
      </c>
      <c r="C159" s="11">
        <f t="shared" si="146"/>
        <v>13.864104282817943</v>
      </c>
      <c r="D159" s="11">
        <f t="shared" si="146"/>
        <v>14.906853351973583</v>
      </c>
      <c r="E159" s="11">
        <f t="shared" si="146"/>
        <v>13.803710801406577</v>
      </c>
      <c r="F159" s="11">
        <f t="shared" si="146"/>
        <v>14.783288854090157</v>
      </c>
      <c r="H159" s="40">
        <f t="shared" si="147"/>
        <v>4.2456501368527633</v>
      </c>
      <c r="I159" s="40">
        <f t="shared" si="148"/>
        <v>-5.5475622394451918E-2</v>
      </c>
      <c r="L159" s="10" t="str">
        <f t="shared" ref="L159:Q159" si="163">L14</f>
        <v>31 Science, engineering and technology associate professionals</v>
      </c>
      <c r="M159" s="11">
        <f t="shared" si="163"/>
        <v>9.2232050261472178</v>
      </c>
      <c r="N159" s="11">
        <f t="shared" si="163"/>
        <v>10.920743345418412</v>
      </c>
      <c r="O159" s="11">
        <f t="shared" si="163"/>
        <v>11.333581023186985</v>
      </c>
      <c r="P159" s="11">
        <f t="shared" si="163"/>
        <v>9.9511282372411571</v>
      </c>
      <c r="Q159" s="11">
        <f t="shared" si="163"/>
        <v>10.210100188415977</v>
      </c>
      <c r="S159" s="40">
        <f t="shared" si="150"/>
        <v>4.2070395762698443</v>
      </c>
      <c r="T159" s="40">
        <f t="shared" si="151"/>
        <v>-0.69353484146376099</v>
      </c>
      <c r="W159" s="10" t="str">
        <f t="shared" ref="W159:AB159" si="164">W14</f>
        <v>31 Science, engineering and technology associate professionals</v>
      </c>
      <c r="X159" s="11">
        <f t="shared" si="164"/>
        <v>2.885460084330254</v>
      </c>
      <c r="Y159" s="11">
        <f t="shared" si="164"/>
        <v>2.9433609373995204</v>
      </c>
      <c r="Z159" s="11">
        <f t="shared" si="164"/>
        <v>3.5732723287865999</v>
      </c>
      <c r="AA159" s="11">
        <f t="shared" si="164"/>
        <v>3.8525825641654095</v>
      </c>
      <c r="AB159" s="11">
        <f t="shared" si="164"/>
        <v>4.5731886656741887</v>
      </c>
      <c r="AD159" s="40">
        <f t="shared" si="153"/>
        <v>4.3686843943485432</v>
      </c>
      <c r="AE159" s="40">
        <f t="shared" si="154"/>
        <v>1.6584616595704205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14.113408297183122</v>
      </c>
      <c r="C160" s="11">
        <f t="shared" si="146"/>
        <v>15.443945626090043</v>
      </c>
      <c r="D160" s="11">
        <f t="shared" si="146"/>
        <v>15.99230987927999</v>
      </c>
      <c r="E160" s="11">
        <f t="shared" si="146"/>
        <v>25.840907637517773</v>
      </c>
      <c r="F160" s="11">
        <f t="shared" si="146"/>
        <v>31.612303872181329</v>
      </c>
      <c r="H160" s="40">
        <f t="shared" si="147"/>
        <v>2.5311569980604354</v>
      </c>
      <c r="I160" s="40">
        <f t="shared" si="148"/>
        <v>4.6476941682924711</v>
      </c>
      <c r="L160" s="10" t="str">
        <f t="shared" ref="L160:Q160" si="165">L15</f>
        <v>32 Health and social care associate professionals</v>
      </c>
      <c r="M160" s="11">
        <f t="shared" si="165"/>
        <v>3.4208861956267373</v>
      </c>
      <c r="N160" s="11">
        <f t="shared" si="165"/>
        <v>3.3958799514656683</v>
      </c>
      <c r="O160" s="11">
        <f t="shared" si="165"/>
        <v>3.5276447925140046</v>
      </c>
      <c r="P160" s="11">
        <f t="shared" si="165"/>
        <v>4.7607724221333516</v>
      </c>
      <c r="Q160" s="11">
        <f t="shared" si="165"/>
        <v>5.4753771017445168</v>
      </c>
      <c r="S160" s="40">
        <f t="shared" si="150"/>
        <v>0.6165088739775948</v>
      </c>
      <c r="T160" s="40">
        <f>IF(Q$151-O$151 &lt;&gt; 0,(EXP(LN(Q160/O160)/(Q$151-O$151))-1)*100,0)</f>
        <v>2.9742440610278864</v>
      </c>
      <c r="W160" s="10" t="str">
        <f t="shared" ref="W160:AB160" si="166">W15</f>
        <v>32 Health and social care associate professionals</v>
      </c>
      <c r="X160" s="11">
        <f t="shared" si="166"/>
        <v>10.692522101556381</v>
      </c>
      <c r="Y160" s="11">
        <f t="shared" si="166"/>
        <v>12.048065674624368</v>
      </c>
      <c r="Z160" s="11">
        <f t="shared" si="166"/>
        <v>12.464665086765972</v>
      </c>
      <c r="AA160" s="11">
        <f t="shared" si="166"/>
        <v>21.080135215384423</v>
      </c>
      <c r="AB160" s="11">
        <f t="shared" si="166"/>
        <v>26.136926770436855</v>
      </c>
      <c r="AD160" s="40">
        <f t="shared" si="153"/>
        <v>3.1145833925949384</v>
      </c>
      <c r="AE160" s="40">
        <f t="shared" si="154"/>
        <v>5.0602090122854548</v>
      </c>
    </row>
    <row r="161" spans="1:31" x14ac:dyDescent="0.2">
      <c r="A161" s="10" t="str">
        <f t="shared" si="142"/>
        <v>33 Protective service occupations</v>
      </c>
      <c r="B161" s="11">
        <f t="shared" si="142"/>
        <v>7.2068260586768833</v>
      </c>
      <c r="C161" s="11">
        <f t="shared" si="146"/>
        <v>7.149224239095286</v>
      </c>
      <c r="D161" s="11">
        <f t="shared" si="146"/>
        <v>7.3451999200938607</v>
      </c>
      <c r="E161" s="11">
        <f t="shared" si="146"/>
        <v>5.9168379843887635</v>
      </c>
      <c r="F161" s="11">
        <f t="shared" si="146"/>
        <v>6.1847357842210782</v>
      </c>
      <c r="H161" s="40">
        <f t="shared" si="147"/>
        <v>0.38109205987844064</v>
      </c>
      <c r="I161" s="40">
        <f t="shared" si="148"/>
        <v>-1.1398719433507232</v>
      </c>
      <c r="L161" s="10" t="str">
        <f t="shared" ref="L161:Q161" si="167">L16</f>
        <v>33 Protective service occupations</v>
      </c>
      <c r="M161" s="11">
        <f t="shared" si="167"/>
        <v>5.8243131946441835</v>
      </c>
      <c r="N161" s="11">
        <f t="shared" si="167"/>
        <v>5.6844191554089516</v>
      </c>
      <c r="O161" s="11">
        <f t="shared" si="167"/>
        <v>5.7326599251846542</v>
      </c>
      <c r="P161" s="11">
        <f t="shared" si="167"/>
        <v>4.5263405699284878</v>
      </c>
      <c r="Q161" s="11">
        <f t="shared" si="167"/>
        <v>4.3720831672063047</v>
      </c>
      <c r="S161" s="40">
        <f t="shared" si="150"/>
        <v>-0.31672641344838715</v>
      </c>
      <c r="T161" s="40">
        <f t="shared" si="151"/>
        <v>-1.7900517124127768</v>
      </c>
      <c r="W161" s="10" t="str">
        <f t="shared" ref="W161:AB161" si="168">W16</f>
        <v>33 Protective service occupations</v>
      </c>
      <c r="X161" s="11">
        <f t="shared" si="168"/>
        <v>1.3825128640326931</v>
      </c>
      <c r="Y161" s="11">
        <f t="shared" si="168"/>
        <v>1.46480508368633</v>
      </c>
      <c r="Z161" s="11">
        <f t="shared" si="168"/>
        <v>1.6125399949092172</v>
      </c>
      <c r="AA161" s="11">
        <f t="shared" si="168"/>
        <v>1.3904974144602769</v>
      </c>
      <c r="AB161" s="11">
        <f t="shared" si="168"/>
        <v>1.8126526170147885</v>
      </c>
      <c r="AD161" s="40">
        <f t="shared" si="153"/>
        <v>3.1260213512160462</v>
      </c>
      <c r="AE161" s="40">
        <f t="shared" si="154"/>
        <v>0.7829204807821899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7.7904605340656881</v>
      </c>
      <c r="C162" s="11">
        <f t="shared" si="146"/>
        <v>8.754594387733043</v>
      </c>
      <c r="D162" s="11">
        <f t="shared" si="146"/>
        <v>8.4994097100156942</v>
      </c>
      <c r="E162" s="11">
        <f t="shared" si="146"/>
        <v>7.2847870672020552</v>
      </c>
      <c r="F162" s="11">
        <f t="shared" si="146"/>
        <v>8.0373406480162437</v>
      </c>
      <c r="H162" s="40">
        <f t="shared" si="147"/>
        <v>1.7571949312216173</v>
      </c>
      <c r="I162" s="40">
        <f t="shared" si="148"/>
        <v>-0.37196284396873169</v>
      </c>
      <c r="L162" s="10" t="str">
        <f t="shared" ref="L162:Q162" si="169">L17</f>
        <v>34 Culture, media and sports occupations</v>
      </c>
      <c r="M162" s="11">
        <f t="shared" si="169"/>
        <v>4.3351120241004164</v>
      </c>
      <c r="N162" s="11">
        <f t="shared" si="169"/>
        <v>5.1287033764617131</v>
      </c>
      <c r="O162" s="11">
        <f t="shared" si="169"/>
        <v>4.5911526545362467</v>
      </c>
      <c r="P162" s="11">
        <f t="shared" si="169"/>
        <v>3.7698567519065067</v>
      </c>
      <c r="Q162" s="11">
        <f t="shared" si="169"/>
        <v>3.9567511655177992</v>
      </c>
      <c r="S162" s="40">
        <f t="shared" si="150"/>
        <v>1.1542843138646619</v>
      </c>
      <c r="T162" s="40">
        <f t="shared" si="151"/>
        <v>-0.98648757074321081</v>
      </c>
      <c r="W162" s="10" t="str">
        <f t="shared" ref="W162:AB162" si="170">W17</f>
        <v>34 Culture, media and sports occupations</v>
      </c>
      <c r="X162" s="11">
        <f t="shared" si="170"/>
        <v>3.4553485099652632</v>
      </c>
      <c r="Y162" s="11">
        <f t="shared" si="170"/>
        <v>3.6258910112713361</v>
      </c>
      <c r="Z162" s="11">
        <f t="shared" si="170"/>
        <v>3.9082570554794511</v>
      </c>
      <c r="AA162" s="11">
        <f t="shared" si="170"/>
        <v>3.5149303152955427</v>
      </c>
      <c r="AB162" s="11">
        <f t="shared" si="170"/>
        <v>4.0805894824984454</v>
      </c>
      <c r="AD162" s="40">
        <f t="shared" si="153"/>
        <v>2.4939551890212908</v>
      </c>
      <c r="AE162" s="40">
        <f t="shared" si="154"/>
        <v>0.28808049151638482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34.434919596675293</v>
      </c>
      <c r="C163" s="11">
        <f t="shared" si="146"/>
        <v>36.877617626604724</v>
      </c>
      <c r="D163" s="11">
        <f t="shared" si="146"/>
        <v>37.93975133003179</v>
      </c>
      <c r="E163" s="11">
        <f t="shared" si="146"/>
        <v>37.775796433399144</v>
      </c>
      <c r="F163" s="11">
        <f t="shared" si="146"/>
        <v>39.875336451915601</v>
      </c>
      <c r="H163" s="40">
        <f t="shared" si="147"/>
        <v>1.9574773068556484</v>
      </c>
      <c r="I163" s="40">
        <f t="shared" si="148"/>
        <v>0.33227473633190563</v>
      </c>
      <c r="L163" s="10" t="str">
        <f t="shared" ref="L163:Q163" si="171">L18</f>
        <v>35 Business and public service associate professionals</v>
      </c>
      <c r="M163" s="11">
        <f t="shared" si="171"/>
        <v>18.521250434204347</v>
      </c>
      <c r="N163" s="11">
        <f t="shared" si="171"/>
        <v>19.360470942984957</v>
      </c>
      <c r="O163" s="11">
        <f t="shared" si="171"/>
        <v>19.962076010607628</v>
      </c>
      <c r="P163" s="11">
        <f t="shared" si="171"/>
        <v>19.509398195619848</v>
      </c>
      <c r="Q163" s="11">
        <f t="shared" si="171"/>
        <v>19.58306093502387</v>
      </c>
      <c r="S163" s="40">
        <f t="shared" si="150"/>
        <v>1.5095915245139313</v>
      </c>
      <c r="T163" s="40">
        <f t="shared" si="151"/>
        <v>-0.12771383946400539</v>
      </c>
      <c r="W163" s="10" t="str">
        <f t="shared" ref="W163:AB163" si="172">W18</f>
        <v>35 Business and public service associate professionals</v>
      </c>
      <c r="X163" s="11">
        <f t="shared" si="172"/>
        <v>15.913669162470896</v>
      </c>
      <c r="Y163" s="11">
        <f t="shared" si="172"/>
        <v>17.51714668361986</v>
      </c>
      <c r="Z163" s="11">
        <f t="shared" si="172"/>
        <v>17.97767531942414</v>
      </c>
      <c r="AA163" s="11">
        <f t="shared" si="172"/>
        <v>18.266398237779324</v>
      </c>
      <c r="AB163" s="11">
        <f t="shared" si="172"/>
        <v>20.292275516891721</v>
      </c>
      <c r="AD163" s="40">
        <f t="shared" si="153"/>
        <v>2.4690338832750847</v>
      </c>
      <c r="AE163" s="40">
        <f t="shared" si="154"/>
        <v>0.81066536803640066</v>
      </c>
    </row>
    <row r="164" spans="1:31" x14ac:dyDescent="0.2">
      <c r="A164" s="10" t="str">
        <f t="shared" si="142"/>
        <v>41 Administrative occupations</v>
      </c>
      <c r="B164" s="11">
        <f t="shared" si="142"/>
        <v>68.879351713357252</v>
      </c>
      <c r="C164" s="11">
        <f t="shared" si="146"/>
        <v>67.901611265759129</v>
      </c>
      <c r="D164" s="11">
        <f t="shared" si="146"/>
        <v>70.277820695724813</v>
      </c>
      <c r="E164" s="11">
        <f t="shared" si="146"/>
        <v>73.015948040316189</v>
      </c>
      <c r="F164" s="11">
        <f t="shared" si="146"/>
        <v>73.151259282054056</v>
      </c>
      <c r="H164" s="40">
        <f t="shared" si="147"/>
        <v>0.40280520232784944</v>
      </c>
      <c r="I164" s="40">
        <f t="shared" si="148"/>
        <v>0.26751109694456154</v>
      </c>
      <c r="L164" s="10" t="str">
        <f t="shared" ref="L164:Q164" si="173">L19</f>
        <v>41 Administrative occupations</v>
      </c>
      <c r="M164" s="11">
        <f t="shared" si="173"/>
        <v>23.227631848291182</v>
      </c>
      <c r="N164" s="11">
        <f t="shared" si="173"/>
        <v>22.454076970454977</v>
      </c>
      <c r="O164" s="11">
        <f t="shared" si="173"/>
        <v>25.973713964015172</v>
      </c>
      <c r="P164" s="11">
        <f t="shared" si="173"/>
        <v>28.185412179508663</v>
      </c>
      <c r="Q164" s="11">
        <f t="shared" si="173"/>
        <v>31.776741163664234</v>
      </c>
      <c r="S164" s="40">
        <f t="shared" si="150"/>
        <v>2.2600083650172742</v>
      </c>
      <c r="T164" s="40">
        <f t="shared" si="151"/>
        <v>1.3534073317637896</v>
      </c>
      <c r="W164" s="10" t="str">
        <f t="shared" ref="W164:AB164" si="174">W19</f>
        <v>41 Administrative occupations</v>
      </c>
      <c r="X164" s="11">
        <f t="shared" si="174"/>
        <v>45.651719865066006</v>
      </c>
      <c r="Y164" s="11">
        <f t="shared" si="174"/>
        <v>45.447534295304166</v>
      </c>
      <c r="Z164" s="11">
        <f t="shared" si="174"/>
        <v>44.304106731709588</v>
      </c>
      <c r="AA164" s="11">
        <f t="shared" si="174"/>
        <v>44.830535860807593</v>
      </c>
      <c r="AB164" s="11">
        <f t="shared" si="174"/>
        <v>41.37451811838995</v>
      </c>
      <c r="AD164" s="40">
        <f t="shared" si="153"/>
        <v>-0.5974860275109295</v>
      </c>
      <c r="AE164" s="40">
        <f t="shared" si="154"/>
        <v>-0.45504278584476143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15.832052023177036</v>
      </c>
      <c r="C165" s="11">
        <f t="shared" si="146"/>
        <v>14.302321207653979</v>
      </c>
      <c r="D165" s="11">
        <f t="shared" si="146"/>
        <v>13.856454780018906</v>
      </c>
      <c r="E165" s="11">
        <f t="shared" si="146"/>
        <v>12.859212144817718</v>
      </c>
      <c r="F165" s="11">
        <f t="shared" si="146"/>
        <v>8.7818129627757138</v>
      </c>
      <c r="H165" s="40">
        <f t="shared" si="147"/>
        <v>-2.6304900832763267</v>
      </c>
      <c r="I165" s="40">
        <f t="shared" si="148"/>
        <v>-2.9946983962713003</v>
      </c>
      <c r="L165" s="10" t="str">
        <f t="shared" ref="L165:Q165" si="175">L20</f>
        <v>42 Secretarial and related occupations</v>
      </c>
      <c r="M165" s="11">
        <f t="shared" si="175"/>
        <v>1.3665599078504216</v>
      </c>
      <c r="N165" s="11">
        <f t="shared" si="175"/>
        <v>1.100541230469215</v>
      </c>
      <c r="O165" s="11">
        <f t="shared" si="175"/>
        <v>1.1200462633655197</v>
      </c>
      <c r="P165" s="11">
        <f t="shared" si="175"/>
        <v>0.95955345303097495</v>
      </c>
      <c r="Q165" s="11">
        <f t="shared" si="175"/>
        <v>1.1471886458998419</v>
      </c>
      <c r="S165" s="40">
        <f>IF(O$151-M$151 &lt;&gt; 0,(EXP(LN(O165/M165)/(O$151-M$151))-1)*100,0)</f>
        <v>-3.9004271576774885</v>
      </c>
      <c r="T165" s="40">
        <f t="shared" si="151"/>
        <v>0.1597561581082152</v>
      </c>
      <c r="W165" s="10" t="str">
        <f t="shared" ref="W165:AB165" si="176">W20</f>
        <v>42 Secretarial and related occupations</v>
      </c>
      <c r="X165" s="11">
        <f t="shared" si="176"/>
        <v>14.465492115326615</v>
      </c>
      <c r="Y165" s="11">
        <f t="shared" si="176"/>
        <v>13.201779977184767</v>
      </c>
      <c r="Z165" s="11">
        <f t="shared" si="176"/>
        <v>12.736408516653388</v>
      </c>
      <c r="AA165" s="11">
        <f t="shared" si="176"/>
        <v>11.899658691786748</v>
      </c>
      <c r="AB165" s="11">
        <f t="shared" si="176"/>
        <v>7.6346243168758718</v>
      </c>
      <c r="AD165" s="40">
        <f t="shared" si="153"/>
        <v>-2.5138871976775334</v>
      </c>
      <c r="AE165" s="40">
        <f t="shared" si="154"/>
        <v>-3.3542606713980239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7.9354591093374225</v>
      </c>
      <c r="C166" s="11">
        <f t="shared" si="146"/>
        <v>8.4551292700295484</v>
      </c>
      <c r="D166" s="11">
        <f t="shared" si="146"/>
        <v>8.1329585072492776</v>
      </c>
      <c r="E166" s="11">
        <f t="shared" si="146"/>
        <v>7.9424470590470309</v>
      </c>
      <c r="F166" s="11">
        <f t="shared" si="146"/>
        <v>8.5364503829097291</v>
      </c>
      <c r="H166" s="40">
        <f t="shared" si="147"/>
        <v>0.49288161129179553</v>
      </c>
      <c r="I166" s="40">
        <f t="shared" si="148"/>
        <v>0.32332502455663104</v>
      </c>
      <c r="L166" s="10" t="str">
        <f t="shared" ref="L166:Q166" si="177">L21</f>
        <v>51 Skilled agricultural and related trades</v>
      </c>
      <c r="M166" s="11">
        <f t="shared" si="177"/>
        <v>6.1886905199954745</v>
      </c>
      <c r="N166" s="11">
        <f t="shared" si="177"/>
        <v>7.2432387263108566</v>
      </c>
      <c r="O166" s="11">
        <f t="shared" si="177"/>
        <v>6.6206413657288783</v>
      </c>
      <c r="P166" s="11">
        <f t="shared" si="177"/>
        <v>6.3982894218718176</v>
      </c>
      <c r="Q166" s="11">
        <f t="shared" si="177"/>
        <v>6.7933943553285978</v>
      </c>
      <c r="S166" s="40">
        <f t="shared" si="150"/>
        <v>1.3585197800563886</v>
      </c>
      <c r="T166" s="40">
        <f t="shared" si="151"/>
        <v>0.17187068477182432</v>
      </c>
      <c r="W166" s="10" t="str">
        <f t="shared" ref="W166:AB166" si="178">W21</f>
        <v>51 Skilled agricultural and related trades</v>
      </c>
      <c r="X166" s="11">
        <f t="shared" si="178"/>
        <v>1.7467685893419529</v>
      </c>
      <c r="Y166" s="11">
        <f t="shared" si="178"/>
        <v>1.2118905437186926</v>
      </c>
      <c r="Z166" s="11">
        <f t="shared" si="178"/>
        <v>1.5123171415204069</v>
      </c>
      <c r="AA166" s="11">
        <f t="shared" si="178"/>
        <v>1.5441576371752204</v>
      </c>
      <c r="AB166" s="11">
        <f t="shared" si="178"/>
        <v>1.7430560275811438</v>
      </c>
      <c r="AD166" s="40">
        <f t="shared" si="153"/>
        <v>-2.841343634279625</v>
      </c>
      <c r="AE166" s="40">
        <f t="shared" si="154"/>
        <v>0.95114089860715012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29.387457570005587</v>
      </c>
      <c r="C167" s="11">
        <f t="shared" si="146"/>
        <v>31.20722339569086</v>
      </c>
      <c r="D167" s="11">
        <f t="shared" si="146"/>
        <v>26.35250011801838</v>
      </c>
      <c r="E167" s="11">
        <f t="shared" si="146"/>
        <v>25.015124653422529</v>
      </c>
      <c r="F167" s="11">
        <f t="shared" si="146"/>
        <v>22.798874188811251</v>
      </c>
      <c r="H167" s="40">
        <f t="shared" si="147"/>
        <v>-2.1565040239910571</v>
      </c>
      <c r="I167" s="40">
        <f t="shared" si="148"/>
        <v>-0.96103224754480188</v>
      </c>
      <c r="L167" s="10" t="str">
        <f t="shared" ref="L167:Q167" si="179">L22</f>
        <v>52 Skilled metal, electrical and electronic trades</v>
      </c>
      <c r="M167" s="11">
        <f t="shared" si="179"/>
        <v>29.043463632882148</v>
      </c>
      <c r="N167" s="11">
        <f t="shared" si="179"/>
        <v>30.645893171154189</v>
      </c>
      <c r="O167" s="11">
        <f t="shared" si="179"/>
        <v>25.926742043793663</v>
      </c>
      <c r="P167" s="11">
        <f t="shared" si="179"/>
        <v>24.277698415468745</v>
      </c>
      <c r="Q167" s="11">
        <f t="shared" si="179"/>
        <v>21.858341494881987</v>
      </c>
      <c r="S167" s="40">
        <f t="shared" si="150"/>
        <v>-2.2447911734981951</v>
      </c>
      <c r="T167" s="40">
        <f t="shared" si="151"/>
        <v>-1.1314987637244811</v>
      </c>
      <c r="W167" s="10" t="str">
        <f t="shared" ref="W167:AB167" si="180">W22</f>
        <v>52 Skilled metal, electrical and electronic trades</v>
      </c>
      <c r="X167" s="11">
        <f t="shared" si="180"/>
        <v>0.34399393712347259</v>
      </c>
      <c r="Y167" s="11">
        <f t="shared" si="180"/>
        <v>0.56133022453666126</v>
      </c>
      <c r="Z167" s="11">
        <f t="shared" si="180"/>
        <v>0.42575807422468848</v>
      </c>
      <c r="AA167" s="11">
        <f t="shared" si="180"/>
        <v>0.73742623795379747</v>
      </c>
      <c r="AB167" s="11">
        <f t="shared" si="180"/>
        <v>0.94053269392924499</v>
      </c>
      <c r="AD167" s="40">
        <f t="shared" si="153"/>
        <v>4.3572006868326518</v>
      </c>
      <c r="AE167" s="40">
        <f t="shared" si="154"/>
        <v>5.4259201652411715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24.863493467272157</v>
      </c>
      <c r="C168" s="11">
        <f t="shared" si="146"/>
        <v>26.377045774910481</v>
      </c>
      <c r="D168" s="11">
        <f t="shared" si="146"/>
        <v>22.562667875657095</v>
      </c>
      <c r="E168" s="11">
        <f t="shared" si="146"/>
        <v>22.162677996292569</v>
      </c>
      <c r="F168" s="11">
        <f t="shared" si="146"/>
        <v>20.41114423350961</v>
      </c>
      <c r="H168" s="40">
        <f t="shared" si="147"/>
        <v>-1.9233416523611213</v>
      </c>
      <c r="I168" s="40">
        <f t="shared" si="148"/>
        <v>-0.66587740476404811</v>
      </c>
      <c r="L168" s="10" t="str">
        <f t="shared" ref="L168:Q168" si="181">L23</f>
        <v>53 Skilled construction and building trades</v>
      </c>
      <c r="M168" s="11">
        <f t="shared" si="181"/>
        <v>24.620123672663482</v>
      </c>
      <c r="N168" s="11">
        <f t="shared" si="181"/>
        <v>26.06133862029397</v>
      </c>
      <c r="O168" s="11">
        <f t="shared" si="181"/>
        <v>22.228009385993477</v>
      </c>
      <c r="P168" s="11">
        <f t="shared" si="181"/>
        <v>21.9679762002187</v>
      </c>
      <c r="Q168" s="11">
        <f t="shared" si="181"/>
        <v>20.200670930414049</v>
      </c>
      <c r="S168" s="40">
        <f t="shared" si="150"/>
        <v>-2.0234668127800504</v>
      </c>
      <c r="T168" s="40">
        <f t="shared" si="151"/>
        <v>-0.63555415260385661</v>
      </c>
      <c r="W168" s="10" t="str">
        <f t="shared" ref="W168:AB168" si="182">W23</f>
        <v>53 Skilled construction and building trades</v>
      </c>
      <c r="X168" s="11">
        <f t="shared" si="182"/>
        <v>0.24336979460869276</v>
      </c>
      <c r="Y168" s="11">
        <f t="shared" si="182"/>
        <v>0.31570715461653864</v>
      </c>
      <c r="Z168" s="11">
        <f t="shared" si="182"/>
        <v>0.33465848966361933</v>
      </c>
      <c r="AA168" s="11">
        <f t="shared" si="182"/>
        <v>0.19470179607384988</v>
      </c>
      <c r="AB168" s="11">
        <f t="shared" si="182"/>
        <v>0.21047330309557613</v>
      </c>
      <c r="AD168" s="40">
        <f t="shared" si="153"/>
        <v>6.5778694551074768</v>
      </c>
      <c r="AE168" s="40">
        <f t="shared" si="154"/>
        <v>-3.0443747628298601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15.966200932298705</v>
      </c>
      <c r="C169" s="11">
        <f t="shared" si="146"/>
        <v>13.919195726881521</v>
      </c>
      <c r="D169" s="11">
        <f t="shared" si="146"/>
        <v>13.468613145382259</v>
      </c>
      <c r="E169" s="11">
        <f t="shared" si="146"/>
        <v>13.844534354429895</v>
      </c>
      <c r="F169" s="11">
        <f t="shared" si="146"/>
        <v>13.58300466083414</v>
      </c>
      <c r="H169" s="40">
        <f t="shared" si="147"/>
        <v>-3.3450150149925362</v>
      </c>
      <c r="I169" s="40">
        <f t="shared" si="148"/>
        <v>5.639808190716078E-2</v>
      </c>
      <c r="L169" s="10" t="str">
        <f t="shared" ref="L169:Q169" si="183">L24</f>
        <v>54 Textiles, printing and other skilled trades</v>
      </c>
      <c r="M169" s="11">
        <f t="shared" si="183"/>
        <v>9.8615641238384502</v>
      </c>
      <c r="N169" s="11">
        <f t="shared" si="183"/>
        <v>8.4956306929914316</v>
      </c>
      <c r="O169" s="11">
        <f t="shared" si="183"/>
        <v>7.7304649393334524</v>
      </c>
      <c r="P169" s="11">
        <f t="shared" si="183"/>
        <v>8.0413550862255114</v>
      </c>
      <c r="Q169" s="11">
        <f t="shared" si="183"/>
        <v>7.6829973873174779</v>
      </c>
      <c r="S169" s="40">
        <f t="shared" si="150"/>
        <v>-4.7528559559452344</v>
      </c>
      <c r="T169" s="40">
        <f t="shared" si="151"/>
        <v>-4.1053253221234876E-2</v>
      </c>
      <c r="W169" s="10" t="str">
        <f t="shared" ref="W169:AB169" si="184">W24</f>
        <v>54 Textiles, printing and other skilled trades</v>
      </c>
      <c r="X169" s="11">
        <f t="shared" si="184"/>
        <v>6.1046368084602545</v>
      </c>
      <c r="Y169" s="11">
        <f t="shared" si="184"/>
        <v>5.4235650338900774</v>
      </c>
      <c r="Z169" s="11">
        <f t="shared" si="184"/>
        <v>5.7381482060487938</v>
      </c>
      <c r="AA169" s="11">
        <f t="shared" si="184"/>
        <v>5.8031792682043859</v>
      </c>
      <c r="AB169" s="11">
        <f t="shared" si="184"/>
        <v>5.9000072735166675</v>
      </c>
      <c r="AD169" s="40">
        <f t="shared" si="153"/>
        <v>-1.2306067131033438</v>
      </c>
      <c r="AE169" s="40">
        <f t="shared" si="154"/>
        <v>0.18561897657896065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61.180652992749778</v>
      </c>
      <c r="C170" s="11">
        <f t="shared" si="146"/>
        <v>60.860490767209043</v>
      </c>
      <c r="D170" s="11">
        <f t="shared" si="146"/>
        <v>60.123180087764254</v>
      </c>
      <c r="E170" s="11">
        <f t="shared" si="146"/>
        <v>64.259165932977851</v>
      </c>
      <c r="F170" s="11">
        <f t="shared" si="146"/>
        <v>71.663175484564121</v>
      </c>
      <c r="H170" s="40">
        <f t="shared" si="147"/>
        <v>-0.34810376535289178</v>
      </c>
      <c r="I170" s="40">
        <f t="shared" si="148"/>
        <v>1.1774214390494642</v>
      </c>
      <c r="L170" s="10" t="str">
        <f t="shared" ref="L170:Q170" si="185">L25</f>
        <v>61 Caring personal service occupations</v>
      </c>
      <c r="M170" s="11">
        <f t="shared" si="185"/>
        <v>8.670260126540537</v>
      </c>
      <c r="N170" s="11">
        <f t="shared" si="185"/>
        <v>8.8858847313789973</v>
      </c>
      <c r="O170" s="11">
        <f t="shared" si="185"/>
        <v>8.2209286328637905</v>
      </c>
      <c r="P170" s="11">
        <f t="shared" si="185"/>
        <v>9.9552898298466665</v>
      </c>
      <c r="Q170" s="11">
        <f t="shared" si="185"/>
        <v>11.739353827019329</v>
      </c>
      <c r="S170" s="40">
        <f t="shared" si="150"/>
        <v>-1.0586686030693238</v>
      </c>
      <c r="T170" s="40">
        <f t="shared" si="151"/>
        <v>2.4035205607925825</v>
      </c>
      <c r="W170" s="10" t="str">
        <f t="shared" ref="W170:AB170" si="186">W25</f>
        <v>61 Caring personal service occupations</v>
      </c>
      <c r="X170" s="11">
        <f t="shared" si="186"/>
        <v>52.51039286620918</v>
      </c>
      <c r="Y170" s="11">
        <f t="shared" si="186"/>
        <v>51.974606035830028</v>
      </c>
      <c r="Z170" s="11">
        <f t="shared" si="186"/>
        <v>51.902251454900473</v>
      </c>
      <c r="AA170" s="11">
        <f t="shared" si="186"/>
        <v>54.303876103131174</v>
      </c>
      <c r="AB170" s="11">
        <f t="shared" si="186"/>
        <v>59.923821657544842</v>
      </c>
      <c r="AD170" s="40">
        <f t="shared" si="153"/>
        <v>-0.23270760501366006</v>
      </c>
      <c r="AE170" s="40">
        <f t="shared" si="154"/>
        <v>0.96268391976410683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15.257421962494458</v>
      </c>
      <c r="C171" s="11">
        <f t="shared" si="146"/>
        <v>15.570996668098877</v>
      </c>
      <c r="D171" s="11">
        <f t="shared" si="146"/>
        <v>13.509341514310533</v>
      </c>
      <c r="E171" s="11">
        <f t="shared" si="146"/>
        <v>12.298024191058344</v>
      </c>
      <c r="F171" s="11">
        <f t="shared" si="146"/>
        <v>12.0205813349415</v>
      </c>
      <c r="H171" s="40">
        <f t="shared" si="147"/>
        <v>-2.4043176837824087</v>
      </c>
      <c r="I171" s="40">
        <f t="shared" si="148"/>
        <v>-0.7753857098245609</v>
      </c>
      <c r="L171" s="10" t="str">
        <f t="shared" ref="L171:Q171" si="187">L26</f>
        <v>62 Leisure, travel and related personal service occupations</v>
      </c>
      <c r="M171" s="11">
        <f t="shared" si="187"/>
        <v>4.4907774059456065</v>
      </c>
      <c r="N171" s="11">
        <f t="shared" si="187"/>
        <v>4.7894385760379281</v>
      </c>
      <c r="O171" s="11">
        <f t="shared" si="187"/>
        <v>4.4566526704262808</v>
      </c>
      <c r="P171" s="11">
        <f t="shared" si="187"/>
        <v>4.2133013105556296</v>
      </c>
      <c r="Q171" s="11">
        <f t="shared" si="187"/>
        <v>4.3568322217392765</v>
      </c>
      <c r="S171" s="40">
        <f t="shared" si="150"/>
        <v>-0.1524410200541948</v>
      </c>
      <c r="T171" s="40">
        <f t="shared" si="151"/>
        <v>-0.15090418015157869</v>
      </c>
      <c r="W171" s="10" t="str">
        <f t="shared" ref="W171:AB171" si="188">W26</f>
        <v>62 Leisure, travel and related personal service occupations</v>
      </c>
      <c r="X171" s="11">
        <f t="shared" si="188"/>
        <v>10.766644556548854</v>
      </c>
      <c r="Y171" s="11">
        <f t="shared" si="188"/>
        <v>10.78155809206096</v>
      </c>
      <c r="Z171" s="11">
        <f t="shared" si="188"/>
        <v>9.052688843884221</v>
      </c>
      <c r="AA171" s="11">
        <f t="shared" si="188"/>
        <v>8.0847228805027083</v>
      </c>
      <c r="AB171" s="11">
        <f t="shared" si="188"/>
        <v>7.6637491132022282</v>
      </c>
      <c r="AD171" s="40">
        <f t="shared" si="153"/>
        <v>-3.4083814393560008</v>
      </c>
      <c r="AE171" s="40">
        <f t="shared" si="154"/>
        <v>-1.1042612364443927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0.69279243589642958</v>
      </c>
      <c r="C172" s="11">
        <f t="shared" si="146"/>
        <v>0.58643594260820864</v>
      </c>
      <c r="D172" s="11">
        <f t="shared" si="146"/>
        <v>0.70885932672658192</v>
      </c>
      <c r="E172" s="11">
        <f t="shared" si="146"/>
        <v>0.51266580076922508</v>
      </c>
      <c r="F172" s="11">
        <f t="shared" si="146"/>
        <v>0.56074752480199097</v>
      </c>
      <c r="H172" s="40">
        <f t="shared" si="147"/>
        <v>0.45958601180158265</v>
      </c>
      <c r="I172" s="40">
        <f t="shared" si="148"/>
        <v>-1.5504307058167632</v>
      </c>
      <c r="L172" s="10" t="str">
        <f t="shared" ref="L172:Q172" si="189">L27</f>
        <v>63 Community and civil enforcement occupations</v>
      </c>
      <c r="M172" s="11">
        <f t="shared" si="189"/>
        <v>0.54785346871746754</v>
      </c>
      <c r="N172" s="11">
        <f t="shared" si="189"/>
        <v>0.4180362914150047</v>
      </c>
      <c r="O172" s="11">
        <f t="shared" si="189"/>
        <v>0.57052643587694096</v>
      </c>
      <c r="P172" s="11">
        <f t="shared" si="189"/>
        <v>0.33211247745515105</v>
      </c>
      <c r="Q172" s="11">
        <f t="shared" si="189"/>
        <v>0.38363113151811584</v>
      </c>
      <c r="S172" s="40">
        <f t="shared" si="150"/>
        <v>0.81433074107801762</v>
      </c>
      <c r="T172" s="40">
        <f t="shared" si="151"/>
        <v>-2.6111573770000396</v>
      </c>
      <c r="W172" s="10" t="str">
        <f t="shared" ref="W172:AB172" si="190">W27</f>
        <v>63 Community and civil enforcement occupations</v>
      </c>
      <c r="X172" s="11">
        <f t="shared" si="190"/>
        <v>0.14493896717896196</v>
      </c>
      <c r="Y172" s="11">
        <f t="shared" si="190"/>
        <v>0.16839965119320446</v>
      </c>
      <c r="Z172" s="11">
        <f t="shared" si="190"/>
        <v>0.13833289084964079</v>
      </c>
      <c r="AA172" s="11">
        <f t="shared" si="190"/>
        <v>0.1805533233140735</v>
      </c>
      <c r="AB172" s="11">
        <f t="shared" si="190"/>
        <v>0.17711639328387543</v>
      </c>
      <c r="AD172" s="40">
        <f t="shared" si="153"/>
        <v>-0.92865521285949715</v>
      </c>
      <c r="AE172" s="40">
        <f t="shared" si="154"/>
        <v>1.6612753821142912</v>
      </c>
    </row>
    <row r="173" spans="1:31" x14ac:dyDescent="0.2">
      <c r="A173" s="10" t="str">
        <f t="shared" si="142"/>
        <v>71 Sales occupations</v>
      </c>
      <c r="B173" s="11">
        <f t="shared" si="142"/>
        <v>56.151990816308881</v>
      </c>
      <c r="C173" s="11">
        <f t="shared" si="146"/>
        <v>57.558297695890566</v>
      </c>
      <c r="D173" s="11">
        <f t="shared" si="146"/>
        <v>54.979770203855928</v>
      </c>
      <c r="E173" s="11">
        <f t="shared" si="146"/>
        <v>54.445180689146575</v>
      </c>
      <c r="F173" s="11">
        <f t="shared" si="146"/>
        <v>52.801458978592485</v>
      </c>
      <c r="H173" s="40">
        <f t="shared" si="147"/>
        <v>-0.42104775354906421</v>
      </c>
      <c r="I173" s="40">
        <f t="shared" si="148"/>
        <v>-0.2691470188352918</v>
      </c>
      <c r="L173" s="10" t="str">
        <f t="shared" ref="L173:Q173" si="191">L28</f>
        <v>71 Sales occupations</v>
      </c>
      <c r="M173" s="11">
        <f t="shared" si="191"/>
        <v>20.48712516135911</v>
      </c>
      <c r="N173" s="11">
        <f t="shared" si="191"/>
        <v>21.148877574534229</v>
      </c>
      <c r="O173" s="11">
        <f t="shared" si="191"/>
        <v>20.161724813060374</v>
      </c>
      <c r="P173" s="11">
        <f t="shared" si="191"/>
        <v>19.939489551205284</v>
      </c>
      <c r="Q173" s="11">
        <f t="shared" si="191"/>
        <v>19.536659873220941</v>
      </c>
      <c r="S173" s="40">
        <f t="shared" si="150"/>
        <v>-0.31970090857829092</v>
      </c>
      <c r="T173" s="40">
        <f t="shared" si="151"/>
        <v>-0.20973509230184373</v>
      </c>
      <c r="W173" s="10" t="str">
        <f t="shared" ref="W173:AB173" si="192">W28</f>
        <v>71 Sales occupations</v>
      </c>
      <c r="X173" s="11">
        <f t="shared" si="192"/>
        <v>35.664865654949772</v>
      </c>
      <c r="Y173" s="11">
        <f t="shared" si="192"/>
        <v>36.409420121356369</v>
      </c>
      <c r="Z173" s="11">
        <f t="shared" si="192"/>
        <v>34.81804539079554</v>
      </c>
      <c r="AA173" s="11">
        <f t="shared" si="192"/>
        <v>34.505691137941277</v>
      </c>
      <c r="AB173" s="11">
        <f t="shared" si="192"/>
        <v>33.264799105371566</v>
      </c>
      <c r="AD173" s="40">
        <f t="shared" si="153"/>
        <v>-0.47945195742685742</v>
      </c>
      <c r="AE173" s="40">
        <f t="shared" si="154"/>
        <v>-0.30377795246703254</v>
      </c>
    </row>
    <row r="174" spans="1:31" x14ac:dyDescent="0.2">
      <c r="A174" s="10" t="str">
        <f t="shared" si="142"/>
        <v>72 Customer service occupations</v>
      </c>
      <c r="B174" s="11">
        <f t="shared" si="142"/>
        <v>12.520203037503126</v>
      </c>
      <c r="C174" s="11">
        <f t="shared" si="146"/>
        <v>13.720362971625697</v>
      </c>
      <c r="D174" s="11">
        <f t="shared" si="146"/>
        <v>13.67008113170399</v>
      </c>
      <c r="E174" s="11">
        <f t="shared" si="146"/>
        <v>15.324702666640327</v>
      </c>
      <c r="F174" s="11">
        <f t="shared" si="146"/>
        <v>17.395910822604378</v>
      </c>
      <c r="H174" s="40">
        <f t="shared" si="147"/>
        <v>1.7728517791493204</v>
      </c>
      <c r="I174" s="40">
        <f t="shared" si="148"/>
        <v>1.6198162712526054</v>
      </c>
      <c r="L174" s="10" t="str">
        <f t="shared" ref="L174:Q174" si="193">L29</f>
        <v>72 Customer service occupations</v>
      </c>
      <c r="M174" s="11">
        <f t="shared" si="193"/>
        <v>5.5649398305456845</v>
      </c>
      <c r="N174" s="11">
        <f t="shared" si="193"/>
        <v>5.3311397201451154</v>
      </c>
      <c r="O174" s="11">
        <f t="shared" si="193"/>
        <v>5.8519872146244118</v>
      </c>
      <c r="P174" s="11">
        <f t="shared" si="193"/>
        <v>7.3333750593046236</v>
      </c>
      <c r="Q174" s="11">
        <f t="shared" si="193"/>
        <v>8.7150455248181569</v>
      </c>
      <c r="S174" s="40">
        <f t="shared" si="150"/>
        <v>1.0109787220506261</v>
      </c>
      <c r="T174" s="40">
        <f t="shared" si="151"/>
        <v>2.6906933377668141</v>
      </c>
      <c r="W174" s="10" t="str">
        <f t="shared" ref="W174:AB174" si="194">W29</f>
        <v>72 Customer service occupations</v>
      </c>
      <c r="X174" s="11">
        <f t="shared" si="194"/>
        <v>6.95526320695744</v>
      </c>
      <c r="Y174" s="11">
        <f t="shared" si="194"/>
        <v>8.3892232514805691</v>
      </c>
      <c r="Z174" s="11">
        <f t="shared" si="194"/>
        <v>7.8180939170796018</v>
      </c>
      <c r="AA174" s="11">
        <f t="shared" si="194"/>
        <v>7.9913276073357</v>
      </c>
      <c r="AB174" s="11">
        <f t="shared" si="194"/>
        <v>8.6808652977862177</v>
      </c>
      <c r="AD174" s="40">
        <f t="shared" si="153"/>
        <v>2.3664076248056221</v>
      </c>
      <c r="AE174" s="40">
        <f>IF(AB$151-Z$151 &lt;&gt; 0,(EXP(LN(AB174/Z174)/(AB$151-Z$151))-1)*100,0)</f>
        <v>0.70031033179449587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22.368935249298922</v>
      </c>
      <c r="C175" s="11">
        <f t="shared" si="146"/>
        <v>21.725437754951752</v>
      </c>
      <c r="D175" s="11">
        <f t="shared" si="146"/>
        <v>18.725114174052319</v>
      </c>
      <c r="E175" s="11">
        <f t="shared" si="146"/>
        <v>18.564866534097774</v>
      </c>
      <c r="F175" s="11">
        <f t="shared" si="146"/>
        <v>16.310102894799822</v>
      </c>
      <c r="H175" s="40">
        <f t="shared" si="147"/>
        <v>-3.4936628703900019</v>
      </c>
      <c r="I175" s="40">
        <f t="shared" si="148"/>
        <v>-0.91631535096312611</v>
      </c>
      <c r="L175" s="10" t="str">
        <f t="shared" ref="L175:Q175" si="195">L30</f>
        <v>81 Process, plant and machine operatives</v>
      </c>
      <c r="M175" s="11">
        <f t="shared" si="195"/>
        <v>16.974398774675606</v>
      </c>
      <c r="N175" s="11">
        <f t="shared" si="195"/>
        <v>16.14069393044463</v>
      </c>
      <c r="O175" s="11">
        <f t="shared" si="195"/>
        <v>13.998538853264931</v>
      </c>
      <c r="P175" s="11">
        <f t="shared" si="195"/>
        <v>13.404969414340286</v>
      </c>
      <c r="Q175" s="11">
        <f t="shared" si="195"/>
        <v>11.763401865728021</v>
      </c>
      <c r="S175" s="40">
        <f t="shared" si="150"/>
        <v>-3.7817040297125182</v>
      </c>
      <c r="T175" s="40">
        <f t="shared" si="151"/>
        <v>-1.1530329089572633</v>
      </c>
      <c r="W175" s="10" t="str">
        <f t="shared" ref="W175:AB175" si="196">W30</f>
        <v>81 Process, plant and machine operatives</v>
      </c>
      <c r="X175" s="11">
        <f t="shared" si="196"/>
        <v>5.394536474623302</v>
      </c>
      <c r="Y175" s="11">
        <f t="shared" si="196"/>
        <v>5.5847438245071164</v>
      </c>
      <c r="Z175" s="11">
        <f t="shared" si="196"/>
        <v>4.7265753207873757</v>
      </c>
      <c r="AA175" s="11">
        <f t="shared" si="196"/>
        <v>5.1598971197574892</v>
      </c>
      <c r="AB175" s="11">
        <f t="shared" si="196"/>
        <v>4.5467010290717971</v>
      </c>
      <c r="AD175" s="40">
        <f t="shared" si="153"/>
        <v>-2.6090751948419144</v>
      </c>
      <c r="AE175" s="40">
        <f t="shared" si="154"/>
        <v>-0.25832566466720275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27.649679745855032</v>
      </c>
      <c r="C176" s="11">
        <f t="shared" si="146"/>
        <v>32.702309872844339</v>
      </c>
      <c r="D176" s="11">
        <f t="shared" si="146"/>
        <v>29.30042842458629</v>
      </c>
      <c r="E176" s="11">
        <f t="shared" si="146"/>
        <v>29.589870181290724</v>
      </c>
      <c r="F176" s="11">
        <f t="shared" si="146"/>
        <v>29.265217794759742</v>
      </c>
      <c r="H176" s="40">
        <f t="shared" si="147"/>
        <v>1.1665111377259452</v>
      </c>
      <c r="I176" s="40">
        <f t="shared" si="148"/>
        <v>-8.0158989893885924E-3</v>
      </c>
      <c r="L176" s="10" t="str">
        <f t="shared" ref="L176:Q176" si="197">L31</f>
        <v>82 Transport and mobile machine drivers and operatives</v>
      </c>
      <c r="M176" s="11">
        <f t="shared" si="197"/>
        <v>26.534308411499509</v>
      </c>
      <c r="N176" s="11">
        <f t="shared" si="197"/>
        <v>31.614161010581888</v>
      </c>
      <c r="O176" s="11">
        <f t="shared" si="197"/>
        <v>28.261860947314801</v>
      </c>
      <c r="P176" s="11">
        <f t="shared" si="197"/>
        <v>28.216659179975174</v>
      </c>
      <c r="Q176" s="11">
        <f t="shared" si="197"/>
        <v>27.697657070837618</v>
      </c>
      <c r="S176" s="40">
        <f t="shared" si="150"/>
        <v>1.2694838596172486</v>
      </c>
      <c r="T176" s="40">
        <f t="shared" si="151"/>
        <v>-0.13434566652676949</v>
      </c>
      <c r="W176" s="10" t="str">
        <f t="shared" ref="W176:AB176" si="198">W31</f>
        <v>82 Transport and mobile machine drivers and operatives</v>
      </c>
      <c r="X176" s="11">
        <f t="shared" si="198"/>
        <v>1.1153713343555149</v>
      </c>
      <c r="Y176" s="11">
        <f t="shared" si="198"/>
        <v>1.0881488622624442</v>
      </c>
      <c r="Z176" s="11">
        <f t="shared" si="198"/>
        <v>1.0385674772714877</v>
      </c>
      <c r="AA176" s="11">
        <f t="shared" si="198"/>
        <v>1.3732110013155734</v>
      </c>
      <c r="AB176" s="11">
        <f t="shared" si="198"/>
        <v>1.5675607239220812</v>
      </c>
      <c r="AD176" s="40">
        <f t="shared" si="153"/>
        <v>-1.41676895364512</v>
      </c>
      <c r="AE176" s="40">
        <f t="shared" si="154"/>
        <v>2.7825315748585933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13.2504489910497</v>
      </c>
      <c r="C177" s="11">
        <f t="shared" si="146"/>
        <v>12.518043468824244</v>
      </c>
      <c r="D177" s="11">
        <f t="shared" si="146"/>
        <v>10.465823852370542</v>
      </c>
      <c r="E177" s="11">
        <f t="shared" si="146"/>
        <v>18.383854596968799</v>
      </c>
      <c r="F177" s="11">
        <f t="shared" si="146"/>
        <v>20.655639533302619</v>
      </c>
      <c r="H177" s="40">
        <f t="shared" si="147"/>
        <v>-4.6087444013096945</v>
      </c>
      <c r="I177" s="40">
        <f t="shared" si="148"/>
        <v>4.6367756019210615</v>
      </c>
      <c r="L177" s="10" t="str">
        <f t="shared" ref="L177:Q178" si="199">L32</f>
        <v>91 Elementary trades and related occupations</v>
      </c>
      <c r="M177" s="11">
        <f t="shared" si="199"/>
        <v>9.9651375679963596</v>
      </c>
      <c r="N177" s="11">
        <f t="shared" si="199"/>
        <v>9.4160571662797032</v>
      </c>
      <c r="O177" s="11">
        <f t="shared" si="199"/>
        <v>8.0899393450821879</v>
      </c>
      <c r="P177" s="11">
        <f t="shared" si="199"/>
        <v>10.856176220816829</v>
      </c>
      <c r="Q177" s="11">
        <f t="shared" si="199"/>
        <v>11.652114771372235</v>
      </c>
      <c r="S177" s="40">
        <f t="shared" si="150"/>
        <v>-4.0837052953607733</v>
      </c>
      <c r="T177" s="40">
        <f t="shared" si="151"/>
        <v>2.4622682682517993</v>
      </c>
      <c r="W177" s="10" t="str">
        <f t="shared" ref="W177:AB178" si="200">W32</f>
        <v>91 Elementary trades and related occupations</v>
      </c>
      <c r="X177" s="11">
        <f t="shared" si="200"/>
        <v>3.285311423053328</v>
      </c>
      <c r="Y177" s="11">
        <f t="shared" si="200"/>
        <v>3.1019863025445202</v>
      </c>
      <c r="Z177" s="11">
        <f t="shared" si="200"/>
        <v>2.375884507288363</v>
      </c>
      <c r="AA177" s="11">
        <f t="shared" si="200"/>
        <v>7.5276783761519894</v>
      </c>
      <c r="AB177" s="11">
        <f t="shared" si="200"/>
        <v>9.0035247619303913</v>
      </c>
      <c r="AD177" s="40">
        <f t="shared" si="153"/>
        <v>-6.2762285369152853</v>
      </c>
      <c r="AE177" s="40">
        <f t="shared" si="154"/>
        <v>9.2880010538853632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67.927816208634368</v>
      </c>
      <c r="C178" s="11">
        <f t="shared" si="146"/>
        <v>68.032360397758623</v>
      </c>
      <c r="D178" s="11">
        <f t="shared" si="146"/>
        <v>60.628633841129805</v>
      </c>
      <c r="E178" s="11">
        <f t="shared" si="146"/>
        <v>54.991104864982816</v>
      </c>
      <c r="F178" s="11">
        <f t="shared" si="146"/>
        <v>50.885162208571721</v>
      </c>
      <c r="H178" s="40">
        <f>IF(D$151-B$151 &lt;&gt; 0,(EXP(LN(D178/B178)/(D$151-B$151))-1)*100,0)</f>
        <v>-2.2479157970981434</v>
      </c>
      <c r="I178" s="40">
        <f t="shared" ref="I178" si="201">IF(F$151-D$151 &lt;&gt; 0,(EXP(LN(F178/D178)/(F$151-D$151))-1)*100,0)</f>
        <v>-1.1611784405929138</v>
      </c>
      <c r="L178" s="10" t="str">
        <f t="shared" si="199"/>
        <v>92 Elementary administration and service occupations</v>
      </c>
      <c r="M178" s="11">
        <f t="shared" si="199"/>
        <v>34.093260193302456</v>
      </c>
      <c r="N178" s="11">
        <f t="shared" si="199"/>
        <v>33.926171577331537</v>
      </c>
      <c r="O178" s="11">
        <f t="shared" si="199"/>
        <v>30.301708168931228</v>
      </c>
      <c r="P178" s="11">
        <f t="shared" si="199"/>
        <v>29.565530066820774</v>
      </c>
      <c r="Q178" s="11">
        <f t="shared" si="199"/>
        <v>27.444935661612426</v>
      </c>
      <c r="S178" s="40">
        <f t="shared" ref="S178" si="202">IF(O$151-M$151 &lt;&gt; 0,(EXP(LN(O178/M178)/(O$151-M$151))-1)*100,0)</f>
        <v>-2.3303310554618983</v>
      </c>
      <c r="T178" s="40">
        <f t="shared" ref="T178" si="203">IF(Q$151-O$151 &lt;&gt; 0,(EXP(LN(Q178/O178)/(Q$151-O$151))-1)*100,0)</f>
        <v>-0.6579753226975682</v>
      </c>
      <c r="W178" s="10" t="str">
        <f t="shared" si="200"/>
        <v>92 Elementary administration and service occupations</v>
      </c>
      <c r="X178" s="11">
        <f t="shared" si="200"/>
        <v>33.834556015332012</v>
      </c>
      <c r="Y178" s="11">
        <f t="shared" si="200"/>
        <v>34.106188820427001</v>
      </c>
      <c r="Z178" s="11">
        <f t="shared" si="200"/>
        <v>30.326925672198559</v>
      </c>
      <c r="AA178" s="11">
        <f t="shared" si="200"/>
        <v>25.425574798161968</v>
      </c>
      <c r="AB178" s="11">
        <f t="shared" si="200"/>
        <v>23.440226546959245</v>
      </c>
      <c r="AD178" s="40">
        <f t="shared" ref="AD178" si="204">IF(Z$151-X$151 &lt;&gt; 0,(EXP(LN(Z178/X178)/(Z$151-X$151))-1)*100,0)</f>
        <v>-2.1651505639688873</v>
      </c>
      <c r="AE178" s="40">
        <f t="shared" ref="AE178" si="205">IF(AB$151-Z$151 &lt;&gt; 0,(EXP(LN(AB178/Z178)/(AB$151-Z$151))-1)*100,0)</f>
        <v>-1.702555385373572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707.00700000000029</v>
      </c>
      <c r="C180" s="34">
        <f t="shared" si="206"/>
        <v>738.29900000000021</v>
      </c>
      <c r="D180" s="34">
        <f t="shared" si="206"/>
        <v>722.01100000000031</v>
      </c>
      <c r="E180" s="34">
        <f t="shared" si="206"/>
        <v>741.00699999999995</v>
      </c>
      <c r="F180" s="34">
        <f t="shared" si="206"/>
        <v>772.74900000000002</v>
      </c>
      <c r="H180" s="43">
        <f>IF(D$151-B$151 &lt;&gt; 0,(EXP(LN(D180/B180)/(D$151-B$151))-1)*100,0)</f>
        <v>0.42087936780843549</v>
      </c>
      <c r="I180" s="43">
        <f t="shared" si="148"/>
        <v>0.45378592205260748</v>
      </c>
      <c r="L180" s="231" t="str">
        <f t="shared" ref="L180:Q180" si="207">L35</f>
        <v>All occupations</v>
      </c>
      <c r="M180" s="34">
        <f t="shared" si="207"/>
        <v>370.91261595299437</v>
      </c>
      <c r="N180" s="34">
        <f t="shared" si="207"/>
        <v>389.29666285783378</v>
      </c>
      <c r="O180" s="34">
        <f t="shared" si="207"/>
        <v>375.12685986550105</v>
      </c>
      <c r="P180" s="34">
        <f t="shared" si="207"/>
        <v>380.58363657208457</v>
      </c>
      <c r="Q180" s="34">
        <f t="shared" si="207"/>
        <v>390.75344291111145</v>
      </c>
      <c r="S180" s="43">
        <f t="shared" ref="S180" si="208">IF(O$151-M$151 &lt;&gt; 0,(EXP(LN(O180/M180)/(O$151-M$151))-1)*100,0)</f>
        <v>0.2262107390438306</v>
      </c>
      <c r="T180" s="43">
        <f t="shared" ref="T180" si="209">IF(Q$151-O$151 &lt;&gt; 0,(EXP(LN(Q180/O180)/(Q$151-O$151))-1)*100,0)</f>
        <v>0.272453940027928</v>
      </c>
      <c r="W180" s="231" t="str">
        <f t="shared" ref="W180:AB180" si="210">W35</f>
        <v>All occupations</v>
      </c>
      <c r="X180" s="34">
        <f t="shared" si="210"/>
        <v>336.0943840470058</v>
      </c>
      <c r="Y180" s="34">
        <f t="shared" si="210"/>
        <v>349.00233714216677</v>
      </c>
      <c r="Z180" s="34">
        <f t="shared" si="210"/>
        <v>346.88414013449909</v>
      </c>
      <c r="AA180" s="34">
        <f t="shared" si="210"/>
        <v>360.42336342791532</v>
      </c>
      <c r="AB180" s="34">
        <f t="shared" si="210"/>
        <v>381.99555708888909</v>
      </c>
      <c r="AD180" s="43">
        <f t="shared" ref="AD180" si="211">IF(Z$151-X$151 &lt;&gt; 0,(EXP(LN(Z180/X180)/(Z$151-X$151))-1)*100,0)</f>
        <v>0.63397735630876806</v>
      </c>
      <c r="AE180" s="43">
        <f t="shared" ref="AE180" si="212">IF(AB$151-Z$151 &lt;&gt; 0,(EXP(LN(AB180/Z180)/(AB$151-Z$151))-1)*100,0)</f>
        <v>0.6448579384561226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Lancashire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58.081253411537546</v>
      </c>
      <c r="C7" s="31">
        <f>'Occ T1'!C8</f>
        <v>64.574335610530511</v>
      </c>
      <c r="D7" s="31">
        <f>'Occ T1'!D8</f>
        <v>66.893237920589826</v>
      </c>
      <c r="E7" s="31">
        <f>'Occ T1'!E8</f>
        <v>62.584705756983958</v>
      </c>
      <c r="F7" s="31">
        <f>'Occ T1'!F8</f>
        <v>68.928124772486271</v>
      </c>
      <c r="H7" s="31">
        <f>C7-B7</f>
        <v>6.4930821989929655</v>
      </c>
      <c r="I7" s="31">
        <f>D7-C7</f>
        <v>2.3189023100593147</v>
      </c>
      <c r="J7" s="31">
        <f>E7-D7</f>
        <v>-4.308532163605868</v>
      </c>
      <c r="K7" s="31">
        <f>F7-E7</f>
        <v>6.3434190155023131</v>
      </c>
      <c r="L7" s="31">
        <f>F7-D7</f>
        <v>2.0348868518964451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37.777511788277835</v>
      </c>
      <c r="C8" s="32">
        <f>'Occ T2'!C8</f>
        <v>44.02542008618606</v>
      </c>
      <c r="D8" s="32">
        <f>'Occ T2'!D8</f>
        <v>45.152614431312749</v>
      </c>
      <c r="E8" s="32">
        <f>'Occ T2'!E8</f>
        <v>40.325840563471182</v>
      </c>
      <c r="F8" s="32">
        <f>'Occ T2'!F8</f>
        <v>43.778042840472509</v>
      </c>
      <c r="H8" s="31">
        <f t="shared" ref="H8:H9" si="0">C8-B8</f>
        <v>6.247908297908225</v>
      </c>
      <c r="I8" s="31">
        <f t="shared" ref="I8:I9" si="1">D8-C8</f>
        <v>1.1271943451266893</v>
      </c>
      <c r="J8" s="31">
        <f t="shared" ref="J8:J9" si="2">E8-D8</f>
        <v>-4.8267738678415668</v>
      </c>
      <c r="K8" s="31">
        <f t="shared" ref="K8:K9" si="3">F8-E8</f>
        <v>3.4522022770013265</v>
      </c>
      <c r="L8" s="31">
        <f t="shared" ref="L8:L49" si="4">F8-D8</f>
        <v>-1.3745715908402403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20.303741623259707</v>
      </c>
      <c r="C9" s="32">
        <f>'Occ T2'!C9</f>
        <v>20.548915524344451</v>
      </c>
      <c r="D9" s="32">
        <f>'Occ T2'!D9</f>
        <v>21.74062348927708</v>
      </c>
      <c r="E9" s="32">
        <f>'Occ T2'!E9</f>
        <v>22.258865193512776</v>
      </c>
      <c r="F9" s="32">
        <f>'Occ T2'!F9</f>
        <v>25.150081932013759</v>
      </c>
      <c r="H9" s="31">
        <f t="shared" si="0"/>
        <v>0.24517390108474402</v>
      </c>
      <c r="I9" s="31">
        <f t="shared" si="1"/>
        <v>1.191707964932629</v>
      </c>
      <c r="J9" s="31">
        <f t="shared" si="2"/>
        <v>0.51824170423569527</v>
      </c>
      <c r="K9" s="31">
        <f t="shared" si="3"/>
        <v>2.891216738500983</v>
      </c>
      <c r="L9" s="31">
        <f t="shared" si="4"/>
        <v>3.4094584427366783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133.40751073614541</v>
      </c>
      <c r="C11" s="31">
        <f>'Occ T1'!C9</f>
        <v>146.19791604639181</v>
      </c>
      <c r="D11" s="31">
        <f>'Occ T1'!D9</f>
        <v>153.6719902094645</v>
      </c>
      <c r="E11" s="31">
        <f>'Occ T1'!E9</f>
        <v>164.59087461284338</v>
      </c>
      <c r="F11" s="31">
        <f>'Occ T1'!F9</f>
        <v>184.50732732925653</v>
      </c>
      <c r="H11" s="31">
        <f>C11-B11</f>
        <v>12.790405310246399</v>
      </c>
      <c r="I11" s="31">
        <f t="shared" ref="I11:I49" si="5">D11-C11</f>
        <v>7.4740741630726859</v>
      </c>
      <c r="J11" s="31">
        <f>E11-D11</f>
        <v>10.918884403378883</v>
      </c>
      <c r="K11" s="31">
        <f>F11-E11</f>
        <v>19.916452716413147</v>
      </c>
      <c r="L11" s="31">
        <f t="shared" si="4"/>
        <v>30.83533711979203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35.035856689125069</v>
      </c>
      <c r="C12" s="10">
        <f>'Occ T2'!C10</f>
        <v>38.696770508103064</v>
      </c>
      <c r="D12" s="10">
        <f>'Occ T2'!D10</f>
        <v>39.871264089807681</v>
      </c>
      <c r="E12" s="10">
        <f>'Occ T2'!E10</f>
        <v>48.23996520552236</v>
      </c>
      <c r="F12" s="10">
        <f>'Occ T2'!F10</f>
        <v>54.605137028631383</v>
      </c>
      <c r="H12" s="11">
        <f t="shared" ref="H12:K14" si="6">C12-B12</f>
        <v>3.6609138189779955</v>
      </c>
      <c r="I12" s="31">
        <f t="shared" si="5"/>
        <v>1.1744935817046169</v>
      </c>
      <c r="J12" s="11">
        <f t="shared" si="6"/>
        <v>8.3687011157146785</v>
      </c>
      <c r="K12" s="11">
        <f t="shared" si="6"/>
        <v>6.3651718231090229</v>
      </c>
      <c r="L12" s="31">
        <f t="shared" si="4"/>
        <v>14.733872938823701</v>
      </c>
    </row>
    <row r="13" spans="1:12" x14ac:dyDescent="0.2">
      <c r="A13" s="10" t="str">
        <f>'Occ T2'!A11</f>
        <v>22 Health professionals</v>
      </c>
      <c r="B13" s="10">
        <f>'Occ T2'!B11</f>
        <v>30.969309810118478</v>
      </c>
      <c r="C13" s="10">
        <f>'Occ T2'!C11</f>
        <v>34.510207840211613</v>
      </c>
      <c r="D13" s="10">
        <f>'Occ T2'!D11</f>
        <v>35.033528068026889</v>
      </c>
      <c r="E13" s="10">
        <f>'Occ T2'!E11</f>
        <v>34.905823623606786</v>
      </c>
      <c r="F13" s="10">
        <f>'Occ T2'!F11</f>
        <v>38.699926482423869</v>
      </c>
      <c r="H13" s="11">
        <f t="shared" si="6"/>
        <v>3.5408980300931354</v>
      </c>
      <c r="I13" s="31">
        <f t="shared" si="5"/>
        <v>0.52332022781527598</v>
      </c>
      <c r="J13" s="11">
        <f t="shared" si="6"/>
        <v>-0.12770444442010387</v>
      </c>
      <c r="K13" s="11">
        <f t="shared" si="6"/>
        <v>3.7941028588170838</v>
      </c>
      <c r="L13" s="31">
        <f t="shared" si="4"/>
        <v>3.6663984143969799</v>
      </c>
    </row>
    <row r="14" spans="1:12" x14ac:dyDescent="0.2">
      <c r="A14" s="10" t="str">
        <f>'Occ T2'!A12</f>
        <v>23 Teaching and other educational professionals</v>
      </c>
      <c r="B14" s="10">
        <f>'Occ T2'!B12</f>
        <v>36.303133527291394</v>
      </c>
      <c r="C14" s="10">
        <f>'Occ T2'!C12</f>
        <v>37.398546866713403</v>
      </c>
      <c r="D14" s="10">
        <f>'Occ T2'!D12</f>
        <v>39.716337517674916</v>
      </c>
      <c r="E14" s="10">
        <f>'Occ T2'!E12</f>
        <v>40.87432135322473</v>
      </c>
      <c r="F14" s="10">
        <f>'Occ T2'!F12</f>
        <v>45.886808988891353</v>
      </c>
      <c r="H14" s="11">
        <f t="shared" si="6"/>
        <v>1.0954133394220094</v>
      </c>
      <c r="I14" s="31">
        <f t="shared" si="5"/>
        <v>2.3177906509615127</v>
      </c>
      <c r="J14" s="11">
        <f t="shared" si="6"/>
        <v>1.157983835549814</v>
      </c>
      <c r="K14" s="11">
        <f t="shared" si="6"/>
        <v>5.0124876356666235</v>
      </c>
      <c r="L14" s="31">
        <f t="shared" si="4"/>
        <v>6.1704714712164375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31.099210709610475</v>
      </c>
      <c r="C15" s="10">
        <f>'Occ T2'!C13</f>
        <v>35.592390831363716</v>
      </c>
      <c r="D15" s="10">
        <f>'Occ T2'!D13</f>
        <v>39.050860533954996</v>
      </c>
      <c r="E15" s="10">
        <f>'Occ T2'!E13</f>
        <v>40.57076443048949</v>
      </c>
      <c r="F15" s="10">
        <f>'Occ T2'!F13</f>
        <v>45.315454829309914</v>
      </c>
      <c r="H15" s="11">
        <f t="shared" ref="H15" si="7">C15-B15</f>
        <v>4.493180121753241</v>
      </c>
      <c r="I15" s="31">
        <f t="shared" si="5"/>
        <v>3.4584697025912803</v>
      </c>
      <c r="J15" s="11">
        <f t="shared" ref="J15" si="8">E15-D15</f>
        <v>1.519903896534494</v>
      </c>
      <c r="K15" s="11">
        <f t="shared" ref="K15" si="9">F15-E15</f>
        <v>4.7446903988204241</v>
      </c>
      <c r="L15" s="31">
        <f t="shared" si="4"/>
        <v>6.2645942953549181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75.654279597078457</v>
      </c>
      <c r="C17" s="31">
        <f>'Occ T1'!C10</f>
        <v>82.089486162341046</v>
      </c>
      <c r="D17" s="31">
        <f>'Occ T1'!D10</f>
        <v>84.683524191394923</v>
      </c>
      <c r="E17" s="31">
        <f>'Occ T1'!E10</f>
        <v>90.622039923914315</v>
      </c>
      <c r="F17" s="31">
        <f>'Occ T1'!F10</f>
        <v>100.4930056104244</v>
      </c>
      <c r="H17" s="31">
        <f t="shared" ref="H17:K21" si="10">C17-B17</f>
        <v>6.4352065652625896</v>
      </c>
      <c r="I17" s="31">
        <f t="shared" si="5"/>
        <v>2.5940380290538769</v>
      </c>
      <c r="J17" s="31">
        <f t="shared" si="10"/>
        <v>5.9385157325193916</v>
      </c>
      <c r="K17" s="31">
        <f t="shared" si="10"/>
        <v>9.8709656865100897</v>
      </c>
      <c r="L17" s="31">
        <f t="shared" si="4"/>
        <v>15.809481419029481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12.108665110477471</v>
      </c>
      <c r="C18" s="10">
        <f>'Occ T2'!C14</f>
        <v>13.864104282817943</v>
      </c>
      <c r="D18" s="10">
        <f>'Occ T2'!D14</f>
        <v>14.906853351973583</v>
      </c>
      <c r="E18" s="10">
        <f>'Occ T2'!E14</f>
        <v>13.803710801406577</v>
      </c>
      <c r="F18" s="10">
        <f>'Occ T2'!F14</f>
        <v>14.783288854090157</v>
      </c>
      <c r="H18" s="11">
        <f t="shared" si="10"/>
        <v>1.7554391723404716</v>
      </c>
      <c r="I18" s="31">
        <f t="shared" si="5"/>
        <v>1.04274906915564</v>
      </c>
      <c r="J18" s="11">
        <f t="shared" si="10"/>
        <v>-1.1031425505670054</v>
      </c>
      <c r="K18" s="11">
        <f t="shared" si="10"/>
        <v>0.97957805268358022</v>
      </c>
      <c r="L18" s="31">
        <f t="shared" si="4"/>
        <v>-0.12356449788342516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14.113408297183122</v>
      </c>
      <c r="C19" s="10">
        <f>'Occ T2'!C15</f>
        <v>15.443945626090043</v>
      </c>
      <c r="D19" s="10">
        <f>'Occ T2'!D15</f>
        <v>15.99230987927999</v>
      </c>
      <c r="E19" s="10">
        <f>'Occ T2'!E15</f>
        <v>25.840907637517773</v>
      </c>
      <c r="F19" s="10">
        <f>'Occ T2'!F15</f>
        <v>31.612303872181329</v>
      </c>
      <c r="H19" s="11">
        <f t="shared" si="10"/>
        <v>1.3305373289069209</v>
      </c>
      <c r="I19" s="31">
        <f t="shared" si="5"/>
        <v>0.54836425318994664</v>
      </c>
      <c r="J19" s="11">
        <f t="shared" si="10"/>
        <v>9.8485977582377835</v>
      </c>
      <c r="K19" s="11">
        <f t="shared" si="10"/>
        <v>5.7713962346635554</v>
      </c>
      <c r="L19" s="31">
        <f t="shared" si="4"/>
        <v>15.619993992901339</v>
      </c>
    </row>
    <row r="20" spans="1:12" x14ac:dyDescent="0.2">
      <c r="A20" s="10" t="str">
        <f>'Occ T2'!A16</f>
        <v>33 Protective service occupations</v>
      </c>
      <c r="B20" s="10">
        <f>'Occ T2'!B16</f>
        <v>7.2068260586768833</v>
      </c>
      <c r="C20" s="10">
        <f>'Occ T2'!C16</f>
        <v>7.149224239095286</v>
      </c>
      <c r="D20" s="10">
        <f>'Occ T2'!D16</f>
        <v>7.3451999200938607</v>
      </c>
      <c r="E20" s="10">
        <f>'Occ T2'!E16</f>
        <v>5.9168379843887635</v>
      </c>
      <c r="F20" s="10">
        <f>'Occ T2'!F16</f>
        <v>6.1847357842210782</v>
      </c>
      <c r="H20" s="11">
        <f t="shared" si="10"/>
        <v>-5.7601819581597269E-2</v>
      </c>
      <c r="I20" s="31">
        <f t="shared" si="5"/>
        <v>0.19597568099857465</v>
      </c>
      <c r="J20" s="11">
        <f t="shared" si="10"/>
        <v>-1.4283619357050972</v>
      </c>
      <c r="K20" s="11">
        <f t="shared" si="10"/>
        <v>0.26789779983231465</v>
      </c>
      <c r="L20" s="31">
        <f t="shared" si="4"/>
        <v>-1.1604641358727825</v>
      </c>
    </row>
    <row r="21" spans="1:12" x14ac:dyDescent="0.2">
      <c r="A21" s="10" t="str">
        <f>'Occ T2'!A17</f>
        <v>34 Culture, media and sports occupations</v>
      </c>
      <c r="B21" s="10">
        <f>'Occ T2'!B17</f>
        <v>7.7904605340656881</v>
      </c>
      <c r="C21" s="10">
        <f>'Occ T2'!C17</f>
        <v>8.754594387733043</v>
      </c>
      <c r="D21" s="10">
        <f>'Occ T2'!D17</f>
        <v>8.4994097100156942</v>
      </c>
      <c r="E21" s="10">
        <f>'Occ T2'!E17</f>
        <v>7.2847870672020552</v>
      </c>
      <c r="F21" s="10">
        <f>'Occ T2'!F17</f>
        <v>8.0373406480162437</v>
      </c>
      <c r="H21" s="11">
        <f t="shared" si="10"/>
        <v>0.96413385366735493</v>
      </c>
      <c r="I21" s="31">
        <f t="shared" si="5"/>
        <v>-0.25518467771734876</v>
      </c>
      <c r="J21" s="11">
        <f t="shared" si="10"/>
        <v>-1.2146226428136391</v>
      </c>
      <c r="K21" s="11">
        <f t="shared" si="10"/>
        <v>0.75255358081418855</v>
      </c>
      <c r="L21" s="31">
        <f t="shared" si="4"/>
        <v>-0.46206906199945053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34.434919596675293</v>
      </c>
      <c r="C22" s="10">
        <f>'Occ T2'!C18</f>
        <v>36.877617626604724</v>
      </c>
      <c r="D22" s="10">
        <f>'Occ T2'!D18</f>
        <v>37.93975133003179</v>
      </c>
      <c r="E22" s="10">
        <f>'Occ T2'!E18</f>
        <v>37.775796433399144</v>
      </c>
      <c r="F22" s="10">
        <f>'Occ T2'!F18</f>
        <v>39.875336451915601</v>
      </c>
      <c r="H22" s="11">
        <f t="shared" ref="H22" si="11">C22-B22</f>
        <v>2.4426980299294314</v>
      </c>
      <c r="I22" s="31">
        <f t="shared" si="5"/>
        <v>1.0621337034270653</v>
      </c>
      <c r="J22" s="11">
        <f t="shared" ref="J22" si="12">E22-D22</f>
        <v>-0.16395489663264584</v>
      </c>
      <c r="K22" s="11">
        <f t="shared" ref="K22" si="13">F22-E22</f>
        <v>2.099540018516457</v>
      </c>
      <c r="L22" s="31">
        <f t="shared" si="4"/>
        <v>1.9355851218838112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84.711403736534294</v>
      </c>
      <c r="C24" s="31">
        <f>'Occ T1'!C11</f>
        <v>82.203932473413104</v>
      </c>
      <c r="D24" s="31">
        <f>'Occ T1'!D11</f>
        <v>84.134275475743721</v>
      </c>
      <c r="E24" s="31">
        <f>'Occ T1'!E11</f>
        <v>85.875160185133907</v>
      </c>
      <c r="F24" s="31">
        <f>'Occ T1'!F11</f>
        <v>81.933072244829773</v>
      </c>
      <c r="H24" s="31">
        <f t="shared" ref="H24:K26" si="14">C24-B24</f>
        <v>-2.5074712631211895</v>
      </c>
      <c r="I24" s="31">
        <f t="shared" si="5"/>
        <v>1.9303430023306163</v>
      </c>
      <c r="J24" s="31">
        <f t="shared" si="14"/>
        <v>1.7408847093901869</v>
      </c>
      <c r="K24" s="31">
        <f t="shared" si="14"/>
        <v>-3.942087940304134</v>
      </c>
      <c r="L24" s="31">
        <f t="shared" si="4"/>
        <v>-2.2012032309139471</v>
      </c>
    </row>
    <row r="25" spans="1:12" x14ac:dyDescent="0.2">
      <c r="A25" t="str">
        <f>'Occ T2'!A19</f>
        <v>41 Administrative occupations</v>
      </c>
      <c r="B25" s="32">
        <f>'Occ T2'!B19</f>
        <v>68.879351713357252</v>
      </c>
      <c r="C25" s="32">
        <f>'Occ T2'!C19</f>
        <v>67.901611265759129</v>
      </c>
      <c r="D25" s="32">
        <f>'Occ T2'!D19</f>
        <v>70.277820695724813</v>
      </c>
      <c r="E25" s="32">
        <f>'Occ T2'!E19</f>
        <v>73.015948040316189</v>
      </c>
      <c r="F25" s="32">
        <f>'Occ T2'!F19</f>
        <v>73.151259282054056</v>
      </c>
      <c r="H25" s="11">
        <f t="shared" si="14"/>
        <v>-0.97774044759812284</v>
      </c>
      <c r="I25" s="31">
        <f t="shared" si="5"/>
        <v>2.3762094299656837</v>
      </c>
      <c r="J25" s="11">
        <f t="shared" si="14"/>
        <v>2.7381273445913763</v>
      </c>
      <c r="K25" s="11">
        <f t="shared" si="14"/>
        <v>0.13531124173786679</v>
      </c>
      <c r="L25" s="31">
        <f t="shared" si="4"/>
        <v>2.8734385863292431</v>
      </c>
    </row>
    <row r="26" spans="1:12" x14ac:dyDescent="0.2">
      <c r="A26" t="str">
        <f>'Occ T2'!A20</f>
        <v>42 Secretarial and related occupations</v>
      </c>
      <c r="B26" s="32">
        <f>'Occ T2'!B20</f>
        <v>15.832052023177036</v>
      </c>
      <c r="C26" s="32">
        <f>'Occ T2'!C20</f>
        <v>14.302321207653979</v>
      </c>
      <c r="D26" s="32">
        <f>'Occ T2'!D20</f>
        <v>13.856454780018906</v>
      </c>
      <c r="E26" s="32">
        <f>'Occ T2'!E20</f>
        <v>12.859212144817718</v>
      </c>
      <c r="F26" s="32">
        <f>'Occ T2'!F20</f>
        <v>8.7818129627757138</v>
      </c>
      <c r="H26" s="11">
        <f t="shared" si="14"/>
        <v>-1.5297308155230578</v>
      </c>
      <c r="I26" s="31">
        <f t="shared" si="5"/>
        <v>-0.44586642763507278</v>
      </c>
      <c r="J26" s="11">
        <f t="shared" si="14"/>
        <v>-0.99724263520118761</v>
      </c>
      <c r="K26" s="11">
        <f t="shared" si="14"/>
        <v>-4.0773991820420044</v>
      </c>
      <c r="L26" s="31">
        <f t="shared" si="4"/>
        <v>-5.074641817243192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78.152611078913878</v>
      </c>
      <c r="C28" s="31">
        <f>'Occ T1'!C12</f>
        <v>79.958594167512416</v>
      </c>
      <c r="D28" s="31">
        <f>'Occ T1'!D12</f>
        <v>70.516739646307016</v>
      </c>
      <c r="E28" s="31">
        <f>'Occ T1'!E12</f>
        <v>68.964784063192027</v>
      </c>
      <c r="F28" s="31">
        <f>'Occ T1'!F12</f>
        <v>65.329473466064726</v>
      </c>
      <c r="H28" s="31">
        <f t="shared" ref="H28:K30" si="15">C28-B28</f>
        <v>1.8059830885985377</v>
      </c>
      <c r="I28" s="31">
        <f t="shared" si="5"/>
        <v>-9.4418545212053999</v>
      </c>
      <c r="J28" s="31">
        <f t="shared" si="15"/>
        <v>-1.5519555831149887</v>
      </c>
      <c r="K28" s="31">
        <f t="shared" si="15"/>
        <v>-3.635310597127301</v>
      </c>
      <c r="L28" s="31">
        <f t="shared" si="4"/>
        <v>-5.1872661802422897</v>
      </c>
    </row>
    <row r="29" spans="1:12" x14ac:dyDescent="0.2">
      <c r="A29" s="10" t="str">
        <f>'Occ T2'!A21</f>
        <v>51 Skilled agricultural and related trades</v>
      </c>
      <c r="B29" s="10">
        <f>'Occ T2'!B21</f>
        <v>7.9354591093374225</v>
      </c>
      <c r="C29" s="10">
        <f>'Occ T2'!C21</f>
        <v>8.4551292700295484</v>
      </c>
      <c r="D29" s="10">
        <f>'Occ T2'!D21</f>
        <v>8.1329585072492776</v>
      </c>
      <c r="E29" s="10">
        <f>'Occ T2'!E21</f>
        <v>7.9424470590470309</v>
      </c>
      <c r="F29" s="10">
        <f>'Occ T2'!F21</f>
        <v>8.5364503829097291</v>
      </c>
      <c r="H29" s="11">
        <f t="shared" si="15"/>
        <v>0.5196701606921259</v>
      </c>
      <c r="I29" s="31">
        <f t="shared" si="5"/>
        <v>-0.32217076278027079</v>
      </c>
      <c r="J29" s="11">
        <f t="shared" si="15"/>
        <v>-0.19051144820224675</v>
      </c>
      <c r="K29" s="11">
        <f t="shared" si="15"/>
        <v>0.59400332386269827</v>
      </c>
      <c r="L29" s="31">
        <f t="shared" si="4"/>
        <v>0.40349187566045153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29.387457570005587</v>
      </c>
      <c r="C30" s="10">
        <f>'Occ T2'!C22</f>
        <v>31.20722339569086</v>
      </c>
      <c r="D30" s="10">
        <f>'Occ T2'!D22</f>
        <v>26.35250011801838</v>
      </c>
      <c r="E30" s="10">
        <f>'Occ T2'!E22</f>
        <v>25.015124653422529</v>
      </c>
      <c r="F30" s="10">
        <f>'Occ T2'!F22</f>
        <v>22.798874188811251</v>
      </c>
      <c r="H30" s="11">
        <f t="shared" si="15"/>
        <v>1.8197658256852733</v>
      </c>
      <c r="I30" s="31">
        <f t="shared" si="5"/>
        <v>-4.8547232776724805</v>
      </c>
      <c r="J30" s="11">
        <f t="shared" si="15"/>
        <v>-1.3373754645958513</v>
      </c>
      <c r="K30" s="11">
        <f t="shared" si="15"/>
        <v>-2.2162504646112779</v>
      </c>
      <c r="L30" s="31">
        <f t="shared" si="4"/>
        <v>-3.5536259292071293</v>
      </c>
    </row>
    <row r="31" spans="1:12" x14ac:dyDescent="0.2">
      <c r="A31" s="10" t="str">
        <f>'Occ T2'!A23</f>
        <v>53 Skilled construction and building trades</v>
      </c>
      <c r="B31" s="10">
        <f>'Occ T2'!B23</f>
        <v>24.863493467272157</v>
      </c>
      <c r="C31" s="10">
        <f>'Occ T2'!C23</f>
        <v>26.377045774910481</v>
      </c>
      <c r="D31" s="10">
        <f>'Occ T2'!D23</f>
        <v>22.562667875657095</v>
      </c>
      <c r="E31" s="10">
        <f>'Occ T2'!E23</f>
        <v>22.162677996292569</v>
      </c>
      <c r="F31" s="10">
        <f>'Occ T2'!F23</f>
        <v>20.41114423350961</v>
      </c>
      <c r="H31" s="11">
        <f t="shared" ref="H31:H32" si="16">C31-B31</f>
        <v>1.5135523076383244</v>
      </c>
      <c r="I31" s="31">
        <f t="shared" si="5"/>
        <v>-3.8143778992533868</v>
      </c>
      <c r="J31" s="11">
        <f t="shared" ref="J31:J32" si="17">E31-D31</f>
        <v>-0.39998987936452579</v>
      </c>
      <c r="K31" s="11">
        <f t="shared" ref="K31:K32" si="18">F31-E31</f>
        <v>-1.7515337627829588</v>
      </c>
      <c r="L31" s="31">
        <f t="shared" si="4"/>
        <v>-2.1515236421474846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15.966200932298705</v>
      </c>
      <c r="C32" s="10">
        <f>'Occ T2'!C24</f>
        <v>13.919195726881521</v>
      </c>
      <c r="D32" s="10">
        <f>'Occ T2'!D24</f>
        <v>13.468613145382259</v>
      </c>
      <c r="E32" s="10">
        <f>'Occ T2'!E24</f>
        <v>13.844534354429895</v>
      </c>
      <c r="F32" s="10">
        <f>'Occ T2'!F24</f>
        <v>13.58300466083414</v>
      </c>
      <c r="H32" s="11">
        <f t="shared" si="16"/>
        <v>-2.0470052054171841</v>
      </c>
      <c r="I32" s="31">
        <f t="shared" si="5"/>
        <v>-0.45058258149926189</v>
      </c>
      <c r="J32" s="11">
        <f t="shared" si="17"/>
        <v>0.37592120904763604</v>
      </c>
      <c r="K32" s="11">
        <f t="shared" si="18"/>
        <v>-0.26152969359575451</v>
      </c>
      <c r="L32" s="31">
        <f t="shared" si="4"/>
        <v>0.11439151545188153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77.130867391140669</v>
      </c>
      <c r="C34" s="31">
        <f>'Occ T1'!C13</f>
        <v>77.017923377916119</v>
      </c>
      <c r="D34" s="31">
        <f>'Occ T1'!D13</f>
        <v>74.341380928801371</v>
      </c>
      <c r="E34" s="31">
        <f>'Occ T1'!E13</f>
        <v>77.069855924805424</v>
      </c>
      <c r="F34" s="31">
        <f>'Occ T1'!F13</f>
        <v>84.244504344307614</v>
      </c>
      <c r="H34" s="31">
        <f t="shared" ref="H34:K36" si="19">C34-B34</f>
        <v>-0.11294401322454917</v>
      </c>
      <c r="I34" s="31">
        <f t="shared" si="5"/>
        <v>-2.6765424491147485</v>
      </c>
      <c r="J34" s="31">
        <f t="shared" si="19"/>
        <v>2.7284749960040529</v>
      </c>
      <c r="K34" s="31">
        <f t="shared" si="19"/>
        <v>7.1746484195021907</v>
      </c>
      <c r="L34" s="31">
        <f t="shared" si="4"/>
        <v>9.9031234155062435</v>
      </c>
    </row>
    <row r="35" spans="1:12" x14ac:dyDescent="0.2">
      <c r="A35" s="10" t="str">
        <f>'Occ T2'!A25</f>
        <v>61 Caring personal service occupations</v>
      </c>
      <c r="B35" s="10">
        <f>'Occ T2'!B25</f>
        <v>61.180652992749778</v>
      </c>
      <c r="C35" s="10">
        <f>'Occ T2'!C25</f>
        <v>60.860490767209043</v>
      </c>
      <c r="D35" s="10">
        <f>'Occ T2'!D25</f>
        <v>60.123180087764254</v>
      </c>
      <c r="E35" s="10">
        <f>'Occ T2'!E25</f>
        <v>64.259165932977851</v>
      </c>
      <c r="F35" s="10">
        <f>'Occ T2'!F25</f>
        <v>71.663175484564121</v>
      </c>
      <c r="G35" s="10"/>
      <c r="H35" s="11">
        <f t="shared" si="19"/>
        <v>-0.32016222554073437</v>
      </c>
      <c r="I35" s="31">
        <f t="shared" si="5"/>
        <v>-0.73731067944478923</v>
      </c>
      <c r="J35" s="11">
        <f t="shared" si="19"/>
        <v>4.1359858452135967</v>
      </c>
      <c r="K35" s="11">
        <f t="shared" si="19"/>
        <v>7.4040095515862703</v>
      </c>
      <c r="L35" s="31">
        <f t="shared" si="4"/>
        <v>11.539995396799867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15.257421962494458</v>
      </c>
      <c r="C36" s="10">
        <f>'Occ T2'!C26</f>
        <v>15.570996668098877</v>
      </c>
      <c r="D36" s="10">
        <f>'Occ T2'!D26</f>
        <v>13.509341514310533</v>
      </c>
      <c r="E36" s="10">
        <f>'Occ T2'!E26</f>
        <v>12.298024191058344</v>
      </c>
      <c r="F36" s="10">
        <f>'Occ T2'!F26</f>
        <v>12.0205813349415</v>
      </c>
      <c r="G36" s="10"/>
      <c r="H36" s="11">
        <f t="shared" si="19"/>
        <v>0.31357470560441847</v>
      </c>
      <c r="I36" s="31">
        <f t="shared" si="5"/>
        <v>-2.0616551537883439</v>
      </c>
      <c r="J36" s="11">
        <f t="shared" si="19"/>
        <v>-1.2113173232521888</v>
      </c>
      <c r="K36" s="11">
        <f t="shared" si="19"/>
        <v>-0.27744285611684383</v>
      </c>
      <c r="L36" s="31">
        <f t="shared" si="4"/>
        <v>-1.4887601793690326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0.69279243589642958</v>
      </c>
      <c r="C37" s="10">
        <f>'Occ T2'!C27</f>
        <v>0.58643594260820864</v>
      </c>
      <c r="D37" s="10">
        <f>'Occ T2'!D27</f>
        <v>0.70885932672658192</v>
      </c>
      <c r="E37" s="10">
        <f>'Occ T2'!E27</f>
        <v>0.51266580076922508</v>
      </c>
      <c r="F37" s="10">
        <f>'Occ T2'!F27</f>
        <v>0.56074752480199097</v>
      </c>
      <c r="G37" s="10"/>
      <c r="H37" s="11">
        <f t="shared" ref="H37" si="20">C37-B37</f>
        <v>-0.10635649328822094</v>
      </c>
      <c r="I37" s="31">
        <f t="shared" ref="I37" si="21">D37-C37</f>
        <v>0.12242338411837328</v>
      </c>
      <c r="J37" s="11">
        <f t="shared" ref="J37" si="22">E37-D37</f>
        <v>-0.19619352595735684</v>
      </c>
      <c r="K37" s="11">
        <f t="shared" ref="K37" si="23">F37-E37</f>
        <v>4.8081724032765893E-2</v>
      </c>
      <c r="L37" s="31">
        <f t="shared" ref="L37" si="24">F37-D37</f>
        <v>-0.14811180192459095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68.672193853812004</v>
      </c>
      <c r="C39" s="31">
        <f>'Occ T1'!C14</f>
        <v>71.278660667516263</v>
      </c>
      <c r="D39" s="31">
        <f>'Occ T1'!D14</f>
        <v>68.649851335559916</v>
      </c>
      <c r="E39" s="31">
        <f>'Occ T1'!E14</f>
        <v>69.769883355786902</v>
      </c>
      <c r="F39" s="31">
        <f>'Occ T1'!F14</f>
        <v>70.197369801196857</v>
      </c>
      <c r="H39" s="31">
        <f>C39-B39</f>
        <v>2.6064668137042588</v>
      </c>
      <c r="I39" s="31">
        <f t="shared" si="5"/>
        <v>-2.6288093319563473</v>
      </c>
      <c r="J39" s="31">
        <f>E39-D39</f>
        <v>1.1200320202269864</v>
      </c>
      <c r="K39" s="31">
        <f>F39-E39</f>
        <v>0.42748644540995429</v>
      </c>
      <c r="L39" s="31">
        <f t="shared" si="4"/>
        <v>1.5475184656369407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56.151990816308881</v>
      </c>
      <c r="C40" s="126">
        <f>'Occ T2'!C28</f>
        <v>57.558297695890566</v>
      </c>
      <c r="D40" s="126">
        <f>'Occ T2'!D28</f>
        <v>54.979770203855928</v>
      </c>
      <c r="E40" s="126">
        <f>'Occ T2'!E28</f>
        <v>54.445180689146575</v>
      </c>
      <c r="F40" s="126">
        <f>'Occ T2'!F28</f>
        <v>52.801458978592485</v>
      </c>
      <c r="G40"/>
      <c r="H40" s="11">
        <f>C40-B40</f>
        <v>1.4063068795816847</v>
      </c>
      <c r="I40" s="31">
        <f t="shared" si="5"/>
        <v>-2.5785274920346382</v>
      </c>
      <c r="J40" s="11">
        <f t="shared" ref="J40" si="25">E40-D40</f>
        <v>-0.5345895147093529</v>
      </c>
      <c r="K40" s="11">
        <f t="shared" ref="K40" si="26">F40-E40</f>
        <v>-1.6437217105540896</v>
      </c>
      <c r="L40" s="31">
        <f t="shared" si="4"/>
        <v>-2.1783112252634425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12.520203037503126</v>
      </c>
      <c r="C41" s="126">
        <f>'Occ T2'!C29</f>
        <v>13.720362971625697</v>
      </c>
      <c r="D41" s="126">
        <f>'Occ T2'!D29</f>
        <v>13.67008113170399</v>
      </c>
      <c r="E41" s="126">
        <f>'Occ T2'!E29</f>
        <v>15.324702666640327</v>
      </c>
      <c r="F41" s="126">
        <f>'Occ T2'!F29</f>
        <v>17.395910822604378</v>
      </c>
      <c r="G41"/>
      <c r="H41" s="11">
        <f t="shared" ref="H41" si="27">C41-B41</f>
        <v>1.2001599341225706</v>
      </c>
      <c r="I41" s="31">
        <f t="shared" si="5"/>
        <v>-5.0281839921707316E-2</v>
      </c>
      <c r="J41" s="11">
        <f t="shared" ref="J41" si="28">E41-D41</f>
        <v>1.6546215349363376</v>
      </c>
      <c r="K41" s="11">
        <f t="shared" ref="K41" si="29">F41-E41</f>
        <v>2.0712081559640509</v>
      </c>
      <c r="L41" s="31">
        <f t="shared" si="4"/>
        <v>3.7258296909003885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50.018614995153953</v>
      </c>
      <c r="C43" s="31">
        <f>'Occ T1'!C15</f>
        <v>54.427747627796094</v>
      </c>
      <c r="D43" s="31">
        <f>'Occ T1'!D15</f>
        <v>48.025542598638609</v>
      </c>
      <c r="E43" s="31">
        <f>'Occ T1'!E15</f>
        <v>48.154736715388495</v>
      </c>
      <c r="F43" s="31">
        <f>'Occ T1'!F15</f>
        <v>45.575320689559561</v>
      </c>
      <c r="H43" s="31">
        <f t="shared" ref="H43:K45" si="30">C43-B43</f>
        <v>4.4091326326421409</v>
      </c>
      <c r="I43" s="31">
        <f t="shared" si="5"/>
        <v>-6.4022050291574857</v>
      </c>
      <c r="J43" s="31">
        <f t="shared" si="30"/>
        <v>0.12919411674988623</v>
      </c>
      <c r="K43" s="31">
        <f t="shared" si="30"/>
        <v>-2.5794160258289338</v>
      </c>
      <c r="L43" s="31">
        <f t="shared" si="4"/>
        <v>-2.4502219090790476</v>
      </c>
    </row>
    <row r="44" spans="1:12" x14ac:dyDescent="0.2">
      <c r="A44" s="10" t="str">
        <f>'Occ T2'!A30</f>
        <v>81 Process, plant and machine operatives</v>
      </c>
      <c r="B44" s="10">
        <f>'Occ T2'!B30</f>
        <v>22.368935249298922</v>
      </c>
      <c r="C44" s="10">
        <f>'Occ T2'!C30</f>
        <v>21.725437754951752</v>
      </c>
      <c r="D44" s="10">
        <f>'Occ T2'!D30</f>
        <v>18.725114174052319</v>
      </c>
      <c r="E44" s="10">
        <f>'Occ T2'!E30</f>
        <v>18.564866534097774</v>
      </c>
      <c r="F44" s="10">
        <f>'Occ T2'!F30</f>
        <v>16.310102894799822</v>
      </c>
      <c r="H44" s="11">
        <f t="shared" si="30"/>
        <v>-0.64349749434716941</v>
      </c>
      <c r="I44" s="31">
        <f t="shared" si="5"/>
        <v>-3.0003235808994333</v>
      </c>
      <c r="J44" s="11">
        <f t="shared" si="30"/>
        <v>-0.1602476399545445</v>
      </c>
      <c r="K44" s="11">
        <f t="shared" si="30"/>
        <v>-2.254763639297952</v>
      </c>
      <c r="L44" s="31">
        <f t="shared" si="4"/>
        <v>-2.4150112792524965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27.649679745855032</v>
      </c>
      <c r="C45" s="10">
        <f>'Occ T2'!C31</f>
        <v>32.702309872844339</v>
      </c>
      <c r="D45" s="10">
        <f>'Occ T2'!D31</f>
        <v>29.30042842458629</v>
      </c>
      <c r="E45" s="10">
        <f>'Occ T2'!E31</f>
        <v>29.589870181290724</v>
      </c>
      <c r="F45" s="10">
        <f>'Occ T2'!F31</f>
        <v>29.265217794759742</v>
      </c>
      <c r="H45" s="11">
        <f t="shared" si="30"/>
        <v>5.0526301269893068</v>
      </c>
      <c r="I45" s="31">
        <f t="shared" si="5"/>
        <v>-3.4018814482580488</v>
      </c>
      <c r="J45" s="11">
        <f t="shared" si="30"/>
        <v>0.28944175670443428</v>
      </c>
      <c r="K45" s="11">
        <f t="shared" si="30"/>
        <v>-0.32465238653098183</v>
      </c>
      <c r="L45" s="31">
        <f t="shared" si="4"/>
        <v>-3.5210629826547546E-2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81.178265199684063</v>
      </c>
      <c r="C47" s="31">
        <f>'Occ T1'!C16</f>
        <v>80.550403866582869</v>
      </c>
      <c r="D47" s="31">
        <f>'Occ T1'!D16</f>
        <v>71.094457693500345</v>
      </c>
      <c r="E47" s="31">
        <f>'Occ T1'!E16</f>
        <v>73.374959461951619</v>
      </c>
      <c r="F47" s="31">
        <f>'Occ T1'!F16</f>
        <v>71.540801741874333</v>
      </c>
      <c r="H47" s="31">
        <f t="shared" ref="H47:K49" si="31">C47-B47</f>
        <v>-0.62786133310119396</v>
      </c>
      <c r="I47" s="31">
        <f t="shared" si="5"/>
        <v>-9.4559461730825234</v>
      </c>
      <c r="J47" s="31">
        <f t="shared" si="31"/>
        <v>2.2805017684512734</v>
      </c>
      <c r="K47" s="31">
        <f t="shared" si="31"/>
        <v>-1.8341577200772861</v>
      </c>
      <c r="L47" s="31">
        <f t="shared" si="4"/>
        <v>0.44634404837398733</v>
      </c>
    </row>
    <row r="48" spans="1:12" x14ac:dyDescent="0.2">
      <c r="A48" s="10" t="str">
        <f>'Occ T2'!A32</f>
        <v>91 Elementary trades and related occupations</v>
      </c>
      <c r="B48" s="10">
        <f>'Occ T2'!B32</f>
        <v>13.2504489910497</v>
      </c>
      <c r="C48" s="10">
        <f>'Occ T2'!C32</f>
        <v>12.518043468824244</v>
      </c>
      <c r="D48" s="10">
        <f>'Occ T2'!D32</f>
        <v>10.465823852370542</v>
      </c>
      <c r="E48" s="10">
        <f>'Occ T2'!E32</f>
        <v>18.383854596968799</v>
      </c>
      <c r="F48" s="10">
        <f>'Occ T2'!F32</f>
        <v>20.655639533302619</v>
      </c>
      <c r="H48" s="11">
        <f t="shared" si="31"/>
        <v>-0.73240552222545574</v>
      </c>
      <c r="I48" s="31">
        <f t="shared" si="5"/>
        <v>-2.0522196164537014</v>
      </c>
      <c r="J48" s="11">
        <f t="shared" si="31"/>
        <v>7.9180307445982567</v>
      </c>
      <c r="K48" s="11">
        <f t="shared" si="31"/>
        <v>2.2717849363338196</v>
      </c>
      <c r="L48" s="31">
        <f t="shared" si="4"/>
        <v>10.189815680932076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67.927816208634368</v>
      </c>
      <c r="C49" s="10">
        <f>'Occ T2'!C33</f>
        <v>68.032360397758623</v>
      </c>
      <c r="D49" s="10">
        <f>'Occ T2'!D33</f>
        <v>60.628633841129805</v>
      </c>
      <c r="E49" s="10">
        <f>'Occ T2'!E33</f>
        <v>54.991104864982816</v>
      </c>
      <c r="F49" s="10">
        <f>'Occ T2'!F33</f>
        <v>50.885162208571721</v>
      </c>
      <c r="H49" s="11">
        <f t="shared" si="31"/>
        <v>0.10454418912425467</v>
      </c>
      <c r="I49" s="31">
        <f t="shared" si="5"/>
        <v>-7.4037265566288184</v>
      </c>
      <c r="J49" s="11">
        <f t="shared" si="31"/>
        <v>-5.6375289761469887</v>
      </c>
      <c r="K49" s="11">
        <f t="shared" si="31"/>
        <v>-4.105942656411095</v>
      </c>
      <c r="L49" s="31">
        <f t="shared" si="4"/>
        <v>-9.7434716325580837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707.00700000000029</v>
      </c>
      <c r="C51" s="34">
        <f>'Occ T1'!C18</f>
        <v>738.29900000000021</v>
      </c>
      <c r="D51" s="34">
        <f>'Occ T1'!D18</f>
        <v>722.01100000000019</v>
      </c>
      <c r="E51" s="34">
        <f>'Occ T1'!E18</f>
        <v>741.00700000000006</v>
      </c>
      <c r="F51" s="34">
        <f>'Occ T1'!F18</f>
        <v>772.74900000000002</v>
      </c>
      <c r="G51" s="24"/>
      <c r="H51" s="34">
        <f>C51-B51</f>
        <v>31.291999999999916</v>
      </c>
      <c r="I51" s="205">
        <f>D51-C51</f>
        <v>-16.288000000000011</v>
      </c>
      <c r="J51" s="34">
        <f>E51-D51</f>
        <v>18.995999999999867</v>
      </c>
      <c r="K51" s="34">
        <f>F51-E51</f>
        <v>31.741999999999962</v>
      </c>
      <c r="L51" s="205">
        <f>F51-D51</f>
        <v>50.737999999999829</v>
      </c>
    </row>
    <row r="53" spans="1:12" ht="15.75" x14ac:dyDescent="0.25">
      <c r="A53" s="19" t="str">
        <f>CONCATENATE(A1," (Continued)")</f>
        <v>Occupation Table 3  Employment Change by Occupation in Occupation Group (SOC 2020), 2015-2035, Lancashire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2.6847598201657386</v>
      </c>
      <c r="C59" s="44">
        <f>IF(AND(D$5-C$5 &lt;&gt; 0,D7 &lt;&gt; 0,C7 &lt;&gt; 0),(EXP(LN(D7/C7)/(D$5-C$5))-1)*100,0)</f>
        <v>3.5910587203643818</v>
      </c>
      <c r="D59" s="44">
        <f>IF(AND(E$5-D$5 &lt;&gt; 0,E7 &lt;&gt; 0,D7 &lt;&gt; 0),(EXP(LN(E7/D7)/(E$5-D$5))-1)*100,0)</f>
        <v>-1.3227133014481085</v>
      </c>
      <c r="E59" s="44">
        <f>IF(AND(F$5-E$5 &lt;&gt; 0,F7 &lt;&gt; 0,E7 &lt;&gt; 0),(EXP(LN(F7/E7)/(F$5-E$5))-1)*100,0)</f>
        <v>0.97010894832432193</v>
      </c>
      <c r="F59" s="44">
        <f>IF(AND(F$5-D$5 &lt;&gt; 0,F7 &lt;&gt; 0,D7 &lt;&gt; 0),(EXP(LN(F7/D7)/(F$5-D$5))-1)*100,0)</f>
        <v>0.19997573271621771</v>
      </c>
      <c r="H59" s="44">
        <f>(B7/B$51)*100</f>
        <v>8.2150888762823442</v>
      </c>
      <c r="I59" s="44">
        <f>(C7/C$51)*100</f>
        <v>8.7463663922788051</v>
      </c>
      <c r="J59" s="44">
        <f>(D7/D$51)*100</f>
        <v>9.2648502475155929</v>
      </c>
      <c r="K59" s="44">
        <f>(E7/E$51)*100</f>
        <v>8.445899398653987</v>
      </c>
      <c r="L59" s="44">
        <f>(F7/F$51)*100</f>
        <v>8.9198594592146048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3.9004766036259575</v>
      </c>
      <c r="C60" s="44">
        <f t="shared" si="32"/>
        <v>2.5603261545717126</v>
      </c>
      <c r="D60" s="44">
        <f t="shared" si="32"/>
        <v>-2.2357426998028229</v>
      </c>
      <c r="E60" s="44">
        <f t="shared" si="32"/>
        <v>0.82478192023909269</v>
      </c>
      <c r="F60" s="44">
        <f>IF(AND(F$5-D$5 &lt;&gt; 0,F8 &lt;&gt; 0,D8 &lt;&gt; 0),(EXP(LN(F8/D8)/(F$5-D$5))-1)*100,0)</f>
        <v>-0.20589306195807344</v>
      </c>
      <c r="H60" s="44">
        <f t="shared" ref="H60:L60" si="33">(B8/B$51)*100</f>
        <v>5.343300955758262</v>
      </c>
      <c r="I60" s="44">
        <f t="shared" si="33"/>
        <v>5.9630881372162294</v>
      </c>
      <c r="J60" s="44">
        <f t="shared" si="33"/>
        <v>6.2537294350519232</v>
      </c>
      <c r="K60" s="44">
        <f t="shared" si="33"/>
        <v>5.4420323375448785</v>
      </c>
      <c r="L60" s="44">
        <f t="shared" si="33"/>
        <v>5.6652344862914745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0.30052521260242049</v>
      </c>
      <c r="C61" s="44">
        <f>IF(AND(D$5-C$5 &lt;&gt; 0,D9 &lt;&gt; 0,C9 &lt;&gt; 0),(EXP(LN(D9/C9)/(D$5-C$5))-1)*100,0)</f>
        <v>5.7993715703429816</v>
      </c>
      <c r="D61" s="44">
        <f t="shared" si="34"/>
        <v>0.47226777112281404</v>
      </c>
      <c r="E61" s="44">
        <f t="shared" si="34"/>
        <v>1.2286950841409849</v>
      </c>
      <c r="F61" s="44">
        <f>IF(AND(F$5-D$5 &lt;&gt; 0,F9 &lt;&gt; 0,D9 &lt;&gt; 0),(EXP(LN(F9/D9)/(F$5-D$5))-1)*100,0)</f>
        <v>0.97592198480331849</v>
      </c>
      <c r="H61" s="44">
        <f t="shared" ref="H61:L61" si="35">(B9/B$51)*100</f>
        <v>2.8717879205240822</v>
      </c>
      <c r="I61" s="44">
        <f t="shared" si="35"/>
        <v>2.7832782550625756</v>
      </c>
      <c r="J61" s="44">
        <f t="shared" si="35"/>
        <v>3.0111208124636706</v>
      </c>
      <c r="K61" s="44">
        <f t="shared" si="35"/>
        <v>3.0038670611091089</v>
      </c>
      <c r="L61" s="44">
        <f t="shared" si="35"/>
        <v>3.2546249729231298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2.3152159788063509</v>
      </c>
      <c r="C63" s="44">
        <f t="shared" si="36"/>
        <v>5.1122987010984389</v>
      </c>
      <c r="D63" s="44">
        <f t="shared" si="36"/>
        <v>1.3823158391532919</v>
      </c>
      <c r="E63" s="44">
        <f t="shared" si="36"/>
        <v>1.148812040960201</v>
      </c>
      <c r="F63" s="44">
        <f>IF(AND(F$5-D$5 &lt;&gt; 0,F11 &lt;&gt; 0,D11 &lt;&gt; 0),(EXP(LN(F11/D11)/(F$5-D$5))-1)*100,0)</f>
        <v>1.2265868228776178</v>
      </c>
      <c r="H63" s="44">
        <f>(B11/B$51)*100</f>
        <v>18.869333788229163</v>
      </c>
      <c r="I63" s="44">
        <f>(C11/C$51)*100</f>
        <v>19.801992965775622</v>
      </c>
      <c r="J63" s="44">
        <f>(D11/D$51)*100</f>
        <v>21.283884900571383</v>
      </c>
      <c r="K63" s="44">
        <f>(E11/E$51)*100</f>
        <v>22.211784046958176</v>
      </c>
      <c r="L63" s="44">
        <f>(F11/F$51)*100</f>
        <v>23.876747472886606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2.5157268303292568</v>
      </c>
      <c r="C64" s="44">
        <f t="shared" si="36"/>
        <v>3.0351204151743749</v>
      </c>
      <c r="D64" s="49">
        <f t="shared" si="36"/>
        <v>3.8841752481829861</v>
      </c>
      <c r="E64" s="49">
        <f t="shared" si="36"/>
        <v>1.2471137273655231</v>
      </c>
      <c r="F64" s="44">
        <f>IF(AND(F$5-D$5 &lt;&gt; 0,F12 &lt;&gt; 0,D12 &lt;&gt; 0),(EXP(LN(F12/D12)/(F$5-D$5))-1)*100,0)</f>
        <v>2.1186111852235401</v>
      </c>
      <c r="H64" s="40">
        <f t="shared" ref="H64:L67" si="37">(B12/B$11)*100</f>
        <v>26.262282007809368</v>
      </c>
      <c r="I64" s="40">
        <f t="shared" si="37"/>
        <v>26.468756569569518</v>
      </c>
      <c r="J64" s="40">
        <f t="shared" si="37"/>
        <v>25.945693834940688</v>
      </c>
      <c r="K64" s="40">
        <f t="shared" si="37"/>
        <v>29.309015654114578</v>
      </c>
      <c r="L64" s="40">
        <f t="shared" si="37"/>
        <v>29.595104876885227</v>
      </c>
    </row>
    <row r="65" spans="1:12" x14ac:dyDescent="0.2">
      <c r="A65" t="str">
        <f>A13</f>
        <v>22 Health professionals</v>
      </c>
      <c r="B65" s="49">
        <f t="shared" si="36"/>
        <v>2.7434186151967133</v>
      </c>
      <c r="C65" s="44">
        <f t="shared" si="36"/>
        <v>1.5164215476137999</v>
      </c>
      <c r="D65" s="49">
        <f t="shared" si="36"/>
        <v>-7.301066343808893E-2</v>
      </c>
      <c r="E65" s="49">
        <f t="shared" si="36"/>
        <v>1.0371820187411673</v>
      </c>
      <c r="F65" s="44">
        <f>IF(AND(F$5-D$5 &lt;&gt; 0,F13 &lt;&gt; 0,D13 &lt;&gt; 0),(EXP(LN(F13/D13)/(F$5-D$5))-1)*100,0)</f>
        <v>0.66575403902489061</v>
      </c>
      <c r="H65" s="40">
        <f t="shared" si="37"/>
        <v>23.214067663229145</v>
      </c>
      <c r="I65" s="40">
        <f t="shared" si="37"/>
        <v>23.605129794914976</v>
      </c>
      <c r="J65" s="40">
        <f t="shared" si="37"/>
        <v>22.797601580010777</v>
      </c>
      <c r="K65" s="40">
        <f t="shared" si="37"/>
        <v>21.207629952580014</v>
      </c>
      <c r="L65" s="40">
        <f t="shared" si="37"/>
        <v>20.974736907528435</v>
      </c>
    </row>
    <row r="66" spans="1:12" x14ac:dyDescent="0.2">
      <c r="A66" t="str">
        <f>A14</f>
        <v>23 Teaching and other educational professionals</v>
      </c>
      <c r="B66" s="49">
        <f t="shared" si="36"/>
        <v>0.74596327693661202</v>
      </c>
      <c r="C66" s="44">
        <f t="shared" si="36"/>
        <v>6.1975420040302875</v>
      </c>
      <c r="D66" s="49">
        <f t="shared" si="36"/>
        <v>0.57644304932222834</v>
      </c>
      <c r="E66" s="49">
        <f t="shared" si="36"/>
        <v>1.163472939702892</v>
      </c>
      <c r="F66" s="44">
        <f>IF(AND(F$5-D$5 &lt;&gt; 0,F14 &lt;&gt; 0,D14 &lt;&gt; 0),(EXP(LN(F14/D14)/(F$5-D$5))-1)*100,0)</f>
        <v>0.96741659486243581</v>
      </c>
      <c r="H66" s="40">
        <f t="shared" si="37"/>
        <v>27.212211161852846</v>
      </c>
      <c r="I66" s="40">
        <f t="shared" si="37"/>
        <v>25.580766045150753</v>
      </c>
      <c r="J66" s="40">
        <f t="shared" si="37"/>
        <v>25.844877432470987</v>
      </c>
      <c r="K66" s="40">
        <f t="shared" si="37"/>
        <v>24.833892795922491</v>
      </c>
      <c r="L66" s="40">
        <f t="shared" si="37"/>
        <v>24.869911484331215</v>
      </c>
    </row>
    <row r="67" spans="1:12" x14ac:dyDescent="0.2">
      <c r="A67" t="str">
        <f>A15</f>
        <v>24 Business, media and public service professionals</v>
      </c>
      <c r="B67" s="49">
        <f t="shared" si="36"/>
        <v>3.4312917702307377</v>
      </c>
      <c r="C67" s="44">
        <f t="shared" si="36"/>
        <v>9.7168794279020698</v>
      </c>
      <c r="D67" s="49">
        <f t="shared" si="36"/>
        <v>0.76657942072630991</v>
      </c>
      <c r="E67" s="49">
        <f t="shared" si="36"/>
        <v>1.1121430497870177</v>
      </c>
      <c r="F67" s="44">
        <f>IF(AND(F$5-D$5 &lt;&gt; 0,F15 &lt;&gt; 0,D15 &lt;&gt; 0),(EXP(LN(F15/D15)/(F$5-D$5))-1)*100,0)</f>
        <v>0.99682370063323145</v>
      </c>
      <c r="H67" s="40">
        <f t="shared" si="37"/>
        <v>23.311439167108645</v>
      </c>
      <c r="I67" s="40">
        <f t="shared" si="37"/>
        <v>24.345347590364742</v>
      </c>
      <c r="J67" s="40">
        <f t="shared" si="37"/>
        <v>25.411827152577537</v>
      </c>
      <c r="K67" s="40">
        <f t="shared" si="37"/>
        <v>24.649461597382913</v>
      </c>
      <c r="L67" s="40">
        <f t="shared" si="37"/>
        <v>24.560246731255123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2.0618671705970204</v>
      </c>
      <c r="C69" s="44">
        <f t="shared" si="39"/>
        <v>3.1600125062591911</v>
      </c>
      <c r="D69" s="44">
        <f t="shared" si="39"/>
        <v>1.3647566618112394</v>
      </c>
      <c r="E69" s="44">
        <f t="shared" si="39"/>
        <v>1.0392700784281672</v>
      </c>
      <c r="F69" s="44">
        <f t="shared" ref="F69:F74" si="40">IF(AND(F$5-D$5 &lt;&gt; 0,F17 &lt;&gt; 0,D17 &lt;&gt; 0),(EXP(LN(F17/D17)/(F$5-D$5))-1)*100,0)</f>
        <v>1.1476493122499098</v>
      </c>
      <c r="H69" s="44">
        <f>(B17/B$51)*100</f>
        <v>10.700640813609827</v>
      </c>
      <c r="I69" s="44">
        <f>(C17/C$51)*100</f>
        <v>11.118731863694929</v>
      </c>
      <c r="J69" s="44">
        <f>(D17/D$51)*100</f>
        <v>11.728841276849646</v>
      </c>
      <c r="K69" s="44">
        <f>(E17/E$51)*100</f>
        <v>12.229579467388879</v>
      </c>
      <c r="L69" s="44">
        <f>(F17/F$51)*100</f>
        <v>13.004611537565808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3.4424711900291172</v>
      </c>
      <c r="C70" s="44">
        <f t="shared" si="39"/>
        <v>7.5212148429086634</v>
      </c>
      <c r="D70" s="49">
        <f t="shared" si="39"/>
        <v>-1.5259103654084449</v>
      </c>
      <c r="E70" s="49">
        <f t="shared" si="39"/>
        <v>0.68795518082649387</v>
      </c>
      <c r="F70" s="44">
        <f t="shared" si="40"/>
        <v>-5.5475622394451918E-2</v>
      </c>
      <c r="H70" s="40">
        <f t="shared" ref="H70:L74" si="41">(B18/B$17)*100</f>
        <v>16.005261268716215</v>
      </c>
      <c r="I70" s="40">
        <f t="shared" si="41"/>
        <v>16.889013357204043</v>
      </c>
      <c r="J70" s="40">
        <f t="shared" si="41"/>
        <v>17.603014865420935</v>
      </c>
      <c r="K70" s="40">
        <f t="shared" si="41"/>
        <v>15.2321784115609</v>
      </c>
      <c r="L70" s="40">
        <f t="shared" si="41"/>
        <v>14.71076396241914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2.2778498759522536</v>
      </c>
      <c r="C71" s="44">
        <f t="shared" si="39"/>
        <v>3.5506745909774207</v>
      </c>
      <c r="D71" s="49">
        <f t="shared" si="39"/>
        <v>10.072622431344659</v>
      </c>
      <c r="E71" s="49">
        <f t="shared" si="39"/>
        <v>2.0363320484419578</v>
      </c>
      <c r="F71" s="44">
        <f t="shared" si="40"/>
        <v>4.6476941682924711</v>
      </c>
      <c r="H71" s="40">
        <f t="shared" si="41"/>
        <v>18.655135403243122</v>
      </c>
      <c r="I71" s="40">
        <f t="shared" si="41"/>
        <v>18.813548906309308</v>
      </c>
      <c r="J71" s="40">
        <f t="shared" si="41"/>
        <v>18.884794925557717</v>
      </c>
      <c r="K71" s="40">
        <f t="shared" si="41"/>
        <v>28.515036363354472</v>
      </c>
      <c r="L71" s="40">
        <f t="shared" si="41"/>
        <v>31.457218022447226</v>
      </c>
    </row>
    <row r="72" spans="1:12" x14ac:dyDescent="0.2">
      <c r="A72" t="str">
        <f t="shared" si="38"/>
        <v>33 Protective service occupations</v>
      </c>
      <c r="B72" s="49">
        <f t="shared" si="39"/>
        <v>-0.20041858838949489</v>
      </c>
      <c r="C72" s="44">
        <f t="shared" si="39"/>
        <v>2.7412160319001844</v>
      </c>
      <c r="D72" s="49">
        <f t="shared" si="39"/>
        <v>-4.2327070649262444</v>
      </c>
      <c r="E72" s="49">
        <f t="shared" si="39"/>
        <v>0.44380294309320778</v>
      </c>
      <c r="F72" s="44">
        <f t="shared" si="40"/>
        <v>-1.1398719433507232</v>
      </c>
      <c r="H72" s="40">
        <f t="shared" si="41"/>
        <v>9.5259991861123865</v>
      </c>
      <c r="I72" s="40">
        <f t="shared" si="41"/>
        <v>8.7090619923687953</v>
      </c>
      <c r="J72" s="40">
        <f t="shared" si="41"/>
        <v>8.6737060015273197</v>
      </c>
      <c r="K72" s="40">
        <f t="shared" si="41"/>
        <v>6.5291379330640789</v>
      </c>
      <c r="L72" s="40">
        <f t="shared" si="41"/>
        <v>6.1543942751569167</v>
      </c>
    </row>
    <row r="73" spans="1:12" x14ac:dyDescent="0.2">
      <c r="A73" t="str">
        <f t="shared" si="38"/>
        <v>34 Culture, media and sports occupations</v>
      </c>
      <c r="B73" s="49">
        <f t="shared" si="39"/>
        <v>2.959926628011722</v>
      </c>
      <c r="C73" s="44">
        <f t="shared" si="39"/>
        <v>-2.9148657997783878</v>
      </c>
      <c r="D73" s="49">
        <f t="shared" si="39"/>
        <v>-3.0370947747274335</v>
      </c>
      <c r="E73" s="49">
        <f t="shared" si="39"/>
        <v>0.98794883835000569</v>
      </c>
      <c r="F73" s="44">
        <f t="shared" si="40"/>
        <v>-0.37196284396873169</v>
      </c>
      <c r="H73" s="40">
        <f t="shared" si="41"/>
        <v>10.297448572052138</v>
      </c>
      <c r="I73" s="40">
        <f t="shared" si="41"/>
        <v>10.66469629304277</v>
      </c>
      <c r="J73" s="40">
        <f t="shared" si="41"/>
        <v>10.036674537547597</v>
      </c>
      <c r="K73" s="40">
        <f t="shared" si="41"/>
        <v>8.0386482949603817</v>
      </c>
      <c r="L73" s="40">
        <f t="shared" si="41"/>
        <v>7.9979105005318987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1.7281029894771649</v>
      </c>
      <c r="C74" s="44">
        <f t="shared" si="39"/>
        <v>2.8801581332651205</v>
      </c>
      <c r="D74" s="49">
        <f t="shared" si="39"/>
        <v>-8.6578871699749538E-2</v>
      </c>
      <c r="E74" s="49">
        <f t="shared" si="39"/>
        <v>0.5423595448887264</v>
      </c>
      <c r="F74" s="44">
        <f t="shared" si="40"/>
        <v>0.33227473633190563</v>
      </c>
      <c r="H74" s="40">
        <f t="shared" si="41"/>
        <v>45.51615556987614</v>
      </c>
      <c r="I74" s="40">
        <f t="shared" si="41"/>
        <v>44.923679451075074</v>
      </c>
      <c r="J74" s="40">
        <f t="shared" si="41"/>
        <v>44.801809669946422</v>
      </c>
      <c r="K74" s="40">
        <f t="shared" si="41"/>
        <v>41.684998997060163</v>
      </c>
      <c r="L74" s="40">
        <f t="shared" si="41"/>
        <v>39.679713239444823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-0.74836291928648269</v>
      </c>
      <c r="C76" s="44">
        <f t="shared" si="42"/>
        <v>2.3482368108787677</v>
      </c>
      <c r="D76" s="44">
        <f t="shared" si="42"/>
        <v>0.4104515691083499</v>
      </c>
      <c r="E76" s="44">
        <f t="shared" si="42"/>
        <v>-0.46881654848672794</v>
      </c>
      <c r="F76" s="44">
        <f>IF(AND(F$5-D$5 &lt;&gt; 0,F24 &lt;&gt; 0,D24 &lt;&gt; 0),(EXP(LN(F24/D24)/(F$5-D$5))-1)*100,0)</f>
        <v>-0.17658602495843612</v>
      </c>
      <c r="H76" s="44">
        <f>(B24/B$51)*100</f>
        <v>11.981692364649044</v>
      </c>
      <c r="I76" s="44">
        <f>(C24/C$51)*100</f>
        <v>11.134233213564299</v>
      </c>
      <c r="J76" s="44">
        <f>(D24/D$51)*100</f>
        <v>11.652769206527838</v>
      </c>
      <c r="K76" s="44">
        <f>(E24/E$51)*100</f>
        <v>11.588980965784925</v>
      </c>
      <c r="L76" s="44">
        <f>(F24/F$51)*100</f>
        <v>10.602805341039558</v>
      </c>
    </row>
    <row r="77" spans="1:12" x14ac:dyDescent="0.2">
      <c r="A77" t="str">
        <f>A25</f>
        <v>41 Administrative occupations</v>
      </c>
      <c r="B77" s="49">
        <f t="shared" si="42"/>
        <v>-0.3567791249721064</v>
      </c>
      <c r="C77" s="44">
        <f t="shared" si="42"/>
        <v>3.4994890189946615</v>
      </c>
      <c r="D77" s="49">
        <f t="shared" si="42"/>
        <v>0.76736183798986612</v>
      </c>
      <c r="E77" s="49">
        <f t="shared" si="42"/>
        <v>1.8516301953863668E-2</v>
      </c>
      <c r="F77" s="44">
        <f>IF(AND(F$5-D$5 &lt;&gt; 0,F25 &lt;&gt; 0,D25 &lt;&gt; 0),(EXP(LN(F25/D25)/(F$5-D$5))-1)*100,0)</f>
        <v>0.26751109694456154</v>
      </c>
      <c r="H77" s="40">
        <f t="shared" ref="H77:L78" si="43">(B25/B$24)*100</f>
        <v>81.310601259285946</v>
      </c>
      <c r="I77" s="40">
        <f t="shared" si="43"/>
        <v>82.601414826134118</v>
      </c>
      <c r="J77" s="40">
        <f t="shared" si="43"/>
        <v>83.530547209604507</v>
      </c>
      <c r="K77" s="40">
        <f t="shared" si="43"/>
        <v>85.025690645472807</v>
      </c>
      <c r="L77" s="40">
        <f t="shared" si="43"/>
        <v>89.281723823886168</v>
      </c>
    </row>
    <row r="78" spans="1:12" x14ac:dyDescent="0.2">
      <c r="A78" t="str">
        <f>A26</f>
        <v>42 Secretarial and related occupations</v>
      </c>
      <c r="B78" s="49">
        <f t="shared" si="42"/>
        <v>-2.5083704057309975</v>
      </c>
      <c r="C78" s="44">
        <f t="shared" si="42"/>
        <v>-3.1174410164726551</v>
      </c>
      <c r="D78" s="49">
        <f t="shared" si="42"/>
        <v>-1.4827123476108817</v>
      </c>
      <c r="E78" s="49">
        <f t="shared" si="42"/>
        <v>-3.7419671268448584</v>
      </c>
      <c r="F78" s="44">
        <f>IF(AND(F$5-D$5 &lt;&gt; 0,F26 &lt;&gt; 0,D26 &lt;&gt; 0),(EXP(LN(F26/D26)/(F$5-D$5))-1)*100,0)</f>
        <v>-2.9946983962713003</v>
      </c>
      <c r="H78" s="40">
        <f t="shared" si="43"/>
        <v>18.689398740714054</v>
      </c>
      <c r="I78" s="40">
        <f t="shared" si="43"/>
        <v>17.398585173865889</v>
      </c>
      <c r="J78" s="40">
        <f t="shared" si="43"/>
        <v>16.469452790395493</v>
      </c>
      <c r="K78" s="40">
        <f t="shared" si="43"/>
        <v>14.974309354527193</v>
      </c>
      <c r="L78" s="40">
        <f t="shared" si="43"/>
        <v>10.71827617611382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0.57277060286680115</v>
      </c>
      <c r="C80" s="44">
        <f t="shared" si="44"/>
        <v>-11.808429874873505</v>
      </c>
      <c r="D80" s="44">
        <f t="shared" si="44"/>
        <v>-0.44409347590064208</v>
      </c>
      <c r="E80" s="44">
        <f t="shared" si="44"/>
        <v>-0.54006347718483783</v>
      </c>
      <c r="F80" s="44">
        <f>IF(AND(F$5-D$5 &lt;&gt; 0,F28 &lt;&gt; 0,D28 &lt;&gt; 0),(EXP(LN(F28/D28)/(F$5-D$5))-1)*100,0)</f>
        <v>-0.50808376041400205</v>
      </c>
      <c r="H80" s="44">
        <f>(B28/B$51)*100</f>
        <v>11.054008104433739</v>
      </c>
      <c r="I80" s="44">
        <f>(C28/C$51)*100</f>
        <v>10.830110045863856</v>
      </c>
      <c r="J80" s="44">
        <f>(D28/D$51)*100</f>
        <v>9.766712646525745</v>
      </c>
      <c r="K80" s="44">
        <f>(E28/E$51)*100</f>
        <v>9.3069004831522548</v>
      </c>
      <c r="L80" s="44">
        <f>(F28/F$51)*100</f>
        <v>8.4541647373292914</v>
      </c>
    </row>
    <row r="81" spans="1:12" x14ac:dyDescent="0.2">
      <c r="A81" t="str">
        <f>A29</f>
        <v>51 Skilled agricultural and related trades</v>
      </c>
      <c r="B81" s="49">
        <f t="shared" si="44"/>
        <v>1.5984420703235358</v>
      </c>
      <c r="C81" s="44">
        <f t="shared" si="44"/>
        <v>-3.8103588069581917</v>
      </c>
      <c r="D81" s="49">
        <f t="shared" si="44"/>
        <v>-0.47294479299507808</v>
      </c>
      <c r="E81" s="49">
        <f t="shared" si="44"/>
        <v>0.72384572693633409</v>
      </c>
      <c r="F81" s="44">
        <f>IF(AND(F$5-D$5 &lt;&gt; 0,F29 &lt;&gt; 0,D29 &lt;&gt; 0),(EXP(LN(F29/D29)/(F$5-D$5))-1)*100,0)</f>
        <v>0.32332502455663104</v>
      </c>
      <c r="H81" s="40">
        <f t="shared" ref="H81:L84" si="45">(B29/B$28)*100</f>
        <v>10.153799085899594</v>
      </c>
      <c r="I81" s="40">
        <f t="shared" si="45"/>
        <v>10.574384602505818</v>
      </c>
      <c r="J81" s="40">
        <f t="shared" si="45"/>
        <v>11.533372853087094</v>
      </c>
      <c r="K81" s="40">
        <f t="shared" si="45"/>
        <v>11.516670670308216</v>
      </c>
      <c r="L81" s="40">
        <f t="shared" si="45"/>
        <v>13.06676746345426</v>
      </c>
    </row>
    <row r="82" spans="1:12" x14ac:dyDescent="0.2">
      <c r="A82" t="str">
        <f>A30</f>
        <v>52 Skilled metal, electrical and electronic trades</v>
      </c>
      <c r="B82" s="49">
        <f t="shared" si="44"/>
        <v>1.5133777462372322</v>
      </c>
      <c r="C82" s="44">
        <f t="shared" si="44"/>
        <v>-15.55640889968708</v>
      </c>
      <c r="D82" s="49">
        <f t="shared" si="44"/>
        <v>-1.0362440806792717</v>
      </c>
      <c r="E82" s="49">
        <f t="shared" si="44"/>
        <v>-0.92340489849653817</v>
      </c>
      <c r="F82" s="44">
        <f>IF(AND(F$5-D$5 &lt;&gt; 0,F30 &lt;&gt; 0,D30 &lt;&gt; 0),(EXP(LN(F30/D30)/(F$5-D$5))-1)*100,0)</f>
        <v>-0.96103224754480188</v>
      </c>
      <c r="H82" s="40">
        <f t="shared" si="45"/>
        <v>37.602656090827054</v>
      </c>
      <c r="I82" s="40">
        <f t="shared" si="45"/>
        <v>39.02922971646057</v>
      </c>
      <c r="J82" s="40">
        <f t="shared" si="45"/>
        <v>37.370559458924831</v>
      </c>
      <c r="K82" s="40">
        <f t="shared" si="45"/>
        <v>36.272316361494468</v>
      </c>
      <c r="L82" s="40">
        <f t="shared" si="45"/>
        <v>34.898297780792745</v>
      </c>
    </row>
    <row r="83" spans="1:12" x14ac:dyDescent="0.2">
      <c r="A83" t="str">
        <f>A31</f>
        <v>53 Skilled construction and building trades</v>
      </c>
      <c r="B83" s="49">
        <f t="shared" si="44"/>
        <v>1.4883053843401273</v>
      </c>
      <c r="C83" s="44">
        <f t="shared" si="44"/>
        <v>-14.460974636066236</v>
      </c>
      <c r="D83" s="49">
        <f t="shared" si="44"/>
        <v>-0.35710034974325566</v>
      </c>
      <c r="E83" s="49">
        <f t="shared" si="44"/>
        <v>-0.81990692813483923</v>
      </c>
      <c r="F83" s="44">
        <f>IF(AND(F$5-D$5 &lt;&gt; 0,F31 &lt;&gt; 0,D31 &lt;&gt; 0),(EXP(LN(F31/D31)/(F$5-D$5))-1)*100,0)</f>
        <v>-0.66587740476404811</v>
      </c>
      <c r="H83" s="40">
        <f t="shared" si="45"/>
        <v>31.814027866793182</v>
      </c>
      <c r="I83" s="40">
        <f t="shared" si="45"/>
        <v>32.98838111091704</v>
      </c>
      <c r="J83" s="40">
        <f t="shared" si="45"/>
        <v>31.996186988827564</v>
      </c>
      <c r="K83" s="40">
        <f t="shared" si="45"/>
        <v>32.136224737519711</v>
      </c>
      <c r="L83" s="40">
        <f t="shared" si="45"/>
        <v>31.243393143390541</v>
      </c>
    </row>
    <row r="84" spans="1:12" x14ac:dyDescent="0.2">
      <c r="A84" t="str">
        <f>A32</f>
        <v>54 Textiles, printing and other skilled trades</v>
      </c>
      <c r="B84" s="49">
        <f t="shared" si="44"/>
        <v>-3.3719672520979072</v>
      </c>
      <c r="C84" s="44">
        <f t="shared" si="44"/>
        <v>-3.2371308683379785</v>
      </c>
      <c r="D84" s="49">
        <f t="shared" si="44"/>
        <v>0.55208836054783106</v>
      </c>
      <c r="E84" s="49">
        <f t="shared" si="44"/>
        <v>-0.19052995399290173</v>
      </c>
      <c r="F84" s="44">
        <f>IF(AND(F$5-D$5 &lt;&gt; 0,F32 &lt;&gt; 0,D32 &lt;&gt; 0),(EXP(LN(F32/D32)/(F$5-D$5))-1)*100,0)</f>
        <v>5.639808190716078E-2</v>
      </c>
      <c r="H84" s="40">
        <f t="shared" si="45"/>
        <v>20.42951695648016</v>
      </c>
      <c r="I84" s="40">
        <f t="shared" si="45"/>
        <v>17.408004570116567</v>
      </c>
      <c r="J84" s="40">
        <f t="shared" si="45"/>
        <v>19.099880699160508</v>
      </c>
      <c r="K84" s="40">
        <f t="shared" si="45"/>
        <v>20.074788230677601</v>
      </c>
      <c r="L84" s="40">
        <f t="shared" si="45"/>
        <v>20.791541612362462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-3.6628035490549049E-2</v>
      </c>
      <c r="C86" s="44">
        <f t="shared" si="46"/>
        <v>-3.4752202237151142</v>
      </c>
      <c r="D86" s="44">
        <f t="shared" si="46"/>
        <v>0.72349446231791958</v>
      </c>
      <c r="E86" s="44">
        <f t="shared" si="46"/>
        <v>0.89408433250575126</v>
      </c>
      <c r="F86" s="44">
        <f>IF(AND(F$5-D$5 &lt;&gt; 0,F34 &lt;&gt; 0,D34 &lt;&gt; 0),(EXP(LN(F34/D34)/(F$5-D$5))-1)*100,0)</f>
        <v>0.83718896450273306</v>
      </c>
      <c r="H86" s="44">
        <f>(B34/B$51)*100</f>
        <v>10.909491333344738</v>
      </c>
      <c r="I86" s="44">
        <f>(C34/C$51)*100</f>
        <v>10.431806541511786</v>
      </c>
      <c r="J86" s="44">
        <f>(D34/D$51)*100</f>
        <v>10.296433285476446</v>
      </c>
      <c r="K86" s="44">
        <f>(E34/E$51)*100</f>
        <v>10.400692021101747</v>
      </c>
      <c r="L86" s="44">
        <f>(F34/F$51)*100</f>
        <v>10.901923437533743</v>
      </c>
    </row>
    <row r="87" spans="1:12" x14ac:dyDescent="0.2">
      <c r="A87" t="str">
        <f>A35</f>
        <v>61 Caring personal service occupations</v>
      </c>
      <c r="B87" s="49">
        <f t="shared" si="46"/>
        <v>-0.13108410119584413</v>
      </c>
      <c r="C87" s="44">
        <f t="shared" si="46"/>
        <v>-1.2114767234871593</v>
      </c>
      <c r="D87" s="49">
        <f t="shared" si="46"/>
        <v>1.3394698833369523</v>
      </c>
      <c r="E87" s="49">
        <f t="shared" si="46"/>
        <v>1.0964944150939626</v>
      </c>
      <c r="F87" s="44">
        <f>IF(AND(F$5-D$5 &lt;&gt; 0,F35 &lt;&gt; 0,D35 &lt;&gt; 0),(EXP(LN(F35/D35)/(F$5-D$5))-1)*100,0)</f>
        <v>1.1774214390494642</v>
      </c>
      <c r="H87" s="40">
        <f t="shared" ref="H87:L89" si="47">(B35/B$34)*100</f>
        <v>79.320582099115683</v>
      </c>
      <c r="I87" s="40">
        <f t="shared" si="47"/>
        <v>79.021204542967453</v>
      </c>
      <c r="J87" s="40">
        <f t="shared" si="47"/>
        <v>80.874446151794984</v>
      </c>
      <c r="K87" s="40">
        <f t="shared" si="47"/>
        <v>83.377820240994666</v>
      </c>
      <c r="L87" s="40">
        <f t="shared" si="47"/>
        <v>85.065697807036116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0.50989368456006989</v>
      </c>
      <c r="C88" s="44">
        <f t="shared" si="46"/>
        <v>-13.240354472698368</v>
      </c>
      <c r="D88" s="49">
        <f t="shared" si="46"/>
        <v>-1.8613154388812836</v>
      </c>
      <c r="E88" s="49">
        <f t="shared" si="46"/>
        <v>-0.2279230869026927</v>
      </c>
      <c r="F88" s="44">
        <f>IF(AND(F$5-D$5 &lt;&gt; 0,F36 &lt;&gt; 0,D36 &lt;&gt; 0),(EXP(LN(F36/D36)/(F$5-D$5))-1)*100,0)</f>
        <v>-0.7753857098245609</v>
      </c>
      <c r="H88" s="40">
        <f t="shared" si="47"/>
        <v>19.781214030852375</v>
      </c>
      <c r="I88" s="40">
        <f t="shared" si="47"/>
        <v>20.217367575199589</v>
      </c>
      <c r="J88" s="40">
        <f t="shared" si="47"/>
        <v>18.172034667002986</v>
      </c>
      <c r="K88" s="40">
        <f t="shared" si="47"/>
        <v>15.956983496968165</v>
      </c>
      <c r="L88" s="40">
        <f t="shared" si="47"/>
        <v>14.26868307731189</v>
      </c>
    </row>
    <row r="89" spans="1:12" x14ac:dyDescent="0.2">
      <c r="A89" t="str">
        <f>A37</f>
        <v>63 Community and civil enforcement occupations</v>
      </c>
      <c r="B89" s="49">
        <f t="shared" si="46"/>
        <v>-4.0810622022630527</v>
      </c>
      <c r="C89" s="44">
        <f t="shared" si="46"/>
        <v>20.875832332835543</v>
      </c>
      <c r="D89" s="49">
        <f t="shared" si="46"/>
        <v>-6.2751275934410655</v>
      </c>
      <c r="E89" s="49">
        <f t="shared" si="46"/>
        <v>0.90049615882596967</v>
      </c>
      <c r="F89" s="44">
        <f>IF(AND(F$5-D$5 &lt;&gt; 0,F37 &lt;&gt; 0,D37 &lt;&gt; 0),(EXP(LN(F37/D37)/(F$5-D$5))-1)*100,0)</f>
        <v>-1.5504307058167632</v>
      </c>
      <c r="H89" s="40">
        <f t="shared" si="47"/>
        <v>0.89820387003194058</v>
      </c>
      <c r="I89" s="40">
        <f t="shared" si="47"/>
        <v>0.76142788183297272</v>
      </c>
      <c r="J89" s="40">
        <f t="shared" si="47"/>
        <v>0.95351918120202062</v>
      </c>
      <c r="K89" s="40">
        <f t="shared" si="47"/>
        <v>0.6651962620371531</v>
      </c>
      <c r="L89" s="40">
        <f t="shared" si="47"/>
        <v>0.66561911565199994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0.93566582165554024</v>
      </c>
      <c r="C91" s="44">
        <f t="shared" si="48"/>
        <v>-3.6880734112255453</v>
      </c>
      <c r="D91" s="44">
        <f t="shared" si="48"/>
        <v>0.32419396442431303</v>
      </c>
      <c r="E91" s="44">
        <f t="shared" si="48"/>
        <v>6.1102630053921914E-2</v>
      </c>
      <c r="F91" s="44">
        <f t="shared" ref="F91:F93" si="49">IF(AND(F$5-D$5 &lt;&gt; 0,F39 &lt;&gt; 0,D39 &lt;&gt; 0),(EXP(LN(F39/D39)/(F$5-D$5))-1)*100,0)</f>
        <v>0.14872299271739831</v>
      </c>
      <c r="H91" s="44">
        <f>(B39/B$51)*100</f>
        <v>9.7130854226071275</v>
      </c>
      <c r="I91" s="44">
        <f>(C39/C$51)*100</f>
        <v>9.6544436153260733</v>
      </c>
      <c r="J91" s="44">
        <f>(D39/D$51)*100</f>
        <v>9.5081447977329834</v>
      </c>
      <c r="K91" s="44">
        <f>(E39/E$51)*100</f>
        <v>9.4155498336435279</v>
      </c>
      <c r="L91" s="44">
        <f>(F39/F$51)*100</f>
        <v>9.0841100798832279</v>
      </c>
    </row>
    <row r="92" spans="1:12" s="30" customFormat="1" x14ac:dyDescent="0.2">
      <c r="A92" t="str">
        <f>A40</f>
        <v>71 Sales occupations</v>
      </c>
      <c r="B92" s="49">
        <f t="shared" si="48"/>
        <v>0.62032034881560616</v>
      </c>
      <c r="C92" s="44">
        <f t="shared" si="48"/>
        <v>-4.479853635801212</v>
      </c>
      <c r="D92" s="49">
        <f t="shared" si="48"/>
        <v>-0.19522851190237889</v>
      </c>
      <c r="E92" s="49">
        <f t="shared" si="48"/>
        <v>-0.30608573989043819</v>
      </c>
      <c r="F92" s="44">
        <f t="shared" si="49"/>
        <v>-0.2691470188352918</v>
      </c>
      <c r="G92"/>
      <c r="H92" s="40">
        <f>(B40/B$34)*100</f>
        <v>72.800932642900051</v>
      </c>
      <c r="I92" s="40">
        <f t="shared" ref="H92:L93" si="50">(C40/C$34)*100</f>
        <v>74.733640133946608</v>
      </c>
      <c r="J92" s="40">
        <f t="shared" si="50"/>
        <v>73.955809694349711</v>
      </c>
      <c r="K92" s="40">
        <f t="shared" si="50"/>
        <v>70.643937290173454</v>
      </c>
      <c r="L92" s="40">
        <f t="shared" si="50"/>
        <v>62.676443276101104</v>
      </c>
    </row>
    <row r="93" spans="1:12" s="30" customFormat="1" x14ac:dyDescent="0.2">
      <c r="A93" t="str">
        <f>A41</f>
        <v>72 Customer service occupations</v>
      </c>
      <c r="B93" s="49">
        <f t="shared" si="48"/>
        <v>2.3148229917606677</v>
      </c>
      <c r="C93" s="44">
        <f t="shared" si="48"/>
        <v>-0.36647601835091415</v>
      </c>
      <c r="D93" s="49">
        <f t="shared" si="48"/>
        <v>2.3114389907117117</v>
      </c>
      <c r="E93" s="49">
        <f t="shared" si="48"/>
        <v>1.2757601488585069</v>
      </c>
      <c r="F93" s="44">
        <f t="shared" si="49"/>
        <v>1.6198162712526054</v>
      </c>
      <c r="G93"/>
      <c r="H93" s="40">
        <f t="shared" si="50"/>
        <v>16.232415712391184</v>
      </c>
      <c r="I93" s="40">
        <f t="shared" si="50"/>
        <v>17.814506506883866</v>
      </c>
      <c r="J93" s="40">
        <f t="shared" si="50"/>
        <v>18.38825289618466</v>
      </c>
      <c r="K93" s="40">
        <f t="shared" si="50"/>
        <v>19.884171940832672</v>
      </c>
      <c r="L93" s="40">
        <f t="shared" si="50"/>
        <v>20.649312329629506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2.1344313140289506</v>
      </c>
      <c r="C95" s="44">
        <f t="shared" si="51"/>
        <v>-11.762759453025573</v>
      </c>
      <c r="D95" s="44">
        <f t="shared" si="51"/>
        <v>5.3744451407600202E-2</v>
      </c>
      <c r="E95" s="44">
        <f t="shared" si="51"/>
        <v>-0.54901885738642964</v>
      </c>
      <c r="F95" s="44">
        <f>IF(AND(F$5-D$5 &lt;&gt; 0,F43 &lt;&gt; 0,D43 &lt;&gt; 0),(EXP(LN(F43/D43)/(F$5-D$5))-1)*100,0)</f>
        <v>-0.34850231462767445</v>
      </c>
      <c r="H95" s="44">
        <f>(B43/B$51)*100</f>
        <v>7.0746986939526675</v>
      </c>
      <c r="I95" s="44">
        <f>(C43/C$51)*100</f>
        <v>7.3720467761430095</v>
      </c>
      <c r="J95" s="44">
        <f>(D43/D$51)*100</f>
        <v>6.6516358613149373</v>
      </c>
      <c r="K95" s="44">
        <f>(E43/E$51)*100</f>
        <v>6.4985535515033579</v>
      </c>
      <c r="L95" s="44">
        <f>(F43/F$51)*100</f>
        <v>5.8978168447399559</v>
      </c>
    </row>
    <row r="96" spans="1:12" x14ac:dyDescent="0.2">
      <c r="A96" t="str">
        <f>A44</f>
        <v>81 Process, plant and machine operatives</v>
      </c>
      <c r="B96" s="49">
        <f t="shared" si="51"/>
        <v>-0.72707781524238291</v>
      </c>
      <c r="C96" s="44">
        <f t="shared" si="51"/>
        <v>-13.810187001712249</v>
      </c>
      <c r="D96" s="49">
        <f t="shared" si="51"/>
        <v>-0.17174691207005877</v>
      </c>
      <c r="E96" s="49">
        <f t="shared" si="51"/>
        <v>-1.2865144646639792</v>
      </c>
      <c r="F96" s="44">
        <f>IF(AND(F$5-D$5 &lt;&gt; 0,F44 &lt;&gt; 0,D44 &lt;&gt; 0),(EXP(LN(F44/D44)/(F$5-D$5))-1)*100,0)</f>
        <v>-0.91631535096312611</v>
      </c>
      <c r="H96" s="40">
        <f>(B44/B$43)*100</f>
        <v>44.721220792431247</v>
      </c>
      <c r="I96" s="40">
        <f t="shared" ref="H96:L97" si="52">(C44/C$43)*100</f>
        <v>39.916106585047501</v>
      </c>
      <c r="J96" s="40">
        <f t="shared" si="52"/>
        <v>38.989906538990617</v>
      </c>
      <c r="K96" s="40">
        <f t="shared" si="52"/>
        <v>38.552524217550385</v>
      </c>
      <c r="L96" s="40">
        <f t="shared" si="52"/>
        <v>35.787137968589562</v>
      </c>
    </row>
    <row r="97" spans="1:12" x14ac:dyDescent="0.2">
      <c r="A97" t="str">
        <f>A45</f>
        <v>82 Transport and mobile machine drivers and operatives</v>
      </c>
      <c r="B97" s="49">
        <f t="shared" si="51"/>
        <v>4.2850565539485519</v>
      </c>
      <c r="C97" s="44">
        <f t="shared" si="51"/>
        <v>-10.402572361051888</v>
      </c>
      <c r="D97" s="49">
        <f t="shared" si="51"/>
        <v>0.19679220694688304</v>
      </c>
      <c r="E97" s="49">
        <f t="shared" si="51"/>
        <v>-0.11026290852665932</v>
      </c>
      <c r="F97" s="44">
        <f>IF(AND(F$5-D$5 &lt;&gt; 0,F45 &lt;&gt; 0,D45 &lt;&gt; 0),(EXP(LN(F45/D45)/(F$5-D$5))-1)*100,0)</f>
        <v>-8.0158989893885924E-3</v>
      </c>
      <c r="H97" s="40">
        <f t="shared" si="52"/>
        <v>55.278779207568753</v>
      </c>
      <c r="I97" s="40">
        <f t="shared" si="52"/>
        <v>60.083893414952492</v>
      </c>
      <c r="J97" s="40">
        <f t="shared" si="52"/>
        <v>61.010093461009383</v>
      </c>
      <c r="K97" s="40">
        <f t="shared" si="52"/>
        <v>61.447475782449622</v>
      </c>
      <c r="L97" s="40">
        <f t="shared" si="52"/>
        <v>64.212862031410438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-0.19392217527408606</v>
      </c>
      <c r="C99" s="44">
        <f t="shared" si="53"/>
        <v>-11.739166682198865</v>
      </c>
      <c r="D99" s="44">
        <f t="shared" si="53"/>
        <v>0.63346481049872949</v>
      </c>
      <c r="E99" s="44">
        <f t="shared" si="53"/>
        <v>-0.25282770102629248</v>
      </c>
      <c r="F99" s="44">
        <f>IF(AND(F$5-D$5 &lt;&gt; 0,F47 &lt;&gt; 0,D47 &lt;&gt; 0),(EXP(LN(F47/D47)/(F$5-D$5))-1)*100,0)</f>
        <v>4.1732423991791556E-2</v>
      </c>
      <c r="H99" s="44">
        <f>(B47/B$51)*100</f>
        <v>11.481960602891347</v>
      </c>
      <c r="I99" s="44">
        <f>(C47/C$51)*100</f>
        <v>10.910268585841623</v>
      </c>
      <c r="J99" s="44">
        <f>(D47/D$51)*100</f>
        <v>9.8467277774854303</v>
      </c>
      <c r="K99" s="44">
        <f>(E47/E$51)*100</f>
        <v>9.9020602318131417</v>
      </c>
      <c r="L99" s="44">
        <f>(F47/F$51)*100</f>
        <v>9.2579610898072122</v>
      </c>
    </row>
    <row r="100" spans="1:12" x14ac:dyDescent="0.2">
      <c r="A100" t="str">
        <f>A48</f>
        <v>91 Elementary trades and related occupations</v>
      </c>
      <c r="B100" s="49">
        <f t="shared" si="53"/>
        <v>-1.4114531903249405</v>
      </c>
      <c r="C100" s="44">
        <f t="shared" si="53"/>
        <v>-16.394092427979533</v>
      </c>
      <c r="D100" s="49">
        <f t="shared" si="53"/>
        <v>11.926424675959346</v>
      </c>
      <c r="E100" s="49">
        <f t="shared" si="53"/>
        <v>1.1719700909787356</v>
      </c>
      <c r="F100" s="44">
        <f>IF(AND(F$5-D$5 &lt;&gt; 0,F48 &lt;&gt; 0,D48 &lt;&gt; 0),(EXP(LN(F48/D48)/(F$5-D$5))-1)*100,0)</f>
        <v>4.6367756019210615</v>
      </c>
      <c r="H100" s="40">
        <f t="shared" ref="H100:L101" si="54">(B48/B$47)*100</f>
        <v>16.322656019386418</v>
      </c>
      <c r="I100" s="40">
        <f t="shared" si="54"/>
        <v>15.540634022838809</v>
      </c>
      <c r="J100" s="40">
        <f t="shared" si="54"/>
        <v>14.721012286907644</v>
      </c>
      <c r="K100" s="40">
        <f t="shared" si="54"/>
        <v>25.054670873789981</v>
      </c>
      <c r="L100" s="40">
        <f t="shared" si="54"/>
        <v>28.872530123201624</v>
      </c>
    </row>
    <row r="101" spans="1:12" x14ac:dyDescent="0.2">
      <c r="A101" t="str">
        <f>A49</f>
        <v>92 Elementary administration and service occupations</v>
      </c>
      <c r="B101" s="49">
        <f t="shared" si="53"/>
        <v>3.8454020793610155E-2</v>
      </c>
      <c r="C101" s="44">
        <f t="shared" si="53"/>
        <v>-10.882654244747824</v>
      </c>
      <c r="D101" s="49">
        <f t="shared" si="53"/>
        <v>-1.9329903394535997</v>
      </c>
      <c r="E101" s="49">
        <f t="shared" si="53"/>
        <v>-0.77299758802462648</v>
      </c>
      <c r="F101" s="44">
        <f>IF(AND(F$5-D$5 &lt;&gt; 0,F49 &lt;&gt; 0,D49 &lt;&gt; 0),(EXP(LN(F49/D49)/(F$5-D$5))-1)*100,0)</f>
        <v>-1.1611784405929138</v>
      </c>
      <c r="H101" s="40">
        <f t="shared" si="54"/>
        <v>83.6773439806136</v>
      </c>
      <c r="I101" s="40">
        <f t="shared" si="54"/>
        <v>84.459365977161198</v>
      </c>
      <c r="J101" s="40">
        <f t="shared" si="54"/>
        <v>85.278987713092363</v>
      </c>
      <c r="K101" s="40">
        <f t="shared" si="54"/>
        <v>74.945329126210012</v>
      </c>
      <c r="L101" s="40">
        <f t="shared" si="54"/>
        <v>71.127469876798386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1.0885906143612845</v>
      </c>
      <c r="C103" s="206">
        <f t="shared" ref="C103" si="56">IF(AND(D$5-C$5 &lt;&gt; 0,D51 &lt;&gt; 0,C51 &lt;&gt; 0),(EXP(LN(D51/C51)/(D$5-C$5))-1)*100,0)</f>
        <v>-2.2061522499691844</v>
      </c>
      <c r="D103" s="50">
        <f>IF(AND(E$5-D$5 &lt;&gt; 0,E51 &lt;&gt; 0,D51 &lt;&gt; 0),(EXP(LN(E51/D51)/(E$5-D$5))-1)*100,0)</f>
        <v>0.52074514294224716</v>
      </c>
      <c r="E103" s="50">
        <f>IF(AND(F$5-E$5 &lt;&gt; 0,F51 &lt;&gt; 0,E51 &lt;&gt; 0),(EXP(LN(F51/E51)/(F$5-E$5))-1)*100,0)</f>
        <v>0.42032303962924455</v>
      </c>
      <c r="F103" s="206">
        <f>IF(AND(F$5-D$5 &lt;&gt; 0,F51 &lt;&gt; 0,D51 &lt;&gt; 0),(EXP(LN(F51/D51)/(F$5-D$5))-1)*100,0)</f>
        <v>0.45378592205260748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10.606960738577515</v>
      </c>
      <c r="C9" s="330">
        <v>27.170551049700311</v>
      </c>
      <c r="D9" s="330">
        <f>SUM(B9:C9)</f>
        <v>37.777511788277828</v>
      </c>
      <c r="E9" s="331"/>
      <c r="F9" s="330">
        <v>14.524931967075299</v>
      </c>
      <c r="G9" s="330">
        <v>30.62768246423747</v>
      </c>
      <c r="H9" s="330">
        <f>SUM(F9:G9)</f>
        <v>45.15261443131277</v>
      </c>
      <c r="I9" s="331"/>
      <c r="J9" s="330">
        <v>16.878052967737389</v>
      </c>
      <c r="K9" s="330">
        <v>26.899989872735173</v>
      </c>
      <c r="L9" s="330">
        <f>SUM(J9:K9)</f>
        <v>43.778042840472565</v>
      </c>
      <c r="M9" s="236"/>
      <c r="N9" s="328">
        <f>IF(B9&gt;0,(EXP(LN(F9/B9)/($F$6-$B$6))-1)*100,0)</f>
        <v>6.4889706647055512</v>
      </c>
      <c r="O9" s="328">
        <f>IF(F9&gt;0,(EXP(LN(J9/F9)/($J$6-$F$6))-1)*100,0)</f>
        <v>1.0060100513470394</v>
      </c>
      <c r="P9" s="328"/>
      <c r="Q9" s="328">
        <f>IF(C9&gt;0,(EXP(LN(G9/C9)/($F$6-$B$6))-1)*100,0)</f>
        <v>2.4243314474066135</v>
      </c>
      <c r="R9" s="328">
        <f>IF(G9&gt;0,(EXP(LN(K9/G9)/($J$6-$F$6))-1)*100,0)</f>
        <v>-0.86145698135886573</v>
      </c>
      <c r="S9" s="327"/>
      <c r="T9" s="328">
        <f>IF(D9&gt;0,(EXP(LN(H9/D9)/($F$6-$B$6))-1)*100,0)</f>
        <v>3.6310528499011063</v>
      </c>
      <c r="U9" s="328">
        <f>IF(H9&gt;0,(EXP(LN(L9/H9)/($J$6-$F$6))-1)*100,0)</f>
        <v>-0.20589306195807344</v>
      </c>
    </row>
    <row r="10" spans="1:21" x14ac:dyDescent="0.2">
      <c r="A10" s="329" t="str">
        <f>name!D5</f>
        <v>12 Other managers and proprietors</v>
      </c>
      <c r="B10" s="330">
        <v>7.9535172947331505</v>
      </c>
      <c r="C10" s="330">
        <v>12.350224328526579</v>
      </c>
      <c r="D10" s="330">
        <f t="shared" ref="D10:D33" si="0">SUM(B10:C10)</f>
        <v>20.303741623259729</v>
      </c>
      <c r="E10" s="331"/>
      <c r="F10" s="330">
        <v>9.0980000150270985</v>
      </c>
      <c r="G10" s="330">
        <v>12.642623474249989</v>
      </c>
      <c r="H10" s="330">
        <f t="shared" ref="H10:H33" si="1">SUM(F10:G10)</f>
        <v>21.740623489277088</v>
      </c>
      <c r="I10" s="331"/>
      <c r="J10" s="330">
        <v>9.3198795309217548</v>
      </c>
      <c r="K10" s="330">
        <v>15.830202401092006</v>
      </c>
      <c r="L10" s="330">
        <f t="shared" ref="L10:L33" si="2">SUM(J10:K10)</f>
        <v>25.150081932013762</v>
      </c>
      <c r="M10" s="236"/>
      <c r="N10" s="328">
        <f t="shared" ref="N10:N36" si="3">IF(B10&gt;0,(EXP(LN(F10/B10)/($F$6-$B$6))-1)*100,0)</f>
        <v>2.725281652980005</v>
      </c>
      <c r="O10" s="328">
        <f t="shared" ref="O10:O34" si="4">IF(F10&gt;0,(EXP(LN(J10/F10)/($J$6-$F$6))-1)*100,0)</f>
        <v>0.16076303175056594</v>
      </c>
      <c r="P10" s="328"/>
      <c r="Q10" s="328">
        <f t="shared" ref="Q10:Q34" si="5">IF(C10&gt;0,(EXP(LN(G10/C10)/($F$6-$B$6))-1)*100,0)</f>
        <v>0.46909066887710349</v>
      </c>
      <c r="R10" s="328">
        <f t="shared" ref="R10:R34" si="6">IF(G10&gt;0,(EXP(LN(K10/G10)/($J$6-$F$6))-1)*100,0)</f>
        <v>1.5102625192825014</v>
      </c>
      <c r="S10" s="327"/>
      <c r="T10" s="328">
        <f t="shared" ref="T10:T34" si="7">IF(D10&gt;0,(EXP(LN(H10/D10)/($F$6-$B$6))-1)*100,0)</f>
        <v>1.3769412063630027</v>
      </c>
      <c r="U10" s="328">
        <f t="shared" ref="U10:U34" si="8">IF(H10&gt;0,(EXP(LN(L10/H10)/($J$6-$F$6))-1)*100,0)</f>
        <v>0.97592198480331849</v>
      </c>
    </row>
    <row r="11" spans="1:21" x14ac:dyDescent="0.2">
      <c r="A11" s="329" t="str">
        <f>name!D6</f>
        <v>21 Science, research, engineering and technology professionals</v>
      </c>
      <c r="B11" s="330">
        <v>6.0067473884561311</v>
      </c>
      <c r="C11" s="330">
        <v>29.029109300668935</v>
      </c>
      <c r="D11" s="330">
        <f t="shared" si="0"/>
        <v>35.035856689125069</v>
      </c>
      <c r="E11" s="331"/>
      <c r="F11" s="330">
        <v>7.8113775121456586</v>
      </c>
      <c r="G11" s="330">
        <v>32.059886577661999</v>
      </c>
      <c r="H11" s="330">
        <f t="shared" si="1"/>
        <v>39.87126408980766</v>
      </c>
      <c r="I11" s="331"/>
      <c r="J11" s="330">
        <v>13.388369109080815</v>
      </c>
      <c r="K11" s="330">
        <v>41.216767919550648</v>
      </c>
      <c r="L11" s="330">
        <f t="shared" si="2"/>
        <v>54.605137028631461</v>
      </c>
      <c r="M11" s="236"/>
      <c r="N11" s="328">
        <f t="shared" si="3"/>
        <v>5.3944281462854349</v>
      </c>
      <c r="O11" s="328">
        <f t="shared" si="4"/>
        <v>3.6573264718038123</v>
      </c>
      <c r="P11" s="328"/>
      <c r="Q11" s="328">
        <f t="shared" si="5"/>
        <v>2.0059850733994855</v>
      </c>
      <c r="R11" s="328">
        <f t="shared" si="6"/>
        <v>1.6890359515881581</v>
      </c>
      <c r="S11" s="327"/>
      <c r="T11" s="328">
        <f t="shared" si="7"/>
        <v>2.6193956653358885</v>
      </c>
      <c r="U11" s="328">
        <f t="shared" si="8"/>
        <v>2.1186111852235623</v>
      </c>
    </row>
    <row r="12" spans="1:21" x14ac:dyDescent="0.2">
      <c r="A12" s="329" t="str">
        <f>name!D7</f>
        <v>22 Health professionals</v>
      </c>
      <c r="B12" s="330">
        <v>22.534433073329641</v>
      </c>
      <c r="C12" s="330">
        <v>8.4348767367888282</v>
      </c>
      <c r="D12" s="330">
        <f t="shared" si="0"/>
        <v>30.969309810118467</v>
      </c>
      <c r="E12" s="331"/>
      <c r="F12" s="330">
        <v>25.467564527039222</v>
      </c>
      <c r="G12" s="330">
        <v>9.5659635409876422</v>
      </c>
      <c r="H12" s="330">
        <f t="shared" si="1"/>
        <v>35.033528068026868</v>
      </c>
      <c r="I12" s="331"/>
      <c r="J12" s="330">
        <v>28.370935507179539</v>
      </c>
      <c r="K12" s="330">
        <v>10.32899097524438</v>
      </c>
      <c r="L12" s="330">
        <f t="shared" si="2"/>
        <v>38.699926482423919</v>
      </c>
      <c r="M12" s="236"/>
      <c r="N12" s="328">
        <f t="shared" si="3"/>
        <v>2.4774135800703645</v>
      </c>
      <c r="O12" s="328">
        <f t="shared" si="4"/>
        <v>0.72232668642699949</v>
      </c>
      <c r="P12" s="328"/>
      <c r="Q12" s="328">
        <f t="shared" si="5"/>
        <v>2.5486614994528312</v>
      </c>
      <c r="R12" s="328">
        <f t="shared" si="6"/>
        <v>0.51293278807618137</v>
      </c>
      <c r="S12" s="327"/>
      <c r="T12" s="328">
        <f t="shared" si="7"/>
        <v>2.496838473605667</v>
      </c>
      <c r="U12" s="328">
        <f t="shared" si="8"/>
        <v>0.66575403902491281</v>
      </c>
    </row>
    <row r="13" spans="1:21" x14ac:dyDescent="0.2">
      <c r="A13" s="329" t="str">
        <f>name!D8</f>
        <v>23 Teaching and other educational professionals</v>
      </c>
      <c r="B13" s="330">
        <v>24.000022956377162</v>
      </c>
      <c r="C13" s="330">
        <v>12.303110570914257</v>
      </c>
      <c r="D13" s="330">
        <f t="shared" si="0"/>
        <v>36.303133527291422</v>
      </c>
      <c r="E13" s="331"/>
      <c r="F13" s="330">
        <v>26.237671355423682</v>
      </c>
      <c r="G13" s="330">
        <v>13.478666162251251</v>
      </c>
      <c r="H13" s="330">
        <f t="shared" si="1"/>
        <v>39.71633751767493</v>
      </c>
      <c r="I13" s="331"/>
      <c r="J13" s="330">
        <v>30.255848895091457</v>
      </c>
      <c r="K13" s="330">
        <v>15.630960093799926</v>
      </c>
      <c r="L13" s="330">
        <f t="shared" si="2"/>
        <v>45.886808988891381</v>
      </c>
      <c r="M13" s="236"/>
      <c r="N13" s="328">
        <f t="shared" si="3"/>
        <v>1.7988158398914988</v>
      </c>
      <c r="O13" s="328">
        <f t="shared" si="4"/>
        <v>0.95448174154126875</v>
      </c>
      <c r="P13" s="328"/>
      <c r="Q13" s="328">
        <f t="shared" si="5"/>
        <v>1.8418776932125791</v>
      </c>
      <c r="R13" s="328">
        <f t="shared" si="6"/>
        <v>0.99252933926861076</v>
      </c>
      <c r="S13" s="327"/>
      <c r="T13" s="328">
        <f t="shared" si="7"/>
        <v>1.8134176388329371</v>
      </c>
      <c r="U13" s="328">
        <f t="shared" si="8"/>
        <v>0.96741659486243581</v>
      </c>
    </row>
    <row r="14" spans="1:21" x14ac:dyDescent="0.2">
      <c r="A14" s="329" t="str">
        <f>name!D9</f>
        <v>24 Business, media and public service professionals</v>
      </c>
      <c r="B14" s="330">
        <v>12.435328264041402</v>
      </c>
      <c r="C14" s="330">
        <v>18.663882445569076</v>
      </c>
      <c r="D14" s="330">
        <f t="shared" si="0"/>
        <v>31.099210709610478</v>
      </c>
      <c r="E14" s="331"/>
      <c r="F14" s="330">
        <v>16.959422337546947</v>
      </c>
      <c r="G14" s="330">
        <v>22.091438196408067</v>
      </c>
      <c r="H14" s="330">
        <f t="shared" si="1"/>
        <v>39.050860533955017</v>
      </c>
      <c r="I14" s="331"/>
      <c r="J14" s="330">
        <v>20.815261663901378</v>
      </c>
      <c r="K14" s="330">
        <v>24.500193165408557</v>
      </c>
      <c r="L14" s="330">
        <f t="shared" si="2"/>
        <v>45.315454829309935</v>
      </c>
      <c r="M14" s="236"/>
      <c r="N14" s="328">
        <f t="shared" si="3"/>
        <v>6.4022373941773125</v>
      </c>
      <c r="O14" s="328">
        <f t="shared" si="4"/>
        <v>1.3751215506427883</v>
      </c>
      <c r="P14" s="328"/>
      <c r="Q14" s="328">
        <f t="shared" si="5"/>
        <v>3.4294939861860607</v>
      </c>
      <c r="R14" s="328">
        <f t="shared" si="6"/>
        <v>0.69232476559499823</v>
      </c>
      <c r="S14" s="327"/>
      <c r="T14" s="328">
        <f t="shared" si="7"/>
        <v>4.6589198773890228</v>
      </c>
      <c r="U14" s="328">
        <f t="shared" si="8"/>
        <v>0.99682370063323145</v>
      </c>
    </row>
    <row r="15" spans="1:21" x14ac:dyDescent="0.2">
      <c r="A15" s="329" t="str">
        <f>name!D10</f>
        <v>31 Science, engineering and technology associate professionals</v>
      </c>
      <c r="B15" s="330">
        <v>2.885460084330254</v>
      </c>
      <c r="C15" s="330">
        <v>9.2232050261472178</v>
      </c>
      <c r="D15" s="330">
        <f t="shared" si="0"/>
        <v>12.108665110477471</v>
      </c>
      <c r="E15" s="331"/>
      <c r="F15" s="330">
        <v>3.5732723287865999</v>
      </c>
      <c r="G15" s="330">
        <v>11.333581023186985</v>
      </c>
      <c r="H15" s="330">
        <f t="shared" si="1"/>
        <v>14.906853351973584</v>
      </c>
      <c r="I15" s="331"/>
      <c r="J15" s="330">
        <v>4.5731886656741887</v>
      </c>
      <c r="K15" s="330">
        <v>10.210100188415977</v>
      </c>
      <c r="L15" s="330">
        <f t="shared" si="2"/>
        <v>14.783288854090166</v>
      </c>
      <c r="M15" s="236"/>
      <c r="N15" s="328">
        <f t="shared" si="3"/>
        <v>4.3686843943485432</v>
      </c>
      <c r="O15" s="328">
        <f t="shared" si="4"/>
        <v>1.6584616595704205</v>
      </c>
      <c r="P15" s="328"/>
      <c r="Q15" s="328">
        <f t="shared" si="5"/>
        <v>4.2070395762698443</v>
      </c>
      <c r="R15" s="328">
        <f t="shared" si="6"/>
        <v>-0.69353484146376099</v>
      </c>
      <c r="S15" s="327"/>
      <c r="T15" s="328">
        <f t="shared" si="7"/>
        <v>4.2456501368527633</v>
      </c>
      <c r="U15" s="328">
        <f t="shared" si="8"/>
        <v>-5.5475622394451918E-2</v>
      </c>
    </row>
    <row r="16" spans="1:21" x14ac:dyDescent="0.2">
      <c r="A16" s="329" t="str">
        <f>name!D11</f>
        <v>32 Health and social care associate professionals</v>
      </c>
      <c r="B16" s="330">
        <v>10.692522101556381</v>
      </c>
      <c r="C16" s="330">
        <v>3.4208861956267373</v>
      </c>
      <c r="D16" s="330">
        <f t="shared" si="0"/>
        <v>14.113408297183119</v>
      </c>
      <c r="E16" s="331"/>
      <c r="F16" s="330">
        <v>12.464665086765972</v>
      </c>
      <c r="G16" s="330">
        <v>3.5276447925140046</v>
      </c>
      <c r="H16" s="330">
        <f t="shared" si="1"/>
        <v>15.992309879279977</v>
      </c>
      <c r="I16" s="331"/>
      <c r="J16" s="330">
        <v>26.136926770436855</v>
      </c>
      <c r="K16" s="330">
        <v>5.4753771017445168</v>
      </c>
      <c r="L16" s="330">
        <f t="shared" si="2"/>
        <v>31.612303872181371</v>
      </c>
      <c r="M16" s="236"/>
      <c r="N16" s="328">
        <f t="shared" si="3"/>
        <v>3.1145833925949384</v>
      </c>
      <c r="O16" s="328">
        <f t="shared" si="4"/>
        <v>5.0602090122854548</v>
      </c>
      <c r="P16" s="328"/>
      <c r="Q16" s="328">
        <f t="shared" si="5"/>
        <v>0.6165088739775948</v>
      </c>
      <c r="R16" s="328">
        <f t="shared" si="6"/>
        <v>2.9742440610278864</v>
      </c>
      <c r="S16" s="327"/>
      <c r="T16" s="328">
        <f t="shared" si="7"/>
        <v>2.5311569980604132</v>
      </c>
      <c r="U16" s="328">
        <f t="shared" si="8"/>
        <v>4.6476941682924933</v>
      </c>
    </row>
    <row r="17" spans="1:21" x14ac:dyDescent="0.2">
      <c r="A17" s="329" t="str">
        <f>name!D12</f>
        <v>33 Protective service occupations</v>
      </c>
      <c r="B17" s="330">
        <v>1.3825128640326931</v>
      </c>
      <c r="C17" s="330">
        <v>5.8243131946441835</v>
      </c>
      <c r="D17" s="330">
        <f t="shared" si="0"/>
        <v>7.2068260586768762</v>
      </c>
      <c r="E17" s="331"/>
      <c r="F17" s="330">
        <v>1.6125399949092172</v>
      </c>
      <c r="G17" s="330">
        <v>5.7326599251846542</v>
      </c>
      <c r="H17" s="330">
        <f t="shared" si="1"/>
        <v>7.3451999200938713</v>
      </c>
      <c r="I17" s="331"/>
      <c r="J17" s="330">
        <v>1.8126526170147885</v>
      </c>
      <c r="K17" s="330">
        <v>4.3720831672063047</v>
      </c>
      <c r="L17" s="330">
        <f t="shared" si="2"/>
        <v>6.1847357842210933</v>
      </c>
      <c r="M17" s="236"/>
      <c r="N17" s="328">
        <f t="shared" si="3"/>
        <v>3.1260213512160462</v>
      </c>
      <c r="O17" s="328">
        <f t="shared" si="4"/>
        <v>0.7829204807821899</v>
      </c>
      <c r="P17" s="328"/>
      <c r="Q17" s="328">
        <f t="shared" si="5"/>
        <v>-0.31672641344838715</v>
      </c>
      <c r="R17" s="328">
        <f t="shared" si="6"/>
        <v>-1.7900517124127768</v>
      </c>
      <c r="S17" s="327"/>
      <c r="T17" s="328">
        <f t="shared" si="7"/>
        <v>0.38109205987848505</v>
      </c>
      <c r="U17" s="328">
        <f t="shared" si="8"/>
        <v>-1.1398719433507121</v>
      </c>
    </row>
    <row r="18" spans="1:21" x14ac:dyDescent="0.2">
      <c r="A18" s="329" t="str">
        <f>name!D13</f>
        <v>34 Culture, media and sports occupations</v>
      </c>
      <c r="B18" s="330">
        <v>3.4553485099652632</v>
      </c>
      <c r="C18" s="330">
        <v>4.3351120241004164</v>
      </c>
      <c r="D18" s="330">
        <f t="shared" si="0"/>
        <v>7.7904605340656801</v>
      </c>
      <c r="E18" s="331"/>
      <c r="F18" s="330">
        <v>3.9082570554794511</v>
      </c>
      <c r="G18" s="330">
        <v>4.5911526545362467</v>
      </c>
      <c r="H18" s="330">
        <f t="shared" si="1"/>
        <v>8.4994097100156978</v>
      </c>
      <c r="I18" s="331"/>
      <c r="J18" s="330">
        <v>4.0805894824984454</v>
      </c>
      <c r="K18" s="330">
        <v>3.9567511655177992</v>
      </c>
      <c r="L18" s="330">
        <f t="shared" si="2"/>
        <v>8.0373406480162437</v>
      </c>
      <c r="M18" s="236"/>
      <c r="N18" s="328">
        <f t="shared" si="3"/>
        <v>2.4939551890212908</v>
      </c>
      <c r="O18" s="328">
        <f t="shared" si="4"/>
        <v>0.28808049151638482</v>
      </c>
      <c r="P18" s="327"/>
      <c r="Q18" s="328">
        <f t="shared" si="5"/>
        <v>1.1542843138646619</v>
      </c>
      <c r="R18" s="328">
        <f t="shared" si="6"/>
        <v>-0.98648757074321081</v>
      </c>
      <c r="S18" s="327"/>
      <c r="T18" s="328">
        <f t="shared" si="7"/>
        <v>1.7571949312216395</v>
      </c>
      <c r="U18" s="328">
        <f t="shared" si="8"/>
        <v>-0.37196284396873169</v>
      </c>
    </row>
    <row r="19" spans="1:21" x14ac:dyDescent="0.2">
      <c r="A19" s="329" t="str">
        <f>name!D14</f>
        <v>35 Business and public service associate professionals</v>
      </c>
      <c r="B19" s="330">
        <v>15.913669162470896</v>
      </c>
      <c r="C19" s="330">
        <v>18.521250434204347</v>
      </c>
      <c r="D19" s="330">
        <f t="shared" si="0"/>
        <v>34.434919596675243</v>
      </c>
      <c r="E19" s="331"/>
      <c r="F19" s="330">
        <v>17.97767531942414</v>
      </c>
      <c r="G19" s="330">
        <v>19.962076010607628</v>
      </c>
      <c r="H19" s="330">
        <f t="shared" si="1"/>
        <v>37.939751330031768</v>
      </c>
      <c r="I19" s="331"/>
      <c r="J19" s="330">
        <v>20.292275516891721</v>
      </c>
      <c r="K19" s="330">
        <v>19.58306093502387</v>
      </c>
      <c r="L19" s="330">
        <f t="shared" si="2"/>
        <v>39.875336451915587</v>
      </c>
      <c r="M19" s="236"/>
      <c r="N19" s="328">
        <f t="shared" si="3"/>
        <v>2.4690338832750847</v>
      </c>
      <c r="O19" s="328">
        <f t="shared" si="4"/>
        <v>0.81066536803640066</v>
      </c>
      <c r="P19" s="327"/>
      <c r="Q19" s="328">
        <f t="shared" si="5"/>
        <v>1.5095915245139313</v>
      </c>
      <c r="R19" s="328">
        <f t="shared" si="6"/>
        <v>-0.12771383946400539</v>
      </c>
      <c r="S19" s="327"/>
      <c r="T19" s="328">
        <f t="shared" si="7"/>
        <v>1.9574773068556706</v>
      </c>
      <c r="U19" s="328">
        <f t="shared" si="8"/>
        <v>0.33227473633190563</v>
      </c>
    </row>
    <row r="20" spans="1:21" x14ac:dyDescent="0.2">
      <c r="A20" s="329" t="str">
        <f>name!D15</f>
        <v>41 Administrative occupations</v>
      </c>
      <c r="B20" s="330">
        <v>45.651719865066006</v>
      </c>
      <c r="C20" s="330">
        <v>23.227631848291182</v>
      </c>
      <c r="D20" s="330">
        <f t="shared" si="0"/>
        <v>68.879351713357181</v>
      </c>
      <c r="E20" s="331"/>
      <c r="F20" s="330">
        <v>44.304106731709588</v>
      </c>
      <c r="G20" s="330">
        <v>25.973713964015172</v>
      </c>
      <c r="H20" s="330">
        <f t="shared" si="1"/>
        <v>70.277820695724756</v>
      </c>
      <c r="I20" s="331"/>
      <c r="J20" s="330">
        <v>41.37451811838995</v>
      </c>
      <c r="K20" s="330">
        <v>31.776741163664234</v>
      </c>
      <c r="L20" s="330">
        <f t="shared" si="2"/>
        <v>73.151259282054184</v>
      </c>
      <c r="M20" s="236"/>
      <c r="N20" s="328">
        <f t="shared" si="3"/>
        <v>-0.5974860275109295</v>
      </c>
      <c r="O20" s="328">
        <f t="shared" si="4"/>
        <v>-0.45504278584476143</v>
      </c>
      <c r="P20" s="327"/>
      <c r="Q20" s="328">
        <f t="shared" si="5"/>
        <v>2.2600083650172742</v>
      </c>
      <c r="R20" s="328">
        <f t="shared" si="6"/>
        <v>1.3534073317637896</v>
      </c>
      <c r="S20" s="327"/>
      <c r="T20" s="328">
        <f t="shared" si="7"/>
        <v>0.40280520232787165</v>
      </c>
      <c r="U20" s="328">
        <f t="shared" si="8"/>
        <v>0.26751109694458375</v>
      </c>
    </row>
    <row r="21" spans="1:21" x14ac:dyDescent="0.2">
      <c r="A21" s="329" t="str">
        <f>name!D16</f>
        <v>42 Secretarial and related occupations</v>
      </c>
      <c r="B21" s="330">
        <v>14.465492115326615</v>
      </c>
      <c r="C21" s="330">
        <v>1.3665599078504216</v>
      </c>
      <c r="D21" s="330">
        <f t="shared" si="0"/>
        <v>15.832052023177036</v>
      </c>
      <c r="E21" s="331"/>
      <c r="F21" s="330">
        <v>12.736408516653388</v>
      </c>
      <c r="G21" s="330">
        <v>1.1200462633655197</v>
      </c>
      <c r="H21" s="330">
        <f t="shared" si="1"/>
        <v>13.856454780018908</v>
      </c>
      <c r="I21" s="331"/>
      <c r="J21" s="330">
        <v>7.6346243168758718</v>
      </c>
      <c r="K21" s="330">
        <v>1.1471886458998419</v>
      </c>
      <c r="L21" s="330">
        <f t="shared" si="2"/>
        <v>8.7818129627757138</v>
      </c>
      <c r="M21" s="236"/>
      <c r="N21" s="328">
        <f t="shared" si="3"/>
        <v>-2.5138871976775334</v>
      </c>
      <c r="O21" s="328">
        <f t="shared" si="4"/>
        <v>-3.3542606713980239</v>
      </c>
      <c r="P21" s="327"/>
      <c r="Q21" s="328">
        <f t="shared" si="5"/>
        <v>-3.9004271576774885</v>
      </c>
      <c r="R21" s="328">
        <f t="shared" si="6"/>
        <v>0.1597561581082152</v>
      </c>
      <c r="S21" s="327"/>
      <c r="T21" s="328">
        <f t="shared" si="7"/>
        <v>-2.6304900832763267</v>
      </c>
      <c r="U21" s="328">
        <f t="shared" si="8"/>
        <v>-2.9946983962713003</v>
      </c>
    </row>
    <row r="22" spans="1:21" x14ac:dyDescent="0.2">
      <c r="A22" s="329" t="str">
        <f>name!D17</f>
        <v>51 Skilled agricultural and related trades</v>
      </c>
      <c r="B22" s="330">
        <v>1.7467685893419529</v>
      </c>
      <c r="C22" s="330">
        <v>6.1886905199954745</v>
      </c>
      <c r="D22" s="330">
        <f t="shared" si="0"/>
        <v>7.9354591093374278</v>
      </c>
      <c r="E22" s="331"/>
      <c r="F22" s="330">
        <v>1.5123171415204069</v>
      </c>
      <c r="G22" s="330">
        <v>6.6206413657288783</v>
      </c>
      <c r="H22" s="330">
        <f t="shared" si="1"/>
        <v>8.1329585072492847</v>
      </c>
      <c r="I22" s="331"/>
      <c r="J22" s="330">
        <v>1.7430560275811438</v>
      </c>
      <c r="K22" s="330">
        <v>6.7933943553285978</v>
      </c>
      <c r="L22" s="330">
        <f t="shared" si="2"/>
        <v>8.5364503829097416</v>
      </c>
      <c r="M22" s="236"/>
      <c r="N22" s="328">
        <f t="shared" si="3"/>
        <v>-2.841343634279625</v>
      </c>
      <c r="O22" s="328">
        <f t="shared" si="4"/>
        <v>0.95114089860715012</v>
      </c>
      <c r="P22" s="327"/>
      <c r="Q22" s="328">
        <f t="shared" si="5"/>
        <v>1.3585197800563886</v>
      </c>
      <c r="R22" s="328">
        <f t="shared" si="6"/>
        <v>0.17187068477182432</v>
      </c>
      <c r="S22" s="327"/>
      <c r="T22" s="328">
        <f t="shared" si="7"/>
        <v>0.49288161129179553</v>
      </c>
      <c r="U22" s="328">
        <f t="shared" si="8"/>
        <v>0.32332502455663104</v>
      </c>
    </row>
    <row r="23" spans="1:21" x14ac:dyDescent="0.2">
      <c r="A23" s="329" t="str">
        <f>name!D18</f>
        <v>52 Skilled metal, electrical and electronic trades</v>
      </c>
      <c r="B23" s="330">
        <v>0.34399393712347259</v>
      </c>
      <c r="C23" s="330">
        <v>29.043463632882148</v>
      </c>
      <c r="D23" s="330">
        <f t="shared" si="0"/>
        <v>29.387457570005619</v>
      </c>
      <c r="E23" s="331"/>
      <c r="F23" s="330">
        <v>0.42575807422468848</v>
      </c>
      <c r="G23" s="330">
        <v>25.926742043793663</v>
      </c>
      <c r="H23" s="330">
        <f t="shared" si="1"/>
        <v>26.352500118018352</v>
      </c>
      <c r="I23" s="331"/>
      <c r="J23" s="330">
        <v>0.94053269392924499</v>
      </c>
      <c r="K23" s="330">
        <v>21.858341494881987</v>
      </c>
      <c r="L23" s="330">
        <f t="shared" si="2"/>
        <v>22.798874188811233</v>
      </c>
      <c r="M23" s="236"/>
      <c r="N23" s="328">
        <f t="shared" si="3"/>
        <v>4.3572006868326518</v>
      </c>
      <c r="O23" s="328">
        <f t="shared" si="4"/>
        <v>5.4259201652411715</v>
      </c>
      <c r="P23" s="327"/>
      <c r="Q23" s="328">
        <f t="shared" si="5"/>
        <v>-2.2447911734981951</v>
      </c>
      <c r="R23" s="328">
        <f t="shared" si="6"/>
        <v>-1.1314987637244811</v>
      </c>
      <c r="S23" s="327"/>
      <c r="T23" s="328">
        <f t="shared" si="7"/>
        <v>-2.1565040239911015</v>
      </c>
      <c r="U23" s="328">
        <f t="shared" si="8"/>
        <v>-0.96103224754480188</v>
      </c>
    </row>
    <row r="24" spans="1:21" x14ac:dyDescent="0.2">
      <c r="A24" s="329" t="str">
        <f>name!D19</f>
        <v>53 Skilled construction and building trades</v>
      </c>
      <c r="B24" s="330">
        <v>0.24336979460869276</v>
      </c>
      <c r="C24" s="330">
        <v>24.620123672663482</v>
      </c>
      <c r="D24" s="330">
        <f t="shared" si="0"/>
        <v>24.863493467272175</v>
      </c>
      <c r="E24" s="331"/>
      <c r="F24" s="330">
        <v>0.33465848966361933</v>
      </c>
      <c r="G24" s="330">
        <v>22.228009385993477</v>
      </c>
      <c r="H24" s="330">
        <f t="shared" si="1"/>
        <v>22.562667875657098</v>
      </c>
      <c r="I24" s="331"/>
      <c r="J24" s="330">
        <v>0.21047330309557613</v>
      </c>
      <c r="K24" s="330">
        <v>20.200670930414049</v>
      </c>
      <c r="L24" s="330">
        <f t="shared" si="2"/>
        <v>20.411144233509624</v>
      </c>
      <c r="M24" s="236"/>
      <c r="N24" s="328">
        <f t="shared" si="3"/>
        <v>6.5778694551074768</v>
      </c>
      <c r="O24" s="328">
        <f t="shared" si="4"/>
        <v>-3.0443747628298601</v>
      </c>
      <c r="P24" s="327"/>
      <c r="Q24" s="328">
        <f t="shared" si="5"/>
        <v>-2.0234668127800504</v>
      </c>
      <c r="R24" s="328">
        <f t="shared" si="6"/>
        <v>-0.63555415260385661</v>
      </c>
      <c r="S24" s="327"/>
      <c r="T24" s="328">
        <f t="shared" si="7"/>
        <v>-1.9233416523611324</v>
      </c>
      <c r="U24" s="328">
        <f t="shared" si="8"/>
        <v>-0.66587740476404811</v>
      </c>
    </row>
    <row r="25" spans="1:21" x14ac:dyDescent="0.2">
      <c r="A25" s="329" t="str">
        <f>name!D20</f>
        <v>54 Textiles, printing and other skilled trades</v>
      </c>
      <c r="B25" s="330">
        <v>6.1046368084602545</v>
      </c>
      <c r="C25" s="330">
        <v>9.8615641238384502</v>
      </c>
      <c r="D25" s="330">
        <f t="shared" si="0"/>
        <v>15.966200932298705</v>
      </c>
      <c r="E25" s="331"/>
      <c r="F25" s="330">
        <v>5.7381482060487938</v>
      </c>
      <c r="G25" s="330">
        <v>7.7304649393334524</v>
      </c>
      <c r="H25" s="330">
        <f t="shared" si="1"/>
        <v>13.468613145382246</v>
      </c>
      <c r="I25" s="331"/>
      <c r="J25" s="330">
        <v>5.9000072735166675</v>
      </c>
      <c r="K25" s="330">
        <v>7.6829973873174779</v>
      </c>
      <c r="L25" s="330">
        <f t="shared" si="2"/>
        <v>13.583004660834145</v>
      </c>
      <c r="M25" s="236"/>
      <c r="N25" s="328">
        <f t="shared" si="3"/>
        <v>-1.2306067131033438</v>
      </c>
      <c r="O25" s="328">
        <f t="shared" si="4"/>
        <v>0.18561897657896065</v>
      </c>
      <c r="P25" s="327"/>
      <c r="Q25" s="328">
        <f t="shared" si="5"/>
        <v>-4.7528559559452344</v>
      </c>
      <c r="R25" s="328">
        <f t="shared" si="6"/>
        <v>-4.1053253221234876E-2</v>
      </c>
      <c r="S25" s="327"/>
      <c r="T25" s="328">
        <f t="shared" si="7"/>
        <v>-3.3450150149925584</v>
      </c>
      <c r="U25" s="328">
        <f t="shared" si="8"/>
        <v>5.6398081907182984E-2</v>
      </c>
    </row>
    <row r="26" spans="1:21" x14ac:dyDescent="0.2">
      <c r="A26" s="329" t="str">
        <f>name!D21</f>
        <v>61 Caring personal service occupations</v>
      </c>
      <c r="B26" s="330">
        <v>52.51039286620918</v>
      </c>
      <c r="C26" s="330">
        <v>8.670260126540537</v>
      </c>
      <c r="D26" s="330">
        <f t="shared" si="0"/>
        <v>61.180652992749714</v>
      </c>
      <c r="E26" s="331"/>
      <c r="F26" s="330">
        <v>51.902251454900473</v>
      </c>
      <c r="G26" s="330">
        <v>8.2209286328637905</v>
      </c>
      <c r="H26" s="330">
        <f t="shared" si="1"/>
        <v>60.123180087764261</v>
      </c>
      <c r="I26" s="331"/>
      <c r="J26" s="330">
        <v>59.923821657544842</v>
      </c>
      <c r="K26" s="330">
        <v>11.739353827019329</v>
      </c>
      <c r="L26" s="330">
        <f t="shared" si="2"/>
        <v>71.663175484564164</v>
      </c>
      <c r="M26" s="236"/>
      <c r="N26" s="328">
        <f t="shared" si="3"/>
        <v>-0.23270760501366006</v>
      </c>
      <c r="O26" s="328">
        <f t="shared" si="4"/>
        <v>0.96268391976410683</v>
      </c>
      <c r="P26" s="327"/>
      <c r="Q26" s="328">
        <f t="shared" si="5"/>
        <v>-1.0586686030693238</v>
      </c>
      <c r="R26" s="328">
        <f t="shared" si="6"/>
        <v>2.4035205607925825</v>
      </c>
      <c r="S26" s="327"/>
      <c r="T26" s="328">
        <f t="shared" si="7"/>
        <v>-0.34810376535286958</v>
      </c>
      <c r="U26" s="328">
        <f t="shared" si="8"/>
        <v>1.1774214390494642</v>
      </c>
    </row>
    <row r="27" spans="1:21" x14ac:dyDescent="0.2">
      <c r="A27" s="329" t="str">
        <f>name!D22</f>
        <v>62 Leisure, travel and related personal service occupations</v>
      </c>
      <c r="B27" s="330">
        <v>10.766644556548854</v>
      </c>
      <c r="C27" s="330">
        <v>4.4907774059456065</v>
      </c>
      <c r="D27" s="330">
        <f t="shared" si="0"/>
        <v>15.257421962494462</v>
      </c>
      <c r="E27" s="331"/>
      <c r="F27" s="330">
        <v>9.052688843884221</v>
      </c>
      <c r="G27" s="330">
        <v>4.4566526704262808</v>
      </c>
      <c r="H27" s="330">
        <f t="shared" si="1"/>
        <v>13.509341514310503</v>
      </c>
      <c r="I27" s="331"/>
      <c r="J27" s="330">
        <v>7.6637491132022282</v>
      </c>
      <c r="K27" s="330">
        <v>4.3568322217392765</v>
      </c>
      <c r="L27" s="330">
        <f t="shared" si="2"/>
        <v>12.020581334941504</v>
      </c>
      <c r="M27" s="236"/>
      <c r="N27" s="328">
        <f t="shared" si="3"/>
        <v>-3.4083814393560008</v>
      </c>
      <c r="O27" s="328">
        <f t="shared" si="4"/>
        <v>-1.1042612364443927</v>
      </c>
      <c r="P27" s="327"/>
      <c r="Q27" s="328">
        <f t="shared" si="5"/>
        <v>-0.1524410200541948</v>
      </c>
      <c r="R27" s="328">
        <f t="shared" si="6"/>
        <v>-0.15090418015157869</v>
      </c>
      <c r="S27" s="327"/>
      <c r="T27" s="328">
        <f t="shared" si="7"/>
        <v>-2.4043176837824531</v>
      </c>
      <c r="U27" s="328">
        <f t="shared" si="8"/>
        <v>-0.77538570982453869</v>
      </c>
    </row>
    <row r="28" spans="1:21" x14ac:dyDescent="0.2">
      <c r="A28" s="329" t="str">
        <f>name!D23</f>
        <v>63 Community and civil enforcement occupations</v>
      </c>
      <c r="B28" s="330">
        <v>0.14493896717896196</v>
      </c>
      <c r="C28" s="330">
        <v>0.54785346871746754</v>
      </c>
      <c r="D28" s="330">
        <f t="shared" si="0"/>
        <v>0.69279243589642947</v>
      </c>
      <c r="E28" s="331"/>
      <c r="F28" s="330">
        <v>0.13833289084964079</v>
      </c>
      <c r="G28" s="330">
        <v>0.57052643587694096</v>
      </c>
      <c r="H28" s="330">
        <f t="shared" si="1"/>
        <v>0.7088593267265817</v>
      </c>
      <c r="I28" s="331"/>
      <c r="J28" s="330">
        <v>0.17711639328387543</v>
      </c>
      <c r="K28" s="330">
        <v>0.38363113151811584</v>
      </c>
      <c r="L28" s="330">
        <f>SUM(J28:K28)</f>
        <v>0.5607475248019913</v>
      </c>
      <c r="M28" s="236"/>
      <c r="N28" s="328">
        <f t="shared" si="3"/>
        <v>-0.92865521285949715</v>
      </c>
      <c r="O28" s="328">
        <f t="shared" si="4"/>
        <v>1.6612753821142912</v>
      </c>
      <c r="P28" s="327"/>
      <c r="Q28" s="328">
        <f t="shared" si="5"/>
        <v>0.81433074107801762</v>
      </c>
      <c r="R28" s="328">
        <f t="shared" si="6"/>
        <v>-2.6111573770000396</v>
      </c>
      <c r="S28" s="327"/>
      <c r="T28" s="328">
        <f t="shared" si="7"/>
        <v>0.45958601180158265</v>
      </c>
      <c r="U28" s="328">
        <f t="shared" si="8"/>
        <v>-1.5504307058167521</v>
      </c>
    </row>
    <row r="29" spans="1:21" x14ac:dyDescent="0.2">
      <c r="A29" s="329" t="str">
        <f>name!D24</f>
        <v>71 Sales occupations</v>
      </c>
      <c r="B29" s="330">
        <v>35.664865654949772</v>
      </c>
      <c r="C29" s="330">
        <v>20.48712516135911</v>
      </c>
      <c r="D29" s="330">
        <f t="shared" si="0"/>
        <v>56.151990816308881</v>
      </c>
      <c r="E29" s="331"/>
      <c r="F29" s="330">
        <v>34.81804539079554</v>
      </c>
      <c r="G29" s="330">
        <v>20.161724813060374</v>
      </c>
      <c r="H29" s="330">
        <f t="shared" si="1"/>
        <v>54.979770203855914</v>
      </c>
      <c r="I29" s="331"/>
      <c r="J29" s="330">
        <v>33.264799105371566</v>
      </c>
      <c r="K29" s="330">
        <v>19.536659873220941</v>
      </c>
      <c r="L29" s="330">
        <f t="shared" si="2"/>
        <v>52.801458978592507</v>
      </c>
      <c r="M29" s="236"/>
      <c r="N29" s="328">
        <f t="shared" si="3"/>
        <v>-0.47945195742685742</v>
      </c>
      <c r="O29" s="328">
        <f t="shared" si="4"/>
        <v>-0.30377795246703254</v>
      </c>
      <c r="P29" s="327"/>
      <c r="Q29" s="328">
        <f t="shared" si="5"/>
        <v>-0.31970090857829092</v>
      </c>
      <c r="R29" s="328">
        <f t="shared" si="6"/>
        <v>-0.20973509230184373</v>
      </c>
      <c r="S29" s="327"/>
      <c r="T29" s="328">
        <f t="shared" si="7"/>
        <v>-0.42104775354907531</v>
      </c>
      <c r="U29" s="328">
        <f t="shared" si="8"/>
        <v>-0.2691470188352918</v>
      </c>
    </row>
    <row r="30" spans="1:21" x14ac:dyDescent="0.2">
      <c r="A30" s="329" t="str">
        <f>name!D25</f>
        <v>72 Customer service occupations</v>
      </c>
      <c r="B30" s="330">
        <v>6.95526320695744</v>
      </c>
      <c r="C30" s="330">
        <v>5.5649398305456845</v>
      </c>
      <c r="D30" s="330">
        <f t="shared" si="0"/>
        <v>12.520203037503125</v>
      </c>
      <c r="E30" s="331"/>
      <c r="F30" s="330">
        <v>7.8180939170796018</v>
      </c>
      <c r="G30" s="330">
        <v>5.8519872146244118</v>
      </c>
      <c r="H30" s="330">
        <f t="shared" si="1"/>
        <v>13.670081131704013</v>
      </c>
      <c r="I30" s="331"/>
      <c r="J30" s="330">
        <v>8.6808652977862177</v>
      </c>
      <c r="K30" s="330">
        <v>8.7150455248181569</v>
      </c>
      <c r="L30" s="330">
        <f t="shared" si="2"/>
        <v>17.395910822604375</v>
      </c>
      <c r="M30" s="236"/>
      <c r="N30" s="328">
        <f t="shared" si="3"/>
        <v>2.3664076248056221</v>
      </c>
      <c r="O30" s="328">
        <f t="shared" si="4"/>
        <v>0.70031033179449587</v>
      </c>
      <c r="P30" s="327"/>
      <c r="Q30" s="328">
        <f t="shared" si="5"/>
        <v>1.0109787220506261</v>
      </c>
      <c r="R30" s="328">
        <f t="shared" si="6"/>
        <v>2.6906933377668141</v>
      </c>
      <c r="S30" s="327"/>
      <c r="T30" s="328">
        <f t="shared" si="7"/>
        <v>1.7728517791493648</v>
      </c>
      <c r="U30" s="328">
        <f t="shared" si="8"/>
        <v>1.6198162712526054</v>
      </c>
    </row>
    <row r="31" spans="1:21" x14ac:dyDescent="0.2">
      <c r="A31" s="329" t="str">
        <f>name!D26</f>
        <v>81 Process, plant and machine operatives</v>
      </c>
      <c r="B31" s="330">
        <v>5.394536474623302</v>
      </c>
      <c r="C31" s="330">
        <v>16.974398774675606</v>
      </c>
      <c r="D31" s="330">
        <f t="shared" si="0"/>
        <v>22.368935249298907</v>
      </c>
      <c r="E31" s="331"/>
      <c r="F31" s="330">
        <v>4.7265753207873757</v>
      </c>
      <c r="G31" s="330">
        <v>13.998538853264931</v>
      </c>
      <c r="H31" s="330">
        <f t="shared" si="1"/>
        <v>18.725114174052308</v>
      </c>
      <c r="I31" s="331"/>
      <c r="J31" s="330">
        <v>4.5467010290717971</v>
      </c>
      <c r="K31" s="330">
        <v>11.763401865728021</v>
      </c>
      <c r="L31" s="330">
        <f t="shared" si="2"/>
        <v>16.310102894799819</v>
      </c>
      <c r="M31" s="236"/>
      <c r="N31" s="328">
        <f t="shared" si="3"/>
        <v>-2.6090751948419144</v>
      </c>
      <c r="O31" s="328">
        <f t="shared" si="4"/>
        <v>-0.25832566466720275</v>
      </c>
      <c r="P31" s="327"/>
      <c r="Q31" s="328">
        <f t="shared" si="5"/>
        <v>-3.7817040297125182</v>
      </c>
      <c r="R31" s="328">
        <f t="shared" si="6"/>
        <v>-1.1530329089572633</v>
      </c>
      <c r="S31" s="327"/>
      <c r="T31" s="328">
        <f t="shared" si="7"/>
        <v>-3.4936628703900019</v>
      </c>
      <c r="U31" s="328">
        <f t="shared" si="8"/>
        <v>-0.91631535096311501</v>
      </c>
    </row>
    <row r="32" spans="1:21" x14ac:dyDescent="0.2">
      <c r="A32" s="329" t="str">
        <f>name!D27</f>
        <v>82 Transport and mobile machine drivers and operatives</v>
      </c>
      <c r="B32" s="330">
        <v>1.1153713343555149</v>
      </c>
      <c r="C32" s="330">
        <v>26.534308411499509</v>
      </c>
      <c r="D32" s="330">
        <f t="shared" si="0"/>
        <v>27.649679745855025</v>
      </c>
      <c r="E32" s="331"/>
      <c r="F32" s="330">
        <v>1.0385674772714877</v>
      </c>
      <c r="G32" s="330">
        <v>28.261860947314801</v>
      </c>
      <c r="H32" s="330">
        <f t="shared" si="1"/>
        <v>29.30042842458629</v>
      </c>
      <c r="I32" s="331"/>
      <c r="J32" s="330">
        <v>1.5675607239220812</v>
      </c>
      <c r="K32" s="330">
        <v>27.697657070837618</v>
      </c>
      <c r="L32" s="330">
        <f t="shared" si="2"/>
        <v>29.2652177947597</v>
      </c>
      <c r="M32" s="236"/>
      <c r="N32" s="328">
        <f t="shared" si="3"/>
        <v>-1.41676895364512</v>
      </c>
      <c r="O32" s="328">
        <f t="shared" si="4"/>
        <v>2.7825315748585933</v>
      </c>
      <c r="P32" s="327"/>
      <c r="Q32" s="328">
        <f t="shared" si="5"/>
        <v>1.2694838596172486</v>
      </c>
      <c r="R32" s="328">
        <f t="shared" si="6"/>
        <v>-0.13434566652676949</v>
      </c>
      <c r="S32" s="327"/>
      <c r="T32" s="328">
        <f t="shared" si="7"/>
        <v>1.1665111377259452</v>
      </c>
      <c r="U32" s="328">
        <f t="shared" si="8"/>
        <v>-8.0158989893996946E-3</v>
      </c>
    </row>
    <row r="33" spans="1:21" x14ac:dyDescent="0.2">
      <c r="A33" s="329" t="str">
        <f>name!D28</f>
        <v>91 Elementary trades and related occupations</v>
      </c>
      <c r="B33" s="330">
        <v>3.285311423053328</v>
      </c>
      <c r="C33" s="330">
        <v>9.9651375679963596</v>
      </c>
      <c r="D33" s="330">
        <f t="shared" si="0"/>
        <v>13.250448991049687</v>
      </c>
      <c r="E33" s="331"/>
      <c r="F33" s="330">
        <v>2.375884507288363</v>
      </c>
      <c r="G33" s="330">
        <v>8.0899393450821879</v>
      </c>
      <c r="H33" s="330">
        <f t="shared" si="1"/>
        <v>10.465823852370551</v>
      </c>
      <c r="I33" s="331"/>
      <c r="J33" s="330">
        <v>9.0035247619303913</v>
      </c>
      <c r="K33" s="330">
        <v>11.652114771372235</v>
      </c>
      <c r="L33" s="330">
        <f t="shared" si="2"/>
        <v>20.655639533302626</v>
      </c>
      <c r="M33" s="236"/>
      <c r="N33" s="328">
        <f t="shared" si="3"/>
        <v>-6.2762285369152853</v>
      </c>
      <c r="O33" s="328">
        <f t="shared" si="4"/>
        <v>9.2880010538853632</v>
      </c>
      <c r="P33" s="327"/>
      <c r="Q33" s="328">
        <f t="shared" si="5"/>
        <v>-4.0837052953607733</v>
      </c>
      <c r="R33" s="328">
        <f t="shared" si="6"/>
        <v>2.4622682682517993</v>
      </c>
      <c r="S33" s="327"/>
      <c r="T33" s="328">
        <f t="shared" si="7"/>
        <v>-4.6087444013096608</v>
      </c>
      <c r="U33" s="328">
        <f t="shared" si="8"/>
        <v>4.6367756019210615</v>
      </c>
    </row>
    <row r="34" spans="1:21" x14ac:dyDescent="0.2">
      <c r="A34" s="329" t="str">
        <f>name!D29</f>
        <v>92 Elementary administration and service occupations</v>
      </c>
      <c r="B34" s="330">
        <v>33.834556015332012</v>
      </c>
      <c r="C34" s="330">
        <v>34.093260193302456</v>
      </c>
      <c r="D34" s="330">
        <f t="shared" ref="D34" si="9">SUM(B34:C34)</f>
        <v>67.927816208634468</v>
      </c>
      <c r="E34" s="331"/>
      <c r="F34" s="330">
        <v>30.326925672198559</v>
      </c>
      <c r="G34" s="330">
        <v>30.301708168931228</v>
      </c>
      <c r="H34" s="330">
        <f t="shared" ref="H34" si="10">SUM(F34:G34)</f>
        <v>60.628633841129783</v>
      </c>
      <c r="I34" s="331"/>
      <c r="J34" s="330">
        <v>23.440226546959245</v>
      </c>
      <c r="K34" s="330">
        <v>27.444935661612426</v>
      </c>
      <c r="L34" s="330">
        <f t="shared" ref="L34" si="11">SUM(J34:K34)</f>
        <v>50.885162208571671</v>
      </c>
      <c r="M34" s="236"/>
      <c r="N34" s="328">
        <f t="shared" si="3"/>
        <v>-2.1651505639688873</v>
      </c>
      <c r="O34" s="328">
        <f t="shared" si="4"/>
        <v>-1.702555385373572</v>
      </c>
      <c r="P34" s="327"/>
      <c r="Q34" s="328">
        <f t="shared" si="5"/>
        <v>-2.3303310554618983</v>
      </c>
      <c r="R34" s="328">
        <f t="shared" si="6"/>
        <v>-0.6579753226975682</v>
      </c>
      <c r="S34" s="327"/>
      <c r="T34" s="328">
        <f t="shared" si="7"/>
        <v>-2.2479157970981767</v>
      </c>
      <c r="U34" s="328">
        <f t="shared" si="8"/>
        <v>-1.1611784405929138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336.0943840470058</v>
      </c>
      <c r="C36" s="333">
        <f t="shared" ref="C36:D36" si="12">SUM(C9:C34)</f>
        <v>370.91261595299437</v>
      </c>
      <c r="D36" s="333">
        <f t="shared" si="12"/>
        <v>707.00700000000029</v>
      </c>
      <c r="E36" s="333"/>
      <c r="F36" s="333">
        <f>SUM(F9:F34)</f>
        <v>346.88414013449909</v>
      </c>
      <c r="G36" s="333">
        <f t="shared" ref="G36:H36" si="13">SUM(G9:G34)</f>
        <v>375.12685986550105</v>
      </c>
      <c r="H36" s="333">
        <f t="shared" si="13"/>
        <v>722.01099999999997</v>
      </c>
      <c r="I36" s="333"/>
      <c r="J36" s="333">
        <f>SUM(J9:J34)</f>
        <v>381.99555708888909</v>
      </c>
      <c r="K36" s="333">
        <f t="shared" ref="K36:L36" si="14">SUM(K9:K34)</f>
        <v>390.75344291111145</v>
      </c>
      <c r="L36" s="333">
        <f t="shared" si="14"/>
        <v>772.74900000000048</v>
      </c>
      <c r="M36" s="258"/>
      <c r="N36" s="334">
        <f t="shared" si="3"/>
        <v>0.63397735630876806</v>
      </c>
      <c r="O36" s="334">
        <f>IF(F36&gt;0,(EXP(LN(J36/F36)/($J$6-$F$6))-1)*100,0)</f>
        <v>0.6448579384561226</v>
      </c>
      <c r="P36" s="335"/>
      <c r="Q36" s="334">
        <f t="shared" ref="Q36" si="15">IF(C36&gt;0,(EXP(LN(G36/C36)/($F$6-$B$6))-1)*100,0)</f>
        <v>0.2262107390438306</v>
      </c>
      <c r="R36" s="334">
        <f t="shared" ref="R36" si="16">IF(G36&gt;0,(EXP(LN(K36/G36)/($J$6-$F$6))-1)*100,0)</f>
        <v>0.272453940027928</v>
      </c>
      <c r="S36" s="335"/>
      <c r="T36" s="334">
        <f t="shared" ref="T36" si="17">IF(D36&gt;0,(EXP(LN(H36/D36)/($F$6-$B$6))-1)*100,0)</f>
        <v>0.42087936780843549</v>
      </c>
      <c r="U36" s="334">
        <f t="shared" ref="U36" si="18">IF(H36&gt;0,(EXP(LN(L36/H36)/($J$6-$F$6))-1)*100,0)</f>
        <v>0.45378592205260748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Lancashire</v>
      </c>
      <c r="Q1" s="19" t="str">
        <f>CONCATENATE("Occupation Table 5.1  Males: Employment Change by Status (SOC 2020), ",B$5,"-",L$5,", ",Info!B5)</f>
        <v>Occupation Table 5.1  Males: Employment Change by Status (SOC 2020), 2015-2035, Lancashire</v>
      </c>
      <c r="AG1" s="19" t="str">
        <f>CONCATENATE("Occupation Table 5.2  Females: Employment Change by Status (SOC 2020), ",R$5,"-",AB$5,", ",Info!B5)</f>
        <v>Occupation Table 5.2  Females: Employment Change by Status (SOC 2020), 2015-2035, Lancashire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41.802577600965513</v>
      </c>
      <c r="C8" s="11">
        <v>5.8860876935181166</v>
      </c>
      <c r="D8" s="11">
        <v>10.392588117053906</v>
      </c>
      <c r="E8" s="11">
        <f>SUM(B8:D8)</f>
        <v>58.081253411537531</v>
      </c>
      <c r="F8" s="11"/>
      <c r="G8" s="11">
        <v>46.496468281354971</v>
      </c>
      <c r="H8" s="11">
        <v>8.8967838551603418</v>
      </c>
      <c r="I8" s="11">
        <v>11.499985784074465</v>
      </c>
      <c r="J8" s="11">
        <f>SUM(G8:I8)</f>
        <v>66.893237920589783</v>
      </c>
      <c r="K8" s="11"/>
      <c r="L8" s="11">
        <v>45.63914310366944</v>
      </c>
      <c r="M8" s="11">
        <v>10.342532673975839</v>
      </c>
      <c r="N8" s="11">
        <v>12.946448994841063</v>
      </c>
      <c r="O8" s="11">
        <f>SUM(L8:N8)</f>
        <v>68.928124772486342</v>
      </c>
      <c r="Q8" s="10" t="str">
        <f>name!E4</f>
        <v>Managers, directors and senior officials</v>
      </c>
      <c r="R8" s="11">
        <v>29.844411307755951</v>
      </c>
      <c r="S8" s="11">
        <v>1.8493248034760563</v>
      </c>
      <c r="T8" s="11">
        <v>7.8270392669949027</v>
      </c>
      <c r="U8" s="11">
        <f>SUM(R8:T8)</f>
        <v>39.520775378226908</v>
      </c>
      <c r="V8" s="11"/>
      <c r="W8" s="11">
        <v>32.492605553584909</v>
      </c>
      <c r="X8" s="11">
        <v>2.9731867943849055</v>
      </c>
      <c r="Y8" s="11">
        <v>7.8045135905175851</v>
      </c>
      <c r="Z8" s="11">
        <f>SUM(W8:Y8)</f>
        <v>43.270305938487404</v>
      </c>
      <c r="AA8" s="11"/>
      <c r="AB8" s="11">
        <v>30.79881182374535</v>
      </c>
      <c r="AC8" s="11">
        <v>3.2276385813056492</v>
      </c>
      <c r="AD8" s="11">
        <v>8.7037418687761825</v>
      </c>
      <c r="AE8" s="11">
        <f>SUM(AB8:AD8)</f>
        <v>42.730192273827186</v>
      </c>
      <c r="AG8" s="10" t="str">
        <f>name!E4</f>
        <v>Managers, directors and senior officials</v>
      </c>
      <c r="AH8" s="11">
        <v>11.958166293209587</v>
      </c>
      <c r="AI8" s="11">
        <v>4.0367628900420609</v>
      </c>
      <c r="AJ8" s="11">
        <v>2.5655488500590078</v>
      </c>
      <c r="AK8" s="11">
        <f>SUM(AH8:AJ8)</f>
        <v>18.560478033310655</v>
      </c>
      <c r="AL8" s="11"/>
      <c r="AM8" s="11">
        <v>14.003862727770077</v>
      </c>
      <c r="AN8" s="11">
        <v>5.9235970607754354</v>
      </c>
      <c r="AO8" s="11">
        <v>3.6954721935568795</v>
      </c>
      <c r="AP8" s="11">
        <f>SUM(AM8:AO8)</f>
        <v>23.622931982102394</v>
      </c>
      <c r="AQ8" s="11"/>
      <c r="AR8" s="11">
        <v>14.840331279924088</v>
      </c>
      <c r="AS8" s="11">
        <v>7.1148940926701911</v>
      </c>
      <c r="AT8" s="11">
        <v>4.2427071260648814</v>
      </c>
      <c r="AU8" s="11">
        <f>SUM(AR8:AT8)</f>
        <v>26.19793249865916</v>
      </c>
    </row>
    <row r="9" spans="1:47" x14ac:dyDescent="0.2">
      <c r="A9" t="str">
        <f>name!E5</f>
        <v>Professional occupations</v>
      </c>
      <c r="B9" s="11">
        <v>96.631152770925354</v>
      </c>
      <c r="C9" s="11">
        <v>23.306403155549216</v>
      </c>
      <c r="D9" s="11">
        <v>13.469954809670842</v>
      </c>
      <c r="E9" s="11">
        <f t="shared" ref="E9:E18" si="0">SUM(B9:D9)</f>
        <v>133.40751073614541</v>
      </c>
      <c r="F9" s="11"/>
      <c r="G9" s="11">
        <v>111.10839219318248</v>
      </c>
      <c r="H9" s="11">
        <v>28.913122913162358</v>
      </c>
      <c r="I9" s="11">
        <v>13.65047510311962</v>
      </c>
      <c r="J9" s="11">
        <f t="shared" ref="J9:J16" si="1">SUM(G9:I9)</f>
        <v>153.67199020946447</v>
      </c>
      <c r="K9" s="11"/>
      <c r="L9" s="11">
        <v>134.6408407014753</v>
      </c>
      <c r="M9" s="11">
        <v>35.681936916772479</v>
      </c>
      <c r="N9" s="11">
        <v>14.18454971100893</v>
      </c>
      <c r="O9" s="11">
        <f t="shared" ref="O9:O16" si="2">SUM(L9:N9)</f>
        <v>184.50732732925673</v>
      </c>
      <c r="Q9" s="10" t="str">
        <f>name!E5</f>
        <v>Professional occupations</v>
      </c>
      <c r="R9" s="11">
        <v>54.92287298352155</v>
      </c>
      <c r="S9" s="11">
        <v>4.7932302502100539</v>
      </c>
      <c r="T9" s="11">
        <v>8.714875820209512</v>
      </c>
      <c r="U9" s="11">
        <f t="shared" ref="U9:U16" si="3">SUM(R9:T9)</f>
        <v>68.430979053941115</v>
      </c>
      <c r="V9" s="11"/>
      <c r="W9" s="11">
        <v>63.29995340006225</v>
      </c>
      <c r="X9" s="11">
        <v>6.8368452639741726</v>
      </c>
      <c r="Y9" s="11">
        <v>7.0591558132725289</v>
      </c>
      <c r="Z9" s="11">
        <f t="shared" ref="Z9:Z16" si="4">SUM(W9:Y9)</f>
        <v>77.195954477308945</v>
      </c>
      <c r="AA9" s="11"/>
      <c r="AB9" s="11">
        <v>76.452185540970831</v>
      </c>
      <c r="AC9" s="11">
        <v>9.2709295831967271</v>
      </c>
      <c r="AD9" s="11">
        <v>5.9537970298359939</v>
      </c>
      <c r="AE9" s="11">
        <f t="shared" ref="AE9:AE16" si="5">SUM(AB9:AD9)</f>
        <v>91.67691215400356</v>
      </c>
      <c r="AG9" s="10" t="str">
        <f>name!E5</f>
        <v>Professional occupations</v>
      </c>
      <c r="AH9" s="11">
        <v>41.708279787403811</v>
      </c>
      <c r="AI9" s="11">
        <v>18.513172905339172</v>
      </c>
      <c r="AJ9" s="11">
        <v>4.7550789894613263</v>
      </c>
      <c r="AK9" s="11">
        <f t="shared" ref="AK9:AK18" si="6">SUM(AH9:AJ9)</f>
        <v>64.97653168220431</v>
      </c>
      <c r="AL9" s="11"/>
      <c r="AM9" s="11">
        <v>47.808438793120253</v>
      </c>
      <c r="AN9" s="11">
        <v>22.076277649188185</v>
      </c>
      <c r="AO9" s="11">
        <v>6.5913192898470827</v>
      </c>
      <c r="AP9" s="11">
        <f t="shared" ref="AP9:AP18" si="7">SUM(AM9:AO9)</f>
        <v>76.476035732155523</v>
      </c>
      <c r="AQ9" s="11"/>
      <c r="AR9" s="11">
        <v>58.188655160504453</v>
      </c>
      <c r="AS9" s="11">
        <v>26.41100733357576</v>
      </c>
      <c r="AT9" s="11">
        <v>8.2307526811729375</v>
      </c>
      <c r="AU9" s="11">
        <f t="shared" ref="AU9:AU18" si="8">SUM(AR9:AT9)</f>
        <v>92.830415175253137</v>
      </c>
    </row>
    <row r="10" spans="1:47" x14ac:dyDescent="0.2">
      <c r="A10" t="str">
        <f>name!E6</f>
        <v>Associate professional occupations</v>
      </c>
      <c r="B10" s="11">
        <v>52.600789093467064</v>
      </c>
      <c r="C10" s="11">
        <v>14.334703516085257</v>
      </c>
      <c r="D10" s="11">
        <v>8.7187869875260855</v>
      </c>
      <c r="E10" s="11">
        <f t="shared" si="0"/>
        <v>75.654279597078414</v>
      </c>
      <c r="F10" s="11"/>
      <c r="G10" s="11">
        <v>58.853864880079392</v>
      </c>
      <c r="H10" s="11">
        <v>17.246235363762256</v>
      </c>
      <c r="I10" s="11">
        <v>8.5834239475532907</v>
      </c>
      <c r="J10" s="11">
        <f t="shared" si="1"/>
        <v>84.683524191394937</v>
      </c>
      <c r="K10" s="11"/>
      <c r="L10" s="11">
        <v>67.905151930015705</v>
      </c>
      <c r="M10" s="11">
        <v>23.011867343776029</v>
      </c>
      <c r="N10" s="11">
        <v>9.5759863366327256</v>
      </c>
      <c r="O10" s="11">
        <f t="shared" si="2"/>
        <v>100.49300561042446</v>
      </c>
      <c r="Q10" s="10" t="str">
        <f>name!E6</f>
        <v>Associate professional occupations</v>
      </c>
      <c r="R10" s="11">
        <v>33.196201023134691</v>
      </c>
      <c r="S10" s="11">
        <v>3.2954795950130875</v>
      </c>
      <c r="T10" s="11">
        <v>4.8330862565751174</v>
      </c>
      <c r="U10" s="11">
        <f t="shared" si="3"/>
        <v>41.32476687472289</v>
      </c>
      <c r="V10" s="11"/>
      <c r="W10" s="11">
        <v>36.199199346959155</v>
      </c>
      <c r="X10" s="11">
        <v>4.6246749572338741</v>
      </c>
      <c r="Y10" s="11">
        <v>4.3232401018364959</v>
      </c>
      <c r="Z10" s="11">
        <f t="shared" si="4"/>
        <v>45.147114406029523</v>
      </c>
      <c r="AA10" s="11"/>
      <c r="AB10" s="11">
        <v>34.349518343230059</v>
      </c>
      <c r="AC10" s="11">
        <v>4.9254411457976541</v>
      </c>
      <c r="AD10" s="11">
        <v>4.3224130688807705</v>
      </c>
      <c r="AE10" s="11">
        <f t="shared" si="5"/>
        <v>43.597372557908486</v>
      </c>
      <c r="AG10" s="10" t="str">
        <f>name!E6</f>
        <v>Associate professional occupations</v>
      </c>
      <c r="AH10" s="11">
        <v>19.404588070332341</v>
      </c>
      <c r="AI10" s="11">
        <v>11.039223921072171</v>
      </c>
      <c r="AJ10" s="11">
        <v>3.885700730950969</v>
      </c>
      <c r="AK10" s="11">
        <f t="shared" si="6"/>
        <v>34.329512722355481</v>
      </c>
      <c r="AL10" s="11"/>
      <c r="AM10" s="11">
        <v>22.654665533120209</v>
      </c>
      <c r="AN10" s="11">
        <v>12.621560406528381</v>
      </c>
      <c r="AO10" s="11">
        <v>4.2601838457167913</v>
      </c>
      <c r="AP10" s="11">
        <f t="shared" si="7"/>
        <v>39.536409785365379</v>
      </c>
      <c r="AQ10" s="11"/>
      <c r="AR10" s="11">
        <v>33.55563358678566</v>
      </c>
      <c r="AS10" s="11">
        <v>18.086426197978383</v>
      </c>
      <c r="AT10" s="11">
        <v>5.2535732677519587</v>
      </c>
      <c r="AU10" s="11">
        <f t="shared" si="8"/>
        <v>56.895633052516004</v>
      </c>
    </row>
    <row r="11" spans="1:47" x14ac:dyDescent="0.2">
      <c r="A11" t="str">
        <f>name!E7</f>
        <v>Administrative and secretarial occupations</v>
      </c>
      <c r="B11" s="11">
        <v>49.415901051150719</v>
      </c>
      <c r="C11" s="11">
        <v>32.637172425597484</v>
      </c>
      <c r="D11" s="11">
        <v>2.6583302597860063</v>
      </c>
      <c r="E11" s="11">
        <f t="shared" si="0"/>
        <v>84.711403736534223</v>
      </c>
      <c r="F11" s="11"/>
      <c r="G11" s="11">
        <v>48.185253996414751</v>
      </c>
      <c r="H11" s="11">
        <v>33.470035888587802</v>
      </c>
      <c r="I11" s="11">
        <v>2.478985590741138</v>
      </c>
      <c r="J11" s="11">
        <f t="shared" si="1"/>
        <v>84.134275475743692</v>
      </c>
      <c r="K11" s="11"/>
      <c r="L11" s="11">
        <v>49.956295737413342</v>
      </c>
      <c r="M11" s="11">
        <v>29.782621991740761</v>
      </c>
      <c r="N11" s="11">
        <v>2.194154515675812</v>
      </c>
      <c r="O11" s="11">
        <f t="shared" si="2"/>
        <v>81.933072244829916</v>
      </c>
      <c r="Q11" s="10" t="str">
        <f>name!E7</f>
        <v>Administrative and secretarial occupations</v>
      </c>
      <c r="R11" s="11">
        <v>18.587464013455119</v>
      </c>
      <c r="S11" s="11">
        <v>5.0942153880340859</v>
      </c>
      <c r="T11" s="11">
        <v>0.91251235465239222</v>
      </c>
      <c r="U11" s="11">
        <f t="shared" si="3"/>
        <v>24.594191756141598</v>
      </c>
      <c r="V11" s="11"/>
      <c r="W11" s="11">
        <v>19.546125445609974</v>
      </c>
      <c r="X11" s="11">
        <v>6.8815510803236908</v>
      </c>
      <c r="Y11" s="11">
        <v>0.66608370144700713</v>
      </c>
      <c r="Z11" s="11">
        <f t="shared" si="4"/>
        <v>27.09376022738067</v>
      </c>
      <c r="AA11" s="11"/>
      <c r="AB11" s="11">
        <v>24.680079912221643</v>
      </c>
      <c r="AC11" s="11">
        <v>7.3692564337943427</v>
      </c>
      <c r="AD11" s="11">
        <v>0.8745934635481023</v>
      </c>
      <c r="AE11" s="11">
        <f t="shared" si="5"/>
        <v>32.923929809564086</v>
      </c>
      <c r="AG11" s="10" t="str">
        <f>name!E7</f>
        <v>Administrative and secretarial occupations</v>
      </c>
      <c r="AH11" s="11">
        <v>30.828437037695572</v>
      </c>
      <c r="AI11" s="11">
        <v>27.542957037563401</v>
      </c>
      <c r="AJ11" s="11">
        <v>1.7458179051336145</v>
      </c>
      <c r="AK11" s="11">
        <f t="shared" si="6"/>
        <v>60.11721198039259</v>
      </c>
      <c r="AL11" s="11"/>
      <c r="AM11" s="11">
        <v>28.639128550804774</v>
      </c>
      <c r="AN11" s="11">
        <v>26.588484808264127</v>
      </c>
      <c r="AO11" s="11">
        <v>1.8129018892941318</v>
      </c>
      <c r="AP11" s="11">
        <f t="shared" si="7"/>
        <v>57.040515248363029</v>
      </c>
      <c r="AQ11" s="11"/>
      <c r="AR11" s="11">
        <v>25.276215825191677</v>
      </c>
      <c r="AS11" s="11">
        <v>22.413365557946424</v>
      </c>
      <c r="AT11" s="11">
        <v>1.319561052127709</v>
      </c>
      <c r="AU11" s="11">
        <f t="shared" si="8"/>
        <v>49.009142435265815</v>
      </c>
    </row>
    <row r="12" spans="1:47" x14ac:dyDescent="0.2">
      <c r="A12" t="str">
        <f>name!E8</f>
        <v>Skilled trades occupations</v>
      </c>
      <c r="B12" s="11">
        <v>48.30874509749998</v>
      </c>
      <c r="C12" s="11">
        <v>7.2588100864699463</v>
      </c>
      <c r="D12" s="11">
        <v>22.585055894943931</v>
      </c>
      <c r="E12" s="11">
        <f t="shared" si="0"/>
        <v>78.152611078913864</v>
      </c>
      <c r="F12" s="11"/>
      <c r="G12" s="11">
        <v>41.801011178732757</v>
      </c>
      <c r="H12" s="11">
        <v>6.4058339693316917</v>
      </c>
      <c r="I12" s="11">
        <v>22.309894498242535</v>
      </c>
      <c r="J12" s="11">
        <f t="shared" si="1"/>
        <v>70.516739646306974</v>
      </c>
      <c r="K12" s="11"/>
      <c r="L12" s="11">
        <v>34.101322090394042</v>
      </c>
      <c r="M12" s="11">
        <v>7.877145048330231</v>
      </c>
      <c r="N12" s="11">
        <v>23.351006327340492</v>
      </c>
      <c r="O12" s="11">
        <f t="shared" si="2"/>
        <v>65.329473466064769</v>
      </c>
      <c r="Q12" s="10" t="str">
        <f>name!E8</f>
        <v>Skilled trades occupations</v>
      </c>
      <c r="R12" s="11">
        <v>44.879499781417415</v>
      </c>
      <c r="S12" s="11">
        <v>4.6226455992564368</v>
      </c>
      <c r="T12" s="11">
        <v>20.211696568705658</v>
      </c>
      <c r="U12" s="11">
        <f t="shared" si="3"/>
        <v>69.713841949379514</v>
      </c>
      <c r="V12" s="11"/>
      <c r="W12" s="11">
        <v>38.572114122457982</v>
      </c>
      <c r="X12" s="11">
        <v>4.0427858301514217</v>
      </c>
      <c r="Y12" s="11">
        <v>19.890957782240054</v>
      </c>
      <c r="Z12" s="11">
        <f t="shared" si="4"/>
        <v>62.505857734849457</v>
      </c>
      <c r="AA12" s="11"/>
      <c r="AB12" s="11">
        <v>30.882196149582253</v>
      </c>
      <c r="AC12" s="11">
        <v>4.8918314491937682</v>
      </c>
      <c r="AD12" s="11">
        <v>20.761376569166121</v>
      </c>
      <c r="AE12" s="11">
        <f t="shared" si="5"/>
        <v>56.535404167942147</v>
      </c>
      <c r="AG12" s="10" t="str">
        <f>name!E8</f>
        <v>Skilled trades occupations</v>
      </c>
      <c r="AH12" s="11">
        <v>3.4292453160825844</v>
      </c>
      <c r="AI12" s="11">
        <v>2.6361644872135077</v>
      </c>
      <c r="AJ12" s="11">
        <v>2.3733593262382793</v>
      </c>
      <c r="AK12" s="11">
        <f t="shared" si="6"/>
        <v>8.4387691295343714</v>
      </c>
      <c r="AL12" s="11"/>
      <c r="AM12" s="11">
        <v>3.2288970562747528</v>
      </c>
      <c r="AN12" s="11">
        <v>2.36304813918027</v>
      </c>
      <c r="AO12" s="11">
        <v>2.4189367160024893</v>
      </c>
      <c r="AP12" s="11">
        <f t="shared" si="7"/>
        <v>8.0108819114575116</v>
      </c>
      <c r="AQ12" s="11"/>
      <c r="AR12" s="11">
        <v>3.2191259408117903</v>
      </c>
      <c r="AS12" s="11">
        <v>2.9853135991364597</v>
      </c>
      <c r="AT12" s="11">
        <v>2.5896297581743788</v>
      </c>
      <c r="AU12" s="11">
        <f t="shared" si="8"/>
        <v>8.7940692981226292</v>
      </c>
    </row>
    <row r="13" spans="1:47" x14ac:dyDescent="0.2">
      <c r="A13" t="str">
        <f>name!E9</f>
        <v>Caring, leisure and other service occupations</v>
      </c>
      <c r="B13" s="11">
        <v>37.113709373072275</v>
      </c>
      <c r="C13" s="11">
        <v>33.545246286069762</v>
      </c>
      <c r="D13" s="11">
        <v>6.4719117319985759</v>
      </c>
      <c r="E13" s="11">
        <f t="shared" si="0"/>
        <v>77.130867391140612</v>
      </c>
      <c r="F13" s="11"/>
      <c r="G13" s="11">
        <v>34.619122372008128</v>
      </c>
      <c r="H13" s="11">
        <v>32.642134577966814</v>
      </c>
      <c r="I13" s="11">
        <v>7.0801239788263794</v>
      </c>
      <c r="J13" s="11">
        <f t="shared" si="1"/>
        <v>74.341380928801328</v>
      </c>
      <c r="K13" s="11"/>
      <c r="L13" s="11">
        <v>41.70152923882744</v>
      </c>
      <c r="M13" s="11">
        <v>34.436573538755944</v>
      </c>
      <c r="N13" s="11">
        <v>8.1064015667242799</v>
      </c>
      <c r="O13" s="11">
        <f t="shared" si="2"/>
        <v>84.244504344307671</v>
      </c>
      <c r="Q13" s="10" t="str">
        <f>name!E9</f>
        <v>Caring, leisure and other service occupations</v>
      </c>
      <c r="R13" s="11">
        <v>8.5640725290909181</v>
      </c>
      <c r="S13" s="11">
        <v>3.9721288016757708</v>
      </c>
      <c r="T13" s="11">
        <v>1.1726896704369258</v>
      </c>
      <c r="U13" s="11">
        <f t="shared" si="3"/>
        <v>13.708891001203614</v>
      </c>
      <c r="V13" s="11"/>
      <c r="W13" s="11">
        <v>8.0678876706087816</v>
      </c>
      <c r="X13" s="11">
        <v>4.084301697130118</v>
      </c>
      <c r="Y13" s="11">
        <v>1.0959183714281135</v>
      </c>
      <c r="Z13" s="11">
        <f t="shared" si="4"/>
        <v>13.248107739167013</v>
      </c>
      <c r="AA13" s="11"/>
      <c r="AB13" s="11">
        <v>9.4612939914724912</v>
      </c>
      <c r="AC13" s="11">
        <v>5.470474196854223</v>
      </c>
      <c r="AD13" s="11">
        <v>1.5480489919500018</v>
      </c>
      <c r="AE13" s="11">
        <f t="shared" si="5"/>
        <v>16.479817180276715</v>
      </c>
      <c r="AG13" s="10" t="str">
        <f>name!E9</f>
        <v>Caring, leisure and other service occupations</v>
      </c>
      <c r="AH13" s="11">
        <v>28.549636843981357</v>
      </c>
      <c r="AI13" s="11">
        <v>29.573117484393993</v>
      </c>
      <c r="AJ13" s="11">
        <v>5.2992220615616494</v>
      </c>
      <c r="AK13" s="11">
        <f t="shared" si="6"/>
        <v>63.421976389937001</v>
      </c>
      <c r="AL13" s="11"/>
      <c r="AM13" s="11">
        <v>26.551234701399348</v>
      </c>
      <c r="AN13" s="11">
        <v>28.557832880836692</v>
      </c>
      <c r="AO13" s="11">
        <v>5.9842056073982679</v>
      </c>
      <c r="AP13" s="11">
        <f t="shared" si="7"/>
        <v>61.093273189634303</v>
      </c>
      <c r="AQ13" s="11"/>
      <c r="AR13" s="11">
        <v>32.240235247354931</v>
      </c>
      <c r="AS13" s="11">
        <v>28.966099341901725</v>
      </c>
      <c r="AT13" s="11">
        <v>6.5583525747742772</v>
      </c>
      <c r="AU13" s="11">
        <f t="shared" si="8"/>
        <v>67.764687164030931</v>
      </c>
    </row>
    <row r="14" spans="1:47" x14ac:dyDescent="0.2">
      <c r="A14" t="str">
        <f>name!E10</f>
        <v>Sales and customer service occupations</v>
      </c>
      <c r="B14" s="11">
        <v>27.142880900934692</v>
      </c>
      <c r="C14" s="11">
        <v>37.465039589917907</v>
      </c>
      <c r="D14" s="11">
        <v>4.0642733629594865</v>
      </c>
      <c r="E14" s="11">
        <f t="shared" si="0"/>
        <v>68.672193853812075</v>
      </c>
      <c r="F14" s="11"/>
      <c r="G14" s="11">
        <v>25.030365535217346</v>
      </c>
      <c r="H14" s="11">
        <v>40.379852301249279</v>
      </c>
      <c r="I14" s="11">
        <v>3.2396334990932432</v>
      </c>
      <c r="J14" s="11">
        <f t="shared" si="1"/>
        <v>68.649851335559873</v>
      </c>
      <c r="K14" s="11"/>
      <c r="L14" s="11">
        <v>25.045678662568392</v>
      </c>
      <c r="M14" s="11">
        <v>42.606968399324174</v>
      </c>
      <c r="N14" s="11">
        <v>2.5447227393042571</v>
      </c>
      <c r="O14" s="11">
        <f t="shared" si="2"/>
        <v>70.197369801196828</v>
      </c>
      <c r="Q14" s="10" t="str">
        <f>name!E10</f>
        <v>Sales and customer service occupations</v>
      </c>
      <c r="R14" s="11">
        <v>12.994439506451217</v>
      </c>
      <c r="S14" s="11">
        <v>10.518383392176274</v>
      </c>
      <c r="T14" s="11">
        <v>2.539242093277311</v>
      </c>
      <c r="U14" s="11">
        <f t="shared" si="3"/>
        <v>26.0520649919048</v>
      </c>
      <c r="V14" s="11"/>
      <c r="W14" s="11">
        <v>12.07088303983779</v>
      </c>
      <c r="X14" s="11">
        <v>12.04396473522325</v>
      </c>
      <c r="Y14" s="11">
        <v>1.8988642526237112</v>
      </c>
      <c r="Z14" s="11">
        <f t="shared" si="4"/>
        <v>26.01371202768475</v>
      </c>
      <c r="AA14" s="11"/>
      <c r="AB14" s="11">
        <v>13.00953819018209</v>
      </c>
      <c r="AC14" s="11">
        <v>13.653432452614004</v>
      </c>
      <c r="AD14" s="11">
        <v>1.5887347552429791</v>
      </c>
      <c r="AE14" s="11">
        <f t="shared" si="5"/>
        <v>28.251705398039071</v>
      </c>
      <c r="AG14" s="10" t="str">
        <f>name!E10</f>
        <v>Sales and customer service occupations</v>
      </c>
      <c r="AH14" s="11">
        <v>14.148441394483463</v>
      </c>
      <c r="AI14" s="11">
        <v>26.946656197741635</v>
      </c>
      <c r="AJ14" s="11">
        <v>1.5250312696821735</v>
      </c>
      <c r="AK14" s="11">
        <f t="shared" si="6"/>
        <v>42.620128861907276</v>
      </c>
      <c r="AL14" s="11"/>
      <c r="AM14" s="11">
        <v>12.959482495379548</v>
      </c>
      <c r="AN14" s="11">
        <v>28.335887566026031</v>
      </c>
      <c r="AO14" s="11">
        <v>1.3407692464695342</v>
      </c>
      <c r="AP14" s="11">
        <f t="shared" si="7"/>
        <v>42.636139307875112</v>
      </c>
      <c r="AQ14" s="11"/>
      <c r="AR14" s="11">
        <v>12.036140472386295</v>
      </c>
      <c r="AS14" s="11">
        <v>28.953535946710193</v>
      </c>
      <c r="AT14" s="11">
        <v>0.95598798406127916</v>
      </c>
      <c r="AU14" s="11">
        <f t="shared" si="8"/>
        <v>41.945664403157771</v>
      </c>
    </row>
    <row r="15" spans="1:47" x14ac:dyDescent="0.2">
      <c r="A15" t="str">
        <f>name!E11</f>
        <v>Process, plant and machine operatives</v>
      </c>
      <c r="B15" s="11">
        <v>37.943904247427042</v>
      </c>
      <c r="C15" s="11">
        <v>5.8720343236112189</v>
      </c>
      <c r="D15" s="11">
        <v>6.2026764241156798</v>
      </c>
      <c r="E15" s="11">
        <f t="shared" si="0"/>
        <v>50.018614995153939</v>
      </c>
      <c r="F15" s="11"/>
      <c r="G15" s="11">
        <v>34.14366565729523</v>
      </c>
      <c r="H15" s="11">
        <v>6.555168815539286</v>
      </c>
      <c r="I15" s="11">
        <v>7.3267081258040916</v>
      </c>
      <c r="J15" s="11">
        <f t="shared" si="1"/>
        <v>48.025542598638609</v>
      </c>
      <c r="K15" s="11"/>
      <c r="L15" s="11">
        <v>28.797798577798197</v>
      </c>
      <c r="M15" s="11">
        <v>7.8670496329402138</v>
      </c>
      <c r="N15" s="11">
        <v>8.9104724788211147</v>
      </c>
      <c r="O15" s="11">
        <f t="shared" si="2"/>
        <v>45.575320689559526</v>
      </c>
      <c r="Q15" s="10" t="str">
        <f>name!E11</f>
        <v>Process, plant and machine operatives</v>
      </c>
      <c r="R15" s="11">
        <v>33.439858907125725</v>
      </c>
      <c r="S15" s="11">
        <v>4.3481709878516144</v>
      </c>
      <c r="T15" s="11">
        <v>5.7206772911977808</v>
      </c>
      <c r="U15" s="11">
        <f t="shared" si="3"/>
        <v>43.508707186175123</v>
      </c>
      <c r="V15" s="11"/>
      <c r="W15" s="11">
        <v>30.246555253998697</v>
      </c>
      <c r="X15" s="11">
        <v>5.3747634842320275</v>
      </c>
      <c r="Y15" s="11">
        <v>6.6390810623490237</v>
      </c>
      <c r="Z15" s="11">
        <f t="shared" si="4"/>
        <v>42.260399800579748</v>
      </c>
      <c r="AA15" s="11"/>
      <c r="AB15" s="11">
        <v>25.114800978443665</v>
      </c>
      <c r="AC15" s="11">
        <v>6.2313453795449174</v>
      </c>
      <c r="AD15" s="11">
        <v>8.1149125785770355</v>
      </c>
      <c r="AE15" s="11">
        <f t="shared" si="5"/>
        <v>39.461058936565614</v>
      </c>
      <c r="AG15" s="10" t="str">
        <f>name!E11</f>
        <v>Process, plant and machine operatives</v>
      </c>
      <c r="AH15" s="11">
        <v>4.5040453403013094</v>
      </c>
      <c r="AI15" s="11">
        <v>1.5238633357596036</v>
      </c>
      <c r="AJ15" s="11">
        <v>0.48199913291789792</v>
      </c>
      <c r="AK15" s="11">
        <f t="shared" si="6"/>
        <v>6.5099078089788112</v>
      </c>
      <c r="AL15" s="11"/>
      <c r="AM15" s="11">
        <v>3.8971104032965442</v>
      </c>
      <c r="AN15" s="11">
        <v>1.1804053313072553</v>
      </c>
      <c r="AO15" s="11">
        <v>0.68762706345506697</v>
      </c>
      <c r="AP15" s="11">
        <f t="shared" si="7"/>
        <v>5.765142798058867</v>
      </c>
      <c r="AQ15" s="11"/>
      <c r="AR15" s="11">
        <v>3.6829975993545028</v>
      </c>
      <c r="AS15" s="11">
        <v>1.6357042533952941</v>
      </c>
      <c r="AT15" s="11">
        <v>0.79555990024407786</v>
      </c>
      <c r="AU15" s="11">
        <f t="shared" si="8"/>
        <v>6.1142617529938743</v>
      </c>
    </row>
    <row r="16" spans="1:47" x14ac:dyDescent="0.2">
      <c r="A16" t="str">
        <f>name!E12</f>
        <v>Elementary occupations</v>
      </c>
      <c r="B16" s="11">
        <v>36.838419836312617</v>
      </c>
      <c r="C16" s="11">
        <v>38.883880790304431</v>
      </c>
      <c r="D16" s="11">
        <v>5.4559645730670709</v>
      </c>
      <c r="E16" s="11">
        <f t="shared" si="0"/>
        <v>81.17826519968412</v>
      </c>
      <c r="F16" s="11"/>
      <c r="G16" s="11">
        <v>30.868587008997615</v>
      </c>
      <c r="H16" s="11">
        <v>35.40404419859739</v>
      </c>
      <c r="I16" s="11">
        <v>4.8218264859053548</v>
      </c>
      <c r="J16" s="11">
        <f t="shared" si="1"/>
        <v>71.094457693500345</v>
      </c>
      <c r="K16" s="11"/>
      <c r="L16" s="11">
        <v>33.651883350635558</v>
      </c>
      <c r="M16" s="11">
        <v>31.413680102809042</v>
      </c>
      <c r="N16" s="11">
        <v>6.4752382884297095</v>
      </c>
      <c r="O16" s="11">
        <f t="shared" si="2"/>
        <v>71.540801741874304</v>
      </c>
      <c r="Q16" s="10" t="str">
        <f>name!E12</f>
        <v>Elementary occupations</v>
      </c>
      <c r="R16" s="11">
        <v>27.298424028562678</v>
      </c>
      <c r="S16" s="11">
        <v>13.605130226002746</v>
      </c>
      <c r="T16" s="11">
        <v>3.154843506733354</v>
      </c>
      <c r="U16" s="11">
        <f t="shared" si="3"/>
        <v>44.058397761298778</v>
      </c>
      <c r="V16" s="11"/>
      <c r="W16" s="11">
        <v>22.675126421644496</v>
      </c>
      <c r="X16" s="11">
        <v>12.747000988828617</v>
      </c>
      <c r="Y16" s="11">
        <v>2.9695201035403014</v>
      </c>
      <c r="Z16" s="11">
        <f t="shared" si="4"/>
        <v>38.391647514013414</v>
      </c>
      <c r="AA16" s="11"/>
      <c r="AB16" s="11">
        <v>23.94920210677812</v>
      </c>
      <c r="AC16" s="11">
        <v>11.220286718616595</v>
      </c>
      <c r="AD16" s="11">
        <v>3.9275616075899453</v>
      </c>
      <c r="AE16" s="11">
        <f t="shared" si="5"/>
        <v>39.097050432984659</v>
      </c>
      <c r="AG16" s="10" t="str">
        <f>name!E12</f>
        <v>Elementary occupations</v>
      </c>
      <c r="AH16" s="11">
        <v>9.5399958077499409</v>
      </c>
      <c r="AI16" s="11">
        <v>25.27875056430166</v>
      </c>
      <c r="AJ16" s="11">
        <v>2.3011210663337187</v>
      </c>
      <c r="AK16" s="11">
        <f t="shared" si="6"/>
        <v>37.11986743838532</v>
      </c>
      <c r="AL16" s="11"/>
      <c r="AM16" s="11">
        <v>8.193460587353103</v>
      </c>
      <c r="AN16" s="11">
        <v>22.657043209768766</v>
      </c>
      <c r="AO16" s="11">
        <v>1.8523063823650547</v>
      </c>
      <c r="AP16" s="11">
        <f t="shared" si="7"/>
        <v>32.702810179486924</v>
      </c>
      <c r="AQ16" s="11"/>
      <c r="AR16" s="11">
        <v>9.7026812438574268</v>
      </c>
      <c r="AS16" s="11">
        <v>20.193393384192458</v>
      </c>
      <c r="AT16" s="11">
        <v>2.5476766808397642</v>
      </c>
      <c r="AU16" s="11">
        <f t="shared" si="8"/>
        <v>32.443751308889645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427.79807997175521</v>
      </c>
      <c r="C18" s="34">
        <f t="shared" ref="C18:D18" si="9">SUM(C8:C16)</f>
        <v>199.18937786712337</v>
      </c>
      <c r="D18" s="34">
        <f t="shared" si="9"/>
        <v>80.019542161121592</v>
      </c>
      <c r="E18" s="34">
        <f t="shared" si="0"/>
        <v>707.00700000000006</v>
      </c>
      <c r="F18" s="34"/>
      <c r="G18" s="34">
        <f>SUM(G8:G16)</f>
        <v>431.1067311032827</v>
      </c>
      <c r="H18" s="34">
        <f t="shared" ref="H18:I18" si="10">SUM(H8:H16)</f>
        <v>209.91321188335723</v>
      </c>
      <c r="I18" s="34">
        <f t="shared" si="10"/>
        <v>80.99105701336012</v>
      </c>
      <c r="J18" s="34">
        <f t="shared" ref="J18" si="11">SUM(G18:I18)</f>
        <v>722.01100000000008</v>
      </c>
      <c r="K18" s="34"/>
      <c r="L18" s="34">
        <f>SUM(L8:L16)</f>
        <v>461.43964339279739</v>
      </c>
      <c r="M18" s="34">
        <f t="shared" ref="M18:N18" si="12">SUM(M8:M16)</f>
        <v>223.02037564842476</v>
      </c>
      <c r="N18" s="34">
        <f t="shared" si="12"/>
        <v>88.288980958778396</v>
      </c>
      <c r="O18" s="34">
        <f>SUM(L18:N18)</f>
        <v>772.74900000000059</v>
      </c>
      <c r="Q18" s="231" t="str">
        <f>name!E3</f>
        <v>All occupations</v>
      </c>
      <c r="R18" s="34">
        <f>SUM(R8:R16)</f>
        <v>263.72724408051528</v>
      </c>
      <c r="S18" s="34">
        <f t="shared" ref="S18:T18" si="13">SUM(S8:S16)</f>
        <v>52.098709043696132</v>
      </c>
      <c r="T18" s="34">
        <f t="shared" si="13"/>
        <v>55.086662828782956</v>
      </c>
      <c r="U18" s="34">
        <f t="shared" ref="U18" si="14">SUM(R18:T18)</f>
        <v>370.91261595299437</v>
      </c>
      <c r="V18" s="34"/>
      <c r="W18" s="34">
        <f>SUM(W8:W16)</f>
        <v>263.17045025476398</v>
      </c>
      <c r="X18" s="34">
        <f t="shared" ref="X18:Y18" si="15">SUM(X8:X16)</f>
        <v>59.609074831482083</v>
      </c>
      <c r="Y18" s="34">
        <f t="shared" si="15"/>
        <v>52.347334779254822</v>
      </c>
      <c r="Z18" s="34">
        <f t="shared" ref="Z18" si="16">SUM(W18:Y18)</f>
        <v>375.12685986550088</v>
      </c>
      <c r="AA18" s="34"/>
      <c r="AB18" s="34">
        <f>SUM(AB8:AB16)</f>
        <v>268.69762703662656</v>
      </c>
      <c r="AC18" s="34">
        <f t="shared" ref="AC18:AD18" si="17">SUM(AC8:AC16)</f>
        <v>66.260635940917879</v>
      </c>
      <c r="AD18" s="34">
        <f t="shared" si="17"/>
        <v>55.795179933567134</v>
      </c>
      <c r="AE18" s="34">
        <f t="shared" ref="AE18" si="18">SUM(AB18:AD18)</f>
        <v>390.75344291111156</v>
      </c>
      <c r="AG18" s="231" t="str">
        <f>name!E3</f>
        <v>All occupations</v>
      </c>
      <c r="AH18" s="34">
        <f>SUM(AH8:AH16)</f>
        <v>164.07083589123994</v>
      </c>
      <c r="AI18" s="34">
        <f t="shared" ref="AI18:AJ18" si="19">SUM(AI8:AI16)</f>
        <v>147.09066882342719</v>
      </c>
      <c r="AJ18" s="34">
        <f t="shared" si="19"/>
        <v>24.932879332338636</v>
      </c>
      <c r="AK18" s="34">
        <f t="shared" si="6"/>
        <v>336.09438404700575</v>
      </c>
      <c r="AL18" s="34"/>
      <c r="AM18" s="34">
        <f>SUM(AM8:AM16)</f>
        <v>167.93628084851861</v>
      </c>
      <c r="AN18" s="34">
        <f t="shared" ref="AN18:AO18" si="20">SUM(AN8:AN16)</f>
        <v>150.30413705187513</v>
      </c>
      <c r="AO18" s="34">
        <f t="shared" si="20"/>
        <v>28.643722234105301</v>
      </c>
      <c r="AP18" s="34">
        <f t="shared" si="7"/>
        <v>346.88414013449903</v>
      </c>
      <c r="AQ18" s="34"/>
      <c r="AR18" s="34">
        <f>SUM(AR8:AR16)</f>
        <v>192.74201635617081</v>
      </c>
      <c r="AS18" s="34">
        <f t="shared" ref="AS18:AT18" si="21">SUM(AS8:AS16)</f>
        <v>156.7597397075069</v>
      </c>
      <c r="AT18" s="34">
        <f t="shared" si="21"/>
        <v>32.493801025211269</v>
      </c>
      <c r="AU18" s="34">
        <f t="shared" si="8"/>
        <v>381.99555708888897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9.7715673720942053</v>
      </c>
      <c r="C26" s="18">
        <f t="shared" ref="C26:O26" si="22">C8/C$18*100</f>
        <v>2.9550208733744072</v>
      </c>
      <c r="D26" s="18">
        <f t="shared" si="22"/>
        <v>12.987562583310137</v>
      </c>
      <c r="E26" s="18">
        <f t="shared" si="22"/>
        <v>8.215088876282346</v>
      </c>
      <c r="F26" s="18"/>
      <c r="G26" s="18">
        <f t="shared" si="22"/>
        <v>10.785372838499139</v>
      </c>
      <c r="H26" s="18">
        <f t="shared" si="22"/>
        <v>4.2383153377234928</v>
      </c>
      <c r="I26" s="18">
        <f t="shared" si="22"/>
        <v>14.199080995050418</v>
      </c>
      <c r="J26" s="18">
        <f t="shared" si="22"/>
        <v>9.2648502475155876</v>
      </c>
      <c r="K26" s="18"/>
      <c r="L26" s="18">
        <f t="shared" si="22"/>
        <v>9.8905986421325807</v>
      </c>
      <c r="M26" s="18">
        <f t="shared" si="22"/>
        <v>4.6374832989610253</v>
      </c>
      <c r="N26" s="18">
        <f t="shared" si="22"/>
        <v>14.663720040993205</v>
      </c>
      <c r="O26" s="18">
        <f t="shared" si="22"/>
        <v>8.9198594592146065</v>
      </c>
      <c r="Q26" t="str">
        <f>$A$8</f>
        <v>Managers, directors and senior officials</v>
      </c>
      <c r="R26" s="18">
        <f>R8/R$18*100</f>
        <v>11.31639296948954</v>
      </c>
      <c r="S26" s="18">
        <f t="shared" ref="S26:U26" si="23">S8/S$18*100</f>
        <v>3.5496557158930639</v>
      </c>
      <c r="T26" s="18">
        <f t="shared" si="23"/>
        <v>14.208592180147914</v>
      </c>
      <c r="U26" s="18">
        <f t="shared" si="23"/>
        <v>10.655009745809068</v>
      </c>
      <c r="V26" s="18"/>
      <c r="W26" s="18">
        <f t="shared" ref="W26:Z26" si="24">W8/W$18*100</f>
        <v>12.346601042073765</v>
      </c>
      <c r="X26" s="18">
        <f t="shared" si="24"/>
        <v>4.987808991819211</v>
      </c>
      <c r="Y26" s="18">
        <f t="shared" si="24"/>
        <v>14.90909446188367</v>
      </c>
      <c r="Z26" s="18">
        <f t="shared" si="24"/>
        <v>11.534846092866202</v>
      </c>
      <c r="AA26" s="18"/>
      <c r="AB26" s="18">
        <f t="shared" ref="AB26:AE26" si="25">AB8/AB$18*100</f>
        <v>11.46225672456241</v>
      </c>
      <c r="AC26" s="18">
        <f t="shared" si="25"/>
        <v>4.8711252698866536</v>
      </c>
      <c r="AD26" s="18">
        <f t="shared" si="25"/>
        <v>15.599451205533068</v>
      </c>
      <c r="AE26" s="18">
        <f t="shared" si="25"/>
        <v>10.935333532953011</v>
      </c>
      <c r="AG26" t="str">
        <f>$A$8</f>
        <v>Managers, directors and senior officials</v>
      </c>
      <c r="AH26" s="18">
        <f>AH8/AH$18*100</f>
        <v>7.2884167550267582</v>
      </c>
      <c r="AI26" s="18">
        <f t="shared" ref="AI26:AK26" si="26">AI8/AI$18*100</f>
        <v>2.7444044699313541</v>
      </c>
      <c r="AJ26" s="18">
        <f t="shared" si="26"/>
        <v>10.289821788578665</v>
      </c>
      <c r="AK26" s="18">
        <f t="shared" si="26"/>
        <v>5.522400526250629</v>
      </c>
      <c r="AL26" s="18"/>
      <c r="AM26" s="18">
        <f t="shared" ref="AM26:AP26" si="27">AM8/AM$18*100</f>
        <v>8.3387953198759952</v>
      </c>
      <c r="AN26" s="18">
        <f t="shared" si="27"/>
        <v>3.9410738632769622</v>
      </c>
      <c r="AO26" s="18">
        <f t="shared" si="27"/>
        <v>12.901508272401765</v>
      </c>
      <c r="AP26" s="18">
        <f t="shared" si="27"/>
        <v>6.8100351814709557</v>
      </c>
      <c r="AQ26" s="18"/>
      <c r="AR26" s="18">
        <f t="shared" ref="AR26:AU26" si="28">AR8/AR$18*100</f>
        <v>7.6995828727351387</v>
      </c>
      <c r="AS26" s="18">
        <f t="shared" si="28"/>
        <v>4.5387253806019645</v>
      </c>
      <c r="AT26" s="18">
        <f t="shared" si="28"/>
        <v>13.056973921804508</v>
      </c>
      <c r="AU26" s="18">
        <f t="shared" si="28"/>
        <v>6.8581772778480241</v>
      </c>
    </row>
    <row r="27" spans="1:47" x14ac:dyDescent="0.2">
      <c r="A27" t="str">
        <f>$A$9</f>
        <v>Professional occupations</v>
      </c>
      <c r="B27" s="18">
        <f t="shared" ref="B27:B34" si="29">B9/B$18*100</f>
        <v>22.588028627268571</v>
      </c>
      <c r="C27" s="18">
        <f t="shared" ref="C27:O27" si="30">C9/C$18*100</f>
        <v>11.700625507800225</v>
      </c>
      <c r="D27" s="18">
        <f t="shared" si="30"/>
        <v>16.833331516129785</v>
      </c>
      <c r="E27" s="18">
        <f t="shared" si="30"/>
        <v>18.86933378822917</v>
      </c>
      <c r="F27" s="18"/>
      <c r="G27" s="18">
        <f t="shared" si="30"/>
        <v>25.772827046526352</v>
      </c>
      <c r="H27" s="18">
        <f t="shared" si="30"/>
        <v>13.773846178499976</v>
      </c>
      <c r="I27" s="18">
        <f t="shared" si="30"/>
        <v>16.854299235615439</v>
      </c>
      <c r="J27" s="18">
        <f t="shared" si="30"/>
        <v>21.283884900571383</v>
      </c>
      <c r="K27" s="18"/>
      <c r="L27" s="18">
        <f t="shared" si="30"/>
        <v>29.178429428280221</v>
      </c>
      <c r="M27" s="18">
        <f t="shared" si="30"/>
        <v>15.999406696822371</v>
      </c>
      <c r="N27" s="18">
        <f t="shared" si="30"/>
        <v>16.066047605229031</v>
      </c>
      <c r="O27" s="18">
        <f t="shared" si="30"/>
        <v>23.876747472886613</v>
      </c>
      <c r="Q27" t="str">
        <f>$A$9</f>
        <v>Professional occupations</v>
      </c>
      <c r="R27" s="18">
        <f t="shared" ref="R27:U27" si="31">R9/R$18*100</f>
        <v>20.825634899803426</v>
      </c>
      <c r="S27" s="18">
        <f t="shared" si="31"/>
        <v>9.2002860304847189</v>
      </c>
      <c r="T27" s="18">
        <f t="shared" si="31"/>
        <v>15.820300908945173</v>
      </c>
      <c r="U27" s="18">
        <f t="shared" si="31"/>
        <v>18.449353327634814</v>
      </c>
      <c r="V27" s="18"/>
      <c r="W27" s="18">
        <f t="shared" ref="W27:Z27" si="32">W9/W$18*100</f>
        <v>24.052834707994112</v>
      </c>
      <c r="X27" s="18">
        <f t="shared" si="32"/>
        <v>11.469470518209326</v>
      </c>
      <c r="Y27" s="18">
        <f t="shared" si="32"/>
        <v>13.485224879242683</v>
      </c>
      <c r="Z27" s="18">
        <f t="shared" si="32"/>
        <v>20.578626255925002</v>
      </c>
      <c r="AA27" s="18"/>
      <c r="AB27" s="18">
        <f t="shared" ref="AB27:AE27" si="33">AB9/AB$18*100</f>
        <v>28.452869637940463</v>
      </c>
      <c r="AC27" s="18">
        <f t="shared" si="33"/>
        <v>13.991609726570186</v>
      </c>
      <c r="AD27" s="18">
        <f t="shared" si="33"/>
        <v>10.670808906656307</v>
      </c>
      <c r="AE27" s="18">
        <f t="shared" si="33"/>
        <v>23.461575020557959</v>
      </c>
      <c r="AG27" t="str">
        <f>$A$9</f>
        <v>Professional occupations</v>
      </c>
      <c r="AH27" s="18">
        <f t="shared" ref="AH27:AK27" si="34">AH9/AH$18*100</f>
        <v>25.420897968150534</v>
      </c>
      <c r="AI27" s="18">
        <f>AI9/AI$18*100</f>
        <v>12.586232052260932</v>
      </c>
      <c r="AJ27" s="18">
        <f t="shared" si="34"/>
        <v>19.071519683223499</v>
      </c>
      <c r="AK27" s="18">
        <f t="shared" si="34"/>
        <v>19.33282279215852</v>
      </c>
      <c r="AL27" s="18"/>
      <c r="AM27" s="18">
        <f t="shared" ref="AM27:AP27" si="35">AM9/AM$18*100</f>
        <v>28.468201481872924</v>
      </c>
      <c r="AN27" s="18">
        <f t="shared" si="35"/>
        <v>14.687737864173958</v>
      </c>
      <c r="AO27" s="18">
        <f t="shared" si="35"/>
        <v>23.011392290346183</v>
      </c>
      <c r="AP27" s="18">
        <f t="shared" si="35"/>
        <v>22.046564510704673</v>
      </c>
      <c r="AQ27" s="18"/>
      <c r="AR27" s="18">
        <f t="shared" ref="AR27:AU27" si="36">AR9/AR$18*100</f>
        <v>30.189917206727142</v>
      </c>
      <c r="AS27" s="18">
        <f t="shared" si="36"/>
        <v>16.848080625073273</v>
      </c>
      <c r="AT27" s="18">
        <f t="shared" si="36"/>
        <v>25.330224293510216</v>
      </c>
      <c r="AU27" s="18">
        <f t="shared" si="36"/>
        <v>24.301438446743987</v>
      </c>
    </row>
    <row r="28" spans="1:47" x14ac:dyDescent="0.2">
      <c r="A28" t="str">
        <f>$A$10</f>
        <v>Associate professional occupations</v>
      </c>
      <c r="B28" s="18">
        <f t="shared" si="29"/>
        <v>12.295704809367065</v>
      </c>
      <c r="C28" s="18">
        <f t="shared" ref="C28:O28" si="37">C10/C$18*100</f>
        <v>7.196520050204561</v>
      </c>
      <c r="D28" s="18">
        <f t="shared" si="37"/>
        <v>10.895822135511052</v>
      </c>
      <c r="E28" s="18">
        <f t="shared" si="37"/>
        <v>10.700640813609825</v>
      </c>
      <c r="F28" s="18"/>
      <c r="G28" s="18">
        <f t="shared" si="37"/>
        <v>13.651808388484529</v>
      </c>
      <c r="H28" s="18">
        <f t="shared" si="37"/>
        <v>8.2158884660130376</v>
      </c>
      <c r="I28" s="18">
        <f t="shared" si="37"/>
        <v>10.597989783165056</v>
      </c>
      <c r="J28" s="18">
        <f t="shared" si="37"/>
        <v>11.72884127684965</v>
      </c>
      <c r="K28" s="18"/>
      <c r="L28" s="18">
        <f t="shared" si="37"/>
        <v>14.715933687607308</v>
      </c>
      <c r="M28" s="18">
        <f t="shared" si="37"/>
        <v>10.31828023644465</v>
      </c>
      <c r="N28" s="18">
        <f t="shared" si="37"/>
        <v>10.846185144105013</v>
      </c>
      <c r="O28" s="18">
        <f t="shared" si="37"/>
        <v>13.004611537565806</v>
      </c>
      <c r="Q28" t="str">
        <f>$A$10</f>
        <v>Associate professional occupations</v>
      </c>
      <c r="R28" s="18">
        <f t="shared" ref="R28:U28" si="38">R10/R$18*100</f>
        <v>12.587323368457138</v>
      </c>
      <c r="S28" s="18">
        <f t="shared" si="38"/>
        <v>6.3254534622904171</v>
      </c>
      <c r="T28" s="18">
        <f t="shared" si="38"/>
        <v>8.7736050949338207</v>
      </c>
      <c r="U28" s="18">
        <f t="shared" si="38"/>
        <v>11.141375379898095</v>
      </c>
      <c r="V28" s="18"/>
      <c r="W28" s="18">
        <f t="shared" ref="W28:Z28" si="39">W10/W$18*100</f>
        <v>13.755039485594326</v>
      </c>
      <c r="X28" s="18">
        <f t="shared" si="39"/>
        <v>7.7583404377740601</v>
      </c>
      <c r="Y28" s="18">
        <f t="shared" si="39"/>
        <v>8.2587587697966054</v>
      </c>
      <c r="Z28" s="18">
        <f t="shared" si="39"/>
        <v>12.035159098502492</v>
      </c>
      <c r="AA28" s="18"/>
      <c r="AB28" s="18">
        <f t="shared" ref="AB28:AE28" si="40">AB10/AB$18*100</f>
        <v>12.78370736729574</v>
      </c>
      <c r="AC28" s="18">
        <f t="shared" si="40"/>
        <v>7.4334347623670336</v>
      </c>
      <c r="AD28" s="18">
        <f t="shared" si="40"/>
        <v>7.7469291684824348</v>
      </c>
      <c r="AE28" s="18">
        <f t="shared" si="40"/>
        <v>11.15725871360422</v>
      </c>
      <c r="AG28" t="str">
        <f>$A$10</f>
        <v>Associate professional occupations</v>
      </c>
      <c r="AH28" s="18">
        <f t="shared" ref="AH28:AK28" si="41">AH10/AH$18*100</f>
        <v>11.82695752412412</v>
      </c>
      <c r="AI28" s="18">
        <f t="shared" si="41"/>
        <v>7.5050470634028077</v>
      </c>
      <c r="AJ28" s="18">
        <f t="shared" si="41"/>
        <v>15.584644994896788</v>
      </c>
      <c r="AK28" s="18">
        <f t="shared" si="41"/>
        <v>10.214247649420468</v>
      </c>
      <c r="AL28" s="18"/>
      <c r="AM28" s="18">
        <f t="shared" ref="AM28:AP28" si="42">AM10/AM$18*100</f>
        <v>13.490036470174724</v>
      </c>
      <c r="AN28" s="18">
        <f t="shared" si="42"/>
        <v>8.3973473079934227</v>
      </c>
      <c r="AO28" s="18">
        <f t="shared" si="42"/>
        <v>14.873010605598969</v>
      </c>
      <c r="AP28" s="18">
        <f t="shared" si="42"/>
        <v>11.397583576474767</v>
      </c>
      <c r="AQ28" s="18"/>
      <c r="AR28" s="18">
        <f t="shared" ref="AR28:AU28" si="43">AR10/AR$18*100</f>
        <v>17.409610120907789</v>
      </c>
      <c r="AS28" s="18">
        <f t="shared" si="43"/>
        <v>11.537673022247473</v>
      </c>
      <c r="AT28" s="18">
        <f t="shared" si="43"/>
        <v>16.167924656385445</v>
      </c>
      <c r="AU28" s="18">
        <f t="shared" si="43"/>
        <v>14.894318008854905</v>
      </c>
    </row>
    <row r="29" spans="1:47" x14ac:dyDescent="0.2">
      <c r="A29" t="str">
        <f>$A$11</f>
        <v>Administrative and secretarial occupations</v>
      </c>
      <c r="B29" s="18">
        <f t="shared" si="29"/>
        <v>11.55122085971338</v>
      </c>
      <c r="C29" s="18">
        <f t="shared" ref="C29:O29" si="44">C11/C$18*100</f>
        <v>16.384996416510379</v>
      </c>
      <c r="D29" s="18">
        <f t="shared" si="44"/>
        <v>3.3221013117438032</v>
      </c>
      <c r="E29" s="18">
        <f t="shared" si="44"/>
        <v>11.981692364649037</v>
      </c>
      <c r="F29" s="18"/>
      <c r="G29" s="18">
        <f t="shared" si="44"/>
        <v>11.17710546367478</v>
      </c>
      <c r="H29" s="18">
        <f t="shared" si="44"/>
        <v>15.944701902415815</v>
      </c>
      <c r="I29" s="18">
        <f t="shared" si="44"/>
        <v>3.0608139739825959</v>
      </c>
      <c r="J29" s="18">
        <f t="shared" si="44"/>
        <v>11.652769206527834</v>
      </c>
      <c r="K29" s="18"/>
      <c r="L29" s="18">
        <f t="shared" si="44"/>
        <v>10.82618202677666</v>
      </c>
      <c r="M29" s="18">
        <f t="shared" si="44"/>
        <v>13.354215687758897</v>
      </c>
      <c r="N29" s="18">
        <f t="shared" si="44"/>
        <v>2.4851963312389458</v>
      </c>
      <c r="O29" s="18">
        <f t="shared" si="44"/>
        <v>10.602805341039568</v>
      </c>
      <c r="Q29" t="str">
        <f>$A$11</f>
        <v>Administrative and secretarial occupations</v>
      </c>
      <c r="R29" s="18">
        <f t="shared" ref="R29:U29" si="45">R11/R$18*100</f>
        <v>7.0479878096251642</v>
      </c>
      <c r="S29" s="18">
        <f t="shared" si="45"/>
        <v>9.7780069440136703</v>
      </c>
      <c r="T29" s="18">
        <f t="shared" si="45"/>
        <v>1.6565032401556219</v>
      </c>
      <c r="U29" s="18">
        <f t="shared" si="45"/>
        <v>6.630723976037098</v>
      </c>
      <c r="V29" s="18"/>
      <c r="W29" s="18">
        <f t="shared" ref="W29:Z29" si="46">W11/W$18*100</f>
        <v>7.4271733117028189</v>
      </c>
      <c r="X29" s="18">
        <f t="shared" si="46"/>
        <v>11.544468857767361</v>
      </c>
      <c r="Y29" s="18">
        <f t="shared" si="46"/>
        <v>1.2724309733357717</v>
      </c>
      <c r="Z29" s="18">
        <f t="shared" si="46"/>
        <v>7.2225593862020308</v>
      </c>
      <c r="AA29" s="18"/>
      <c r="AB29" s="18">
        <f t="shared" ref="AB29:AE29" si="47">AB11/AB$18*100</f>
        <v>9.1850755008184226</v>
      </c>
      <c r="AC29" s="18">
        <f t="shared" si="47"/>
        <v>11.121620445003323</v>
      </c>
      <c r="AD29" s="18">
        <f t="shared" si="47"/>
        <v>1.5675072014992015</v>
      </c>
      <c r="AE29" s="18">
        <f t="shared" si="47"/>
        <v>8.4257555261141004</v>
      </c>
      <c r="AG29" t="str">
        <f>$A$11</f>
        <v>Administrative and secretarial occupations</v>
      </c>
      <c r="AH29" s="18">
        <f t="shared" ref="AH29:AK29" si="48">AH11/AH$18*100</f>
        <v>18.789711693875489</v>
      </c>
      <c r="AI29" s="18">
        <f t="shared" si="48"/>
        <v>18.725155890498353</v>
      </c>
      <c r="AJ29" s="18">
        <f t="shared" si="48"/>
        <v>7.0020709676689457</v>
      </c>
      <c r="AK29" s="18">
        <f t="shared" si="48"/>
        <v>17.8870028283438</v>
      </c>
      <c r="AL29" s="18"/>
      <c r="AM29" s="18">
        <f t="shared" ref="AM29:AP29" si="49">AM11/AM$18*100</f>
        <v>17.053568416605437</v>
      </c>
      <c r="AN29" s="18">
        <f t="shared" si="49"/>
        <v>17.689789070202057</v>
      </c>
      <c r="AO29" s="18">
        <f t="shared" si="49"/>
        <v>6.329142122232839</v>
      </c>
      <c r="AP29" s="18">
        <f t="shared" si="49"/>
        <v>16.443679214116401</v>
      </c>
      <c r="AQ29" s="18"/>
      <c r="AR29" s="18">
        <f t="shared" ref="AR29:AU29" si="50">AR11/AR$18*100</f>
        <v>13.114014423551213</v>
      </c>
      <c r="AS29" s="18">
        <f t="shared" si="50"/>
        <v>14.297909399292715</v>
      </c>
      <c r="AT29" s="18">
        <f t="shared" si="50"/>
        <v>4.0609624312769341</v>
      </c>
      <c r="AU29" s="18">
        <f t="shared" si="50"/>
        <v>12.829767657182872</v>
      </c>
    </row>
    <row r="30" spans="1:47" x14ac:dyDescent="0.2">
      <c r="A30" t="str">
        <f>$A$12</f>
        <v>Skilled trades occupations</v>
      </c>
      <c r="B30" s="18">
        <f t="shared" si="29"/>
        <v>11.292417464961389</v>
      </c>
      <c r="C30" s="18">
        <f t="shared" ref="C30:O30" si="51">C12/C$18*100</f>
        <v>3.6441752889615446</v>
      </c>
      <c r="D30" s="18">
        <f t="shared" si="51"/>
        <v>28.224425290347561</v>
      </c>
      <c r="E30" s="18">
        <f t="shared" si="51"/>
        <v>11.054008104433741</v>
      </c>
      <c r="F30" s="18"/>
      <c r="G30" s="18">
        <f t="shared" si="51"/>
        <v>9.6962093520915715</v>
      </c>
      <c r="H30" s="18">
        <f t="shared" si="51"/>
        <v>3.0516583076682329</v>
      </c>
      <c r="I30" s="18">
        <f t="shared" si="51"/>
        <v>27.546120918711235</v>
      </c>
      <c r="J30" s="18">
        <f t="shared" si="51"/>
        <v>9.7667126465257414</v>
      </c>
      <c r="K30" s="18"/>
      <c r="L30" s="18">
        <f t="shared" si="51"/>
        <v>7.390202072726014</v>
      </c>
      <c r="M30" s="18">
        <f t="shared" si="51"/>
        <v>3.5320293158989076</v>
      </c>
      <c r="N30" s="18">
        <f t="shared" si="51"/>
        <v>26.448381297143907</v>
      </c>
      <c r="O30" s="18">
        <f t="shared" si="51"/>
        <v>8.4541647373292914</v>
      </c>
      <c r="Q30" t="str">
        <f>$A$12</f>
        <v>Skilled trades occupations</v>
      </c>
      <c r="R30" s="18">
        <f t="shared" ref="R30:U30" si="52">R12/R$18*100</f>
        <v>17.017392320573379</v>
      </c>
      <c r="S30" s="18">
        <f t="shared" si="52"/>
        <v>8.872860161236126</v>
      </c>
      <c r="T30" s="18">
        <f t="shared" si="52"/>
        <v>36.690726086505613</v>
      </c>
      <c r="U30" s="18">
        <f t="shared" si="52"/>
        <v>18.795219938869462</v>
      </c>
      <c r="V30" s="18"/>
      <c r="W30" s="18">
        <f t="shared" ref="W30:Z30" si="53">W12/W$18*100</f>
        <v>14.656704080993126</v>
      </c>
      <c r="X30" s="18">
        <f t="shared" si="53"/>
        <v>6.7821650337311645</v>
      </c>
      <c r="Y30" s="18">
        <f t="shared" si="53"/>
        <v>37.998033455034303</v>
      </c>
      <c r="Z30" s="18">
        <f t="shared" si="53"/>
        <v>16.662591891516513</v>
      </c>
      <c r="AA30" s="18"/>
      <c r="AB30" s="18">
        <f t="shared" ref="AB30:AE30" si="54">AB12/AB$18*100</f>
        <v>11.493289498002399</v>
      </c>
      <c r="AC30" s="18">
        <f t="shared" si="54"/>
        <v>7.3827112881253223</v>
      </c>
      <c r="AD30" s="18">
        <f t="shared" si="54"/>
        <v>37.209982285003434</v>
      </c>
      <c r="AE30" s="18">
        <f t="shared" si="54"/>
        <v>14.468306087530186</v>
      </c>
      <c r="AG30" t="str">
        <f>$A$12</f>
        <v>Skilled trades occupations</v>
      </c>
      <c r="AH30" s="18">
        <f t="shared" ref="AH30:AK30" si="55">AH12/AH$18*100</f>
        <v>2.0901004724299566</v>
      </c>
      <c r="AI30" s="18">
        <f t="shared" si="55"/>
        <v>1.7922037531680899</v>
      </c>
      <c r="AJ30" s="18">
        <f t="shared" si="55"/>
        <v>9.5189941546781807</v>
      </c>
      <c r="AK30" s="18">
        <f t="shared" si="55"/>
        <v>2.5108331260763155</v>
      </c>
      <c r="AL30" s="18"/>
      <c r="AM30" s="18">
        <f t="shared" ref="AM30:AP30" si="56">AM12/AM$18*100</f>
        <v>1.9226917733085165</v>
      </c>
      <c r="AN30" s="18">
        <f t="shared" si="56"/>
        <v>1.5721777094962468</v>
      </c>
      <c r="AO30" s="18">
        <f t="shared" si="56"/>
        <v>8.4449105330393373</v>
      </c>
      <c r="AP30" s="18">
        <f t="shared" si="56"/>
        <v>2.3093825818474762</v>
      </c>
      <c r="AQ30" s="18"/>
      <c r="AR30" s="18">
        <f t="shared" ref="AR30:AU30" si="57">AR12/AR$18*100</f>
        <v>1.6701734275017235</v>
      </c>
      <c r="AS30" s="18">
        <f t="shared" si="57"/>
        <v>1.9043879536331607</v>
      </c>
      <c r="AT30" s="18">
        <f t="shared" si="57"/>
        <v>7.9696116688999803</v>
      </c>
      <c r="AU30" s="18">
        <f t="shared" si="57"/>
        <v>2.3021391570992229</v>
      </c>
    </row>
    <row r="31" spans="1:47" x14ac:dyDescent="0.2">
      <c r="A31" t="str">
        <f>$A$13</f>
        <v>Caring, leisure and other service occupations</v>
      </c>
      <c r="B31" s="18">
        <f t="shared" si="29"/>
        <v>8.6755203238693035</v>
      </c>
      <c r="C31" s="18">
        <f t="shared" ref="C31:O31" si="58">C13/C$18*100</f>
        <v>16.840881097810023</v>
      </c>
      <c r="D31" s="18">
        <f t="shared" si="58"/>
        <v>8.0879139735231185</v>
      </c>
      <c r="E31" s="18">
        <f t="shared" si="58"/>
        <v>10.909491333344734</v>
      </c>
      <c r="F31" s="18"/>
      <c r="G31" s="18">
        <f t="shared" si="58"/>
        <v>8.0302903838711419</v>
      </c>
      <c r="H31" s="18">
        <f t="shared" si="58"/>
        <v>15.550300186014548</v>
      </c>
      <c r="I31" s="18">
        <f t="shared" si="58"/>
        <v>8.7418589655626509</v>
      </c>
      <c r="J31" s="18">
        <f t="shared" si="58"/>
        <v>10.296433285476443</v>
      </c>
      <c r="K31" s="18"/>
      <c r="L31" s="18">
        <f t="shared" si="58"/>
        <v>9.0372662678506135</v>
      </c>
      <c r="M31" s="18">
        <f t="shared" si="58"/>
        <v>15.440998804989315</v>
      </c>
      <c r="N31" s="18">
        <f t="shared" si="58"/>
        <v>9.1816685147936088</v>
      </c>
      <c r="O31" s="18">
        <f t="shared" si="58"/>
        <v>10.901923437533741</v>
      </c>
      <c r="Q31" t="str">
        <f>$A$13</f>
        <v>Caring, leisure and other service occupations</v>
      </c>
      <c r="R31" s="18">
        <f t="shared" ref="R31:U31" si="59">R13/R$18*100</f>
        <v>3.2473218908230539</v>
      </c>
      <c r="S31" s="18">
        <f t="shared" si="59"/>
        <v>7.6242365206098945</v>
      </c>
      <c r="T31" s="18">
        <f t="shared" si="59"/>
        <v>2.1288086992704738</v>
      </c>
      <c r="U31" s="18">
        <f t="shared" si="59"/>
        <v>3.6959894087131664</v>
      </c>
      <c r="V31" s="18"/>
      <c r="W31" s="18">
        <f t="shared" ref="W31:Z31" si="60">W13/W$18*100</f>
        <v>3.0656510496518918</v>
      </c>
      <c r="X31" s="18">
        <f t="shared" si="60"/>
        <v>6.85181192406802</v>
      </c>
      <c r="Y31" s="18">
        <f t="shared" si="60"/>
        <v>2.0935514215757638</v>
      </c>
      <c r="Z31" s="18">
        <f t="shared" si="60"/>
        <v>3.5316340034720604</v>
      </c>
      <c r="AA31" s="18"/>
      <c r="AB31" s="18">
        <f t="shared" ref="AB31:AE31" si="61">AB13/AB$18*100</f>
        <v>3.5211676767740152</v>
      </c>
      <c r="AC31" s="18">
        <f t="shared" si="61"/>
        <v>8.2559941044514566</v>
      </c>
      <c r="AD31" s="18">
        <f t="shared" si="61"/>
        <v>2.7745210138101455</v>
      </c>
      <c r="AE31" s="18">
        <f t="shared" si="61"/>
        <v>4.2174464433383223</v>
      </c>
      <c r="AG31" t="str">
        <f>$A$13</f>
        <v>Caring, leisure and other service occupations</v>
      </c>
      <c r="AH31" s="18">
        <f t="shared" ref="AH31:AK31" si="62">AH13/AH$18*100</f>
        <v>17.400799288245523</v>
      </c>
      <c r="AI31" s="18">
        <f t="shared" si="62"/>
        <v>20.105366112580946</v>
      </c>
      <c r="AJ31" s="18">
        <f t="shared" si="62"/>
        <v>21.253951422643798</v>
      </c>
      <c r="AK31" s="18">
        <f t="shared" si="62"/>
        <v>18.870287455046224</v>
      </c>
      <c r="AL31" s="18"/>
      <c r="AM31" s="18">
        <f t="shared" ref="AM31:AP31" si="63">AM13/AM$18*100</f>
        <v>15.810302912060447</v>
      </c>
      <c r="AN31" s="18">
        <f t="shared" si="63"/>
        <v>19.000031164132494</v>
      </c>
      <c r="AO31" s="18">
        <f t="shared" si="63"/>
        <v>20.891857414652058</v>
      </c>
      <c r="AP31" s="18">
        <f t="shared" si="63"/>
        <v>17.612011078380903</v>
      </c>
      <c r="AQ31" s="18"/>
      <c r="AR31" s="18">
        <f t="shared" ref="AR31:AU31" si="64">AR13/AR$18*100</f>
        <v>16.727144323206481</v>
      </c>
      <c r="AS31" s="18">
        <f t="shared" si="64"/>
        <v>18.478022096712245</v>
      </c>
      <c r="AT31" s="18">
        <f t="shared" si="64"/>
        <v>20.183396118188167</v>
      </c>
      <c r="AU31" s="18">
        <f t="shared" si="64"/>
        <v>17.739653225407103</v>
      </c>
    </row>
    <row r="32" spans="1:47" x14ac:dyDescent="0.2">
      <c r="A32" t="str">
        <f>$A$14</f>
        <v>Sales and customer service occupations</v>
      </c>
      <c r="B32" s="18">
        <f t="shared" si="29"/>
        <v>6.3447879202091704</v>
      </c>
      <c r="C32" s="18">
        <f t="shared" ref="C32:O32" si="65">C14/C$18*100</f>
        <v>18.808753755388675</v>
      </c>
      <c r="D32" s="18">
        <f t="shared" si="65"/>
        <v>5.079100996074132</v>
      </c>
      <c r="E32" s="18">
        <f t="shared" si="65"/>
        <v>9.7130854226071417</v>
      </c>
      <c r="F32" s="18"/>
      <c r="G32" s="18">
        <f t="shared" si="65"/>
        <v>5.8060716127442413</v>
      </c>
      <c r="H32" s="18">
        <f t="shared" si="65"/>
        <v>19.236451073735754</v>
      </c>
      <c r="I32" s="18">
        <f t="shared" si="65"/>
        <v>3.9999891575175264</v>
      </c>
      <c r="J32" s="18">
        <f t="shared" si="65"/>
        <v>9.5081447977329798</v>
      </c>
      <c r="K32" s="18"/>
      <c r="L32" s="18">
        <f t="shared" si="65"/>
        <v>5.427725818791088</v>
      </c>
      <c r="M32" s="18">
        <f t="shared" si="65"/>
        <v>19.104518264506439</v>
      </c>
      <c r="N32" s="18">
        <f t="shared" si="65"/>
        <v>2.8822653876732058</v>
      </c>
      <c r="O32" s="18">
        <f t="shared" si="65"/>
        <v>9.0841100798832191</v>
      </c>
      <c r="Q32" t="str">
        <f>$A$14</f>
        <v>Sales and customer service occupations</v>
      </c>
      <c r="R32" s="18">
        <f t="shared" ref="R32:U32" si="66">R14/R$18*100</f>
        <v>4.9272268216946316</v>
      </c>
      <c r="S32" s="18">
        <f t="shared" si="66"/>
        <v>20.189335945645627</v>
      </c>
      <c r="T32" s="18">
        <f t="shared" si="66"/>
        <v>4.609540609075613</v>
      </c>
      <c r="U32" s="18">
        <f t="shared" si="66"/>
        <v>7.023774299229113</v>
      </c>
      <c r="V32" s="18"/>
      <c r="W32" s="18">
        <f t="shared" ref="W32:Z32" si="67">W14/W$18*100</f>
        <v>4.5867167184433084</v>
      </c>
      <c r="X32" s="18">
        <f t="shared" si="67"/>
        <v>20.204918075430893</v>
      </c>
      <c r="Y32" s="18">
        <f t="shared" si="67"/>
        <v>3.6274325343039786</v>
      </c>
      <c r="Z32" s="18">
        <f t="shared" si="67"/>
        <v>6.9346439327249945</v>
      </c>
      <c r="AA32" s="18"/>
      <c r="AB32" s="18">
        <f>AB14/AB$18*100</f>
        <v>4.8417019285431726</v>
      </c>
      <c r="AC32" s="18">
        <f t="shared" ref="AC32:AE32" si="68">AC14/AC$18*100</f>
        <v>20.605646563350611</v>
      </c>
      <c r="AD32" s="18">
        <f t="shared" si="68"/>
        <v>2.8474408669971414</v>
      </c>
      <c r="AE32" s="18">
        <f t="shared" si="68"/>
        <v>7.2300592382664579</v>
      </c>
      <c r="AG32" t="str">
        <f>$A$14</f>
        <v>Sales and customer service occupations</v>
      </c>
      <c r="AH32" s="18">
        <f t="shared" ref="AH32:AK32" si="69">AH14/AH$18*100</f>
        <v>8.6233737505075254</v>
      </c>
      <c r="AI32" s="18">
        <f t="shared" si="69"/>
        <v>18.319759107281882</v>
      </c>
      <c r="AJ32" s="18">
        <f t="shared" si="69"/>
        <v>6.1165469473241529</v>
      </c>
      <c r="AK32" s="18">
        <f t="shared" si="69"/>
        <v>12.681000006220419</v>
      </c>
      <c r="AL32" s="18"/>
      <c r="AM32" s="18">
        <f t="shared" ref="AM32:AP32" si="70">AM14/AM$18*100</f>
        <v>7.7169045484990955</v>
      </c>
      <c r="AN32" s="18">
        <f t="shared" si="70"/>
        <v>18.852367021838091</v>
      </c>
      <c r="AO32" s="18">
        <f t="shared" si="70"/>
        <v>4.6808485137211555</v>
      </c>
      <c r="AP32" s="18">
        <f t="shared" si="70"/>
        <v>12.29117574857807</v>
      </c>
      <c r="AQ32" s="18"/>
      <c r="AR32" s="18">
        <f t="shared" ref="AR32:AU32" si="71">AR14/AR$18*100</f>
        <v>6.2446895077327271</v>
      </c>
      <c r="AS32" s="18">
        <f t="shared" si="71"/>
        <v>18.470007669528982</v>
      </c>
      <c r="AT32" s="18">
        <f t="shared" si="71"/>
        <v>2.942062651640994</v>
      </c>
      <c r="AU32" s="18">
        <f t="shared" si="71"/>
        <v>10.980668132063423</v>
      </c>
    </row>
    <row r="33" spans="1:47" x14ac:dyDescent="0.2">
      <c r="A33" t="str">
        <f>$A$15</f>
        <v>Process, plant and machine operatives</v>
      </c>
      <c r="B33" s="18">
        <f t="shared" si="29"/>
        <v>8.8695826428048097</v>
      </c>
      <c r="C33" s="18">
        <f t="shared" ref="C33:O33" si="72">C15/C$18*100</f>
        <v>2.9479655925871593</v>
      </c>
      <c r="D33" s="18">
        <f t="shared" si="72"/>
        <v>7.7514520285887372</v>
      </c>
      <c r="E33" s="18">
        <f t="shared" si="72"/>
        <v>7.0746986939526675</v>
      </c>
      <c r="F33" s="18"/>
      <c r="G33" s="18">
        <f t="shared" si="72"/>
        <v>7.9200029120202338</v>
      </c>
      <c r="H33" s="18">
        <f t="shared" si="72"/>
        <v>3.1227995402127453</v>
      </c>
      <c r="I33" s="18">
        <f t="shared" si="72"/>
        <v>9.0463174527966626</v>
      </c>
      <c r="J33" s="18">
        <f t="shared" si="72"/>
        <v>6.6516358613149391</v>
      </c>
      <c r="K33" s="18"/>
      <c r="L33" s="18">
        <f t="shared" si="72"/>
        <v>6.2408592304853761</v>
      </c>
      <c r="M33" s="18">
        <f t="shared" si="72"/>
        <v>3.5275026374011849</v>
      </c>
      <c r="N33" s="18">
        <f t="shared" si="72"/>
        <v>10.092394749670246</v>
      </c>
      <c r="O33" s="18">
        <f t="shared" si="72"/>
        <v>5.8978168447399471</v>
      </c>
      <c r="Q33" t="str">
        <f>$A$15</f>
        <v>Process, plant and machine operatives</v>
      </c>
      <c r="R33" s="18">
        <f t="shared" ref="R33:U33" si="73">R15/R$18*100</f>
        <v>12.679713475835138</v>
      </c>
      <c r="S33" s="18">
        <f t="shared" si="73"/>
        <v>8.3460244364303247</v>
      </c>
      <c r="T33" s="18">
        <f t="shared" si="73"/>
        <v>10.384868128567607</v>
      </c>
      <c r="U33" s="18">
        <f t="shared" si="73"/>
        <v>11.730177220957339</v>
      </c>
      <c r="V33" s="18"/>
      <c r="W33" s="18">
        <f t="shared" ref="W33:Z33" si="74">W15/W$18*100</f>
        <v>11.493142647557244</v>
      </c>
      <c r="X33" s="18">
        <f t="shared" si="74"/>
        <v>9.0166866360982123</v>
      </c>
      <c r="Y33" s="18">
        <f t="shared" si="74"/>
        <v>12.682748969638244</v>
      </c>
      <c r="Z33" s="18">
        <f t="shared" si="74"/>
        <v>11.265628863721441</v>
      </c>
      <c r="AA33" s="18"/>
      <c r="AB33" s="18">
        <f t="shared" ref="AB33:AE33" si="75">AB15/AB$18*100</f>
        <v>9.3468637052831998</v>
      </c>
      <c r="AC33" s="18">
        <f t="shared" si="75"/>
        <v>9.4042945574823253</v>
      </c>
      <c r="AD33" s="18">
        <f t="shared" si="75"/>
        <v>14.544110420002418</v>
      </c>
      <c r="AE33" s="18">
        <f t="shared" si="75"/>
        <v>10.098710491859237</v>
      </c>
      <c r="AG33" t="str">
        <f>$A$15</f>
        <v>Process, plant and machine operatives</v>
      </c>
      <c r="AH33" s="18">
        <f t="shared" ref="AH33:AK33" si="76">AH15/AH$18*100</f>
        <v>2.7451833934014775</v>
      </c>
      <c r="AI33" s="18">
        <f t="shared" si="76"/>
        <v>1.0360027239993739</v>
      </c>
      <c r="AJ33" s="18">
        <f t="shared" si="76"/>
        <v>1.9331868032294677</v>
      </c>
      <c r="AK33" s="18">
        <f t="shared" si="76"/>
        <v>1.9369284694945521</v>
      </c>
      <c r="AL33" s="18"/>
      <c r="AM33" s="18">
        <f t="shared" ref="AM33:AP33" si="77">AM15/AM$18*100</f>
        <v>2.3205887278233845</v>
      </c>
      <c r="AN33" s="18">
        <f t="shared" si="77"/>
        <v>0.78534453838742768</v>
      </c>
      <c r="AO33" s="18">
        <f t="shared" si="77"/>
        <v>2.400620484429667</v>
      </c>
      <c r="AP33" s="18">
        <f t="shared" si="77"/>
        <v>1.66197935593813</v>
      </c>
      <c r="AQ33" s="18"/>
      <c r="AR33" s="18">
        <f t="shared" ref="AR33:AU33" si="78">AR15/AR$18*100</f>
        <v>1.9108431409935223</v>
      </c>
      <c r="AS33" s="18">
        <f t="shared" si="78"/>
        <v>1.0434466505540922</v>
      </c>
      <c r="AT33" s="18">
        <f t="shared" si="78"/>
        <v>2.448343607529385</v>
      </c>
      <c r="AU33" s="18">
        <f t="shared" si="78"/>
        <v>1.6006106980901633</v>
      </c>
    </row>
    <row r="34" spans="1:47" x14ac:dyDescent="0.2">
      <c r="A34" t="str">
        <f>$A$16</f>
        <v>Elementary occupations</v>
      </c>
      <c r="B34" s="18">
        <f t="shared" si="29"/>
        <v>8.6111699797121162</v>
      </c>
      <c r="C34" s="18">
        <f t="shared" ref="C34:O34" si="79">C16/C$18*100</f>
        <v>19.521061417363008</v>
      </c>
      <c r="D34" s="18">
        <f t="shared" si="79"/>
        <v>6.8182901647716676</v>
      </c>
      <c r="E34" s="18">
        <f t="shared" si="79"/>
        <v>11.481960602891359</v>
      </c>
      <c r="F34" s="18"/>
      <c r="G34" s="18">
        <f t="shared" si="79"/>
        <v>7.1603120020880056</v>
      </c>
      <c r="H34" s="18">
        <f t="shared" si="79"/>
        <v>16.866039007716392</v>
      </c>
      <c r="I34" s="18">
        <f t="shared" si="79"/>
        <v>5.9535295175984135</v>
      </c>
      <c r="J34" s="18">
        <f t="shared" si="79"/>
        <v>9.8467277774854303</v>
      </c>
      <c r="K34" s="18"/>
      <c r="L34" s="18">
        <f t="shared" si="79"/>
        <v>7.2928028253501438</v>
      </c>
      <c r="M34" s="18">
        <f t="shared" si="79"/>
        <v>14.085565057217195</v>
      </c>
      <c r="N34" s="18">
        <f t="shared" si="79"/>
        <v>7.3341409291528246</v>
      </c>
      <c r="O34" s="18">
        <f t="shared" si="79"/>
        <v>9.2579610898072016</v>
      </c>
      <c r="Q34" t="str">
        <f>$A$16</f>
        <v>Elementary occupations</v>
      </c>
      <c r="R34" s="18">
        <f t="shared" ref="R34:U34" si="80">R16/R$18*100</f>
        <v>10.351006443698527</v>
      </c>
      <c r="S34" s="18">
        <f t="shared" si="80"/>
        <v>26.114140783396145</v>
      </c>
      <c r="T34" s="18">
        <f t="shared" si="80"/>
        <v>5.7270550523981614</v>
      </c>
      <c r="U34" s="18">
        <f t="shared" si="80"/>
        <v>11.878376702851835</v>
      </c>
      <c r="V34" s="18"/>
      <c r="W34" s="18">
        <f t="shared" ref="W34:Z34" si="81">W16/W$18*100</f>
        <v>8.616136955989429</v>
      </c>
      <c r="X34" s="18">
        <f t="shared" si="81"/>
        <v>21.384329525101748</v>
      </c>
      <c r="Y34" s="18">
        <f t="shared" si="81"/>
        <v>5.6727245351889781</v>
      </c>
      <c r="Z34" s="18">
        <f t="shared" si="81"/>
        <v>10.234310475069281</v>
      </c>
      <c r="AA34" s="18"/>
      <c r="AB34" s="18">
        <f t="shared" ref="AB34:AE34" si="82">AB16/AB$18*100</f>
        <v>8.9130679607801557</v>
      </c>
      <c r="AC34" s="18">
        <f t="shared" si="82"/>
        <v>16.933563282763092</v>
      </c>
      <c r="AD34" s="18">
        <f t="shared" si="82"/>
        <v>7.0392489320158482</v>
      </c>
      <c r="AE34" s="18">
        <f t="shared" si="82"/>
        <v>10.005554945776495</v>
      </c>
      <c r="AG34" t="str">
        <f>$A$16</f>
        <v>Elementary occupations</v>
      </c>
      <c r="AH34" s="18">
        <f t="shared" ref="AH34:AK34" si="83">AH16/AH$18*100</f>
        <v>5.8145591542386352</v>
      </c>
      <c r="AI34" s="18">
        <f t="shared" si="83"/>
        <v>17.185828826876275</v>
      </c>
      <c r="AJ34" s="18">
        <f t="shared" si="83"/>
        <v>9.229263237756502</v>
      </c>
      <c r="AK34" s="18">
        <f t="shared" si="83"/>
        <v>11.044477146989097</v>
      </c>
      <c r="AL34" s="18"/>
      <c r="AM34" s="18">
        <f t="shared" ref="AM34:AP34" si="84">AM16/AM$18*100</f>
        <v>4.8789103497794768</v>
      </c>
      <c r="AN34" s="18">
        <f t="shared" si="84"/>
        <v>15.074131460499348</v>
      </c>
      <c r="AO34" s="18">
        <f t="shared" si="84"/>
        <v>6.4667097635780175</v>
      </c>
      <c r="AP34" s="18">
        <f t="shared" si="84"/>
        <v>9.4275887524886297</v>
      </c>
      <c r="AQ34" s="18"/>
      <c r="AR34" s="18">
        <f t="shared" ref="AR34:AU34" si="85">AR16/AR$18*100</f>
        <v>5.0340249766442726</v>
      </c>
      <c r="AS34" s="18">
        <f t="shared" si="85"/>
        <v>12.88174720235609</v>
      </c>
      <c r="AT34" s="18">
        <f t="shared" si="85"/>
        <v>7.8405006507643549</v>
      </c>
      <c r="AU34" s="18">
        <f t="shared" si="85"/>
        <v>8.4932273967102976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4.6938906803894582</v>
      </c>
      <c r="C44" s="27">
        <f t="shared" ref="C44:E44" si="93">H8-C8</f>
        <v>3.0106961616422252</v>
      </c>
      <c r="D44" s="27">
        <f t="shared" si="93"/>
        <v>1.1073976670205585</v>
      </c>
      <c r="E44" s="27">
        <f t="shared" si="93"/>
        <v>8.8119845090522517</v>
      </c>
      <c r="F44" s="27"/>
      <c r="G44" s="27">
        <f>L8-G8</f>
        <v>-0.85732517768553151</v>
      </c>
      <c r="H44" s="27">
        <f t="shared" ref="H44:J44" si="94">M8-H8</f>
        <v>1.4457488188154972</v>
      </c>
      <c r="I44" s="27">
        <f t="shared" si="94"/>
        <v>1.4464632107665985</v>
      </c>
      <c r="J44" s="27">
        <f t="shared" si="94"/>
        <v>2.0348868518965588</v>
      </c>
      <c r="K44" s="27"/>
      <c r="L44" s="27">
        <f>L8-B8</f>
        <v>3.8365655027039267</v>
      </c>
      <c r="M44" s="27">
        <f t="shared" ref="M44:O44" si="95">M8-C8</f>
        <v>4.4564449804577224</v>
      </c>
      <c r="N44" s="27">
        <f t="shared" si="95"/>
        <v>2.553860877787157</v>
      </c>
      <c r="O44" s="27">
        <f t="shared" si="95"/>
        <v>10.846871360948811</v>
      </c>
      <c r="Q44" t="str">
        <f>$A$8</f>
        <v>Managers, directors and senior officials</v>
      </c>
      <c r="R44" s="27">
        <f>W8-R8</f>
        <v>2.6481942458289573</v>
      </c>
      <c r="S44" s="27">
        <f t="shared" ref="S44:S52" si="96">X8-S8</f>
        <v>1.1238619909088492</v>
      </c>
      <c r="T44" s="27">
        <f t="shared" ref="T44:T52" si="97">Y8-T8</f>
        <v>-2.2525676477317624E-2</v>
      </c>
      <c r="U44" s="27">
        <f t="shared" ref="U44:U52" si="98">Z8-U8</f>
        <v>3.7495305602604958</v>
      </c>
      <c r="V44" s="27"/>
      <c r="W44" s="27">
        <f>AB8-W8</f>
        <v>-1.6937937298395589</v>
      </c>
      <c r="X44" s="27">
        <f t="shared" ref="X44:X52" si="99">AC8-X8</f>
        <v>0.25445178692074366</v>
      </c>
      <c r="Y44" s="27">
        <f t="shared" ref="Y44:Y52" si="100">AD8-Y8</f>
        <v>0.89922827825859741</v>
      </c>
      <c r="Z44" s="27">
        <f t="shared" ref="Z44:Z52" si="101">AE8-Z8</f>
        <v>-0.54011366466021826</v>
      </c>
      <c r="AA44" s="27"/>
      <c r="AB44" s="27">
        <f>AB8-R8</f>
        <v>0.95440051598939846</v>
      </c>
      <c r="AC44" s="27">
        <f t="shared" ref="AC44:AC52" si="102">AC8-S8</f>
        <v>1.3783137778295929</v>
      </c>
      <c r="AD44" s="27">
        <f t="shared" ref="AD44:AD52" si="103">AD8-T8</f>
        <v>0.87670260178127979</v>
      </c>
      <c r="AE44" s="27">
        <f t="shared" ref="AE44:AE52" si="104">AE8-U8</f>
        <v>3.2094168956002775</v>
      </c>
      <c r="AG44" t="str">
        <f>$A$8</f>
        <v>Managers, directors and senior officials</v>
      </c>
      <c r="AH44" s="27">
        <f>AM8-AH8</f>
        <v>2.0456964345604902</v>
      </c>
      <c r="AI44" s="27">
        <f t="shared" ref="AI44:AI52" si="105">AN8-AI8</f>
        <v>1.8868341707333744</v>
      </c>
      <c r="AJ44" s="27">
        <f t="shared" ref="AJ44:AJ52" si="106">AO8-AJ8</f>
        <v>1.1299233434978717</v>
      </c>
      <c r="AK44" s="27">
        <f t="shared" ref="AK44:AK52" si="107">AP8-AK8</f>
        <v>5.0624539487917382</v>
      </c>
      <c r="AL44" s="27"/>
      <c r="AM44" s="27">
        <f>AR8-AM8</f>
        <v>0.83646855215401139</v>
      </c>
      <c r="AN44" s="27">
        <f t="shared" ref="AN44:AN52" si="108">AS8-AN8</f>
        <v>1.1912970318947558</v>
      </c>
      <c r="AO44" s="27">
        <f t="shared" ref="AO44:AO52" si="109">AT8-AO8</f>
        <v>0.54723493250800193</v>
      </c>
      <c r="AP44" s="27">
        <f t="shared" ref="AP44:AP52" si="110">AU8-AP8</f>
        <v>2.5750005165567664</v>
      </c>
      <c r="AQ44" s="27"/>
      <c r="AR44" s="27">
        <f>AR8-AH8</f>
        <v>2.8821649867145016</v>
      </c>
      <c r="AS44" s="27">
        <f t="shared" ref="AS44:AS52" si="111">AS8-AI8</f>
        <v>3.0781312026281302</v>
      </c>
      <c r="AT44" s="27">
        <f t="shared" ref="AT44:AT52" si="112">AT8-AJ8</f>
        <v>1.6771582760058736</v>
      </c>
      <c r="AU44" s="27">
        <f t="shared" ref="AU44:AU52" si="113">AU8-AK8</f>
        <v>7.6374544653485046</v>
      </c>
    </row>
    <row r="45" spans="1:47" x14ac:dyDescent="0.2">
      <c r="A45" t="str">
        <f>$A$9</f>
        <v>Professional occupations</v>
      </c>
      <c r="B45" s="27">
        <f t="shared" ref="B45:B54" si="114">G9-B9</f>
        <v>14.477239422257128</v>
      </c>
      <c r="C45" s="27">
        <f t="shared" ref="C45:C54" si="115">H9-C9</f>
        <v>5.606719757613142</v>
      </c>
      <c r="D45" s="27">
        <f t="shared" ref="D45:D54" si="116">I9-D9</f>
        <v>0.18052029344877774</v>
      </c>
      <c r="E45" s="27">
        <f t="shared" ref="E45:E54" si="117">J9-E9</f>
        <v>20.264479473319057</v>
      </c>
      <c r="F45" s="27"/>
      <c r="G45" s="27">
        <f t="shared" ref="G45:G54" si="118">L9-G9</f>
        <v>23.532448508292816</v>
      </c>
      <c r="H45" s="27">
        <f t="shared" ref="H45:H54" si="119">M9-H9</f>
        <v>6.768814003610121</v>
      </c>
      <c r="I45" s="27">
        <f t="shared" ref="I45:I54" si="120">N9-I9</f>
        <v>0.53407460788931083</v>
      </c>
      <c r="J45" s="27">
        <f t="shared" ref="J45:J54" si="121">O9-J9</f>
        <v>30.835337119792257</v>
      </c>
      <c r="K45" s="27"/>
      <c r="L45" s="27">
        <f t="shared" ref="L45:L54" si="122">L9-B9</f>
        <v>38.009687930549944</v>
      </c>
      <c r="M45" s="27">
        <f t="shared" ref="M45:M54" si="123">M9-C9</f>
        <v>12.375533761223263</v>
      </c>
      <c r="N45" s="27">
        <f t="shared" ref="N45:N54" si="124">N9-D9</f>
        <v>0.71459490133808856</v>
      </c>
      <c r="O45" s="27">
        <f t="shared" ref="O45:O54" si="125">O9-E9</f>
        <v>51.099816593111314</v>
      </c>
      <c r="Q45" t="str">
        <f>$A$9</f>
        <v>Professional occupations</v>
      </c>
      <c r="R45" s="27">
        <f t="shared" ref="R45:R52" si="126">W9-R9</f>
        <v>8.3770804165407</v>
      </c>
      <c r="S45" s="27">
        <f t="shared" si="96"/>
        <v>2.0436150137641187</v>
      </c>
      <c r="T45" s="27">
        <f t="shared" si="97"/>
        <v>-1.6557200069369831</v>
      </c>
      <c r="U45" s="27">
        <f t="shared" si="98"/>
        <v>8.7649754233678294</v>
      </c>
      <c r="V45" s="27"/>
      <c r="W45" s="27">
        <f t="shared" ref="W45:W52" si="127">AB9-W9</f>
        <v>13.152232140908581</v>
      </c>
      <c r="X45" s="27">
        <f t="shared" si="99"/>
        <v>2.4340843192225545</v>
      </c>
      <c r="Y45" s="27">
        <f t="shared" si="100"/>
        <v>-1.105358783436535</v>
      </c>
      <c r="Z45" s="27">
        <f t="shared" si="101"/>
        <v>14.480957676694615</v>
      </c>
      <c r="AA45" s="27"/>
      <c r="AB45" s="27">
        <f t="shared" ref="AB45:AB52" si="128">AB9-R9</f>
        <v>21.529312557449281</v>
      </c>
      <c r="AC45" s="27">
        <f t="shared" si="102"/>
        <v>4.4776993329866732</v>
      </c>
      <c r="AD45" s="27">
        <f t="shared" si="103"/>
        <v>-2.7610787903735181</v>
      </c>
      <c r="AE45" s="27">
        <f t="shared" si="104"/>
        <v>23.245933100062445</v>
      </c>
      <c r="AG45" t="str">
        <f>$A$9</f>
        <v>Professional occupations</v>
      </c>
      <c r="AH45" s="27">
        <f t="shared" ref="AH45:AH52" si="129">AM9-AH9</f>
        <v>6.1001590057164421</v>
      </c>
      <c r="AI45" s="27">
        <f t="shared" si="105"/>
        <v>3.5631047438490135</v>
      </c>
      <c r="AJ45" s="27">
        <f t="shared" si="106"/>
        <v>1.8362403003857564</v>
      </c>
      <c r="AK45" s="27">
        <f t="shared" si="107"/>
        <v>11.499504049951213</v>
      </c>
      <c r="AL45" s="27"/>
      <c r="AM45" s="27">
        <f t="shared" ref="AM45:AM52" si="130">AR9-AM9</f>
        <v>10.3802163673842</v>
      </c>
      <c r="AN45" s="27">
        <f t="shared" si="108"/>
        <v>4.3347296843875753</v>
      </c>
      <c r="AO45" s="27">
        <f t="shared" si="109"/>
        <v>1.6394333913258547</v>
      </c>
      <c r="AP45" s="27">
        <f t="shared" si="110"/>
        <v>16.354379443097613</v>
      </c>
      <c r="AQ45" s="27"/>
      <c r="AR45" s="27">
        <f t="shared" ref="AR45:AR52" si="131">AR9-AH9</f>
        <v>16.480375373100642</v>
      </c>
      <c r="AS45" s="27">
        <f t="shared" si="111"/>
        <v>7.8978344282365889</v>
      </c>
      <c r="AT45" s="27">
        <f t="shared" si="112"/>
        <v>3.4756736917116111</v>
      </c>
      <c r="AU45" s="27">
        <f t="shared" si="113"/>
        <v>27.853883493048826</v>
      </c>
    </row>
    <row r="46" spans="1:47" x14ac:dyDescent="0.2">
      <c r="A46" t="str">
        <f>$A$10</f>
        <v>Associate professional occupations</v>
      </c>
      <c r="B46" s="27">
        <f t="shared" si="114"/>
        <v>6.2530757866123281</v>
      </c>
      <c r="C46" s="27">
        <f t="shared" si="115"/>
        <v>2.9115318476769989</v>
      </c>
      <c r="D46" s="27">
        <f t="shared" si="116"/>
        <v>-0.13536303997279475</v>
      </c>
      <c r="E46" s="27">
        <f t="shared" si="117"/>
        <v>9.0292445943165234</v>
      </c>
      <c r="F46" s="27"/>
      <c r="G46" s="27">
        <f t="shared" si="118"/>
        <v>9.0512870499363132</v>
      </c>
      <c r="H46" s="27">
        <f t="shared" si="119"/>
        <v>5.7656319800137723</v>
      </c>
      <c r="I46" s="27">
        <f t="shared" si="120"/>
        <v>0.99256238907943484</v>
      </c>
      <c r="J46" s="27">
        <f t="shared" si="121"/>
        <v>15.809481419029524</v>
      </c>
      <c r="K46" s="27"/>
      <c r="L46" s="27">
        <f t="shared" si="122"/>
        <v>15.304362836548641</v>
      </c>
      <c r="M46" s="27">
        <f t="shared" si="123"/>
        <v>8.6771638276907712</v>
      </c>
      <c r="N46" s="27">
        <f t="shared" si="124"/>
        <v>0.85719934910664008</v>
      </c>
      <c r="O46" s="27">
        <f t="shared" si="125"/>
        <v>24.838726013346047</v>
      </c>
      <c r="Q46" t="str">
        <f>$A$10</f>
        <v>Associate professional occupations</v>
      </c>
      <c r="R46" s="27">
        <f t="shared" si="126"/>
        <v>3.002998323824464</v>
      </c>
      <c r="S46" s="27">
        <f t="shared" si="96"/>
        <v>1.3291953622207866</v>
      </c>
      <c r="T46" s="27">
        <f t="shared" si="97"/>
        <v>-0.50984615473862149</v>
      </c>
      <c r="U46" s="27">
        <f t="shared" si="98"/>
        <v>3.8223475313066331</v>
      </c>
      <c r="V46" s="27"/>
      <c r="W46" s="27">
        <f>AB10-W10</f>
        <v>-1.8496810037290956</v>
      </c>
      <c r="X46" s="27">
        <f t="shared" si="99"/>
        <v>0.30076618856378001</v>
      </c>
      <c r="Y46" s="27">
        <f t="shared" si="100"/>
        <v>-8.2703295572539304E-4</v>
      </c>
      <c r="Z46" s="27">
        <f t="shared" si="101"/>
        <v>-1.5497418481210374</v>
      </c>
      <c r="AA46" s="27"/>
      <c r="AB46" s="27">
        <f t="shared" si="128"/>
        <v>1.1533173200953684</v>
      </c>
      <c r="AC46" s="27">
        <f t="shared" si="102"/>
        <v>1.6299615507845666</v>
      </c>
      <c r="AD46" s="27">
        <f t="shared" si="103"/>
        <v>-0.51067318769434689</v>
      </c>
      <c r="AE46" s="27">
        <f t="shared" si="104"/>
        <v>2.2726056831855956</v>
      </c>
      <c r="AG46" t="str">
        <f>$A$10</f>
        <v>Associate professional occupations</v>
      </c>
      <c r="AH46" s="27">
        <f t="shared" si="129"/>
        <v>3.2500774627878677</v>
      </c>
      <c r="AI46" s="27">
        <f t="shared" si="105"/>
        <v>1.5823364854562101</v>
      </c>
      <c r="AJ46" s="27">
        <f t="shared" si="106"/>
        <v>0.3744831147658223</v>
      </c>
      <c r="AK46" s="27">
        <f t="shared" si="107"/>
        <v>5.2068970630098974</v>
      </c>
      <c r="AL46" s="27"/>
      <c r="AM46" s="27">
        <f t="shared" si="130"/>
        <v>10.900968053665451</v>
      </c>
      <c r="AN46" s="27">
        <f t="shared" si="108"/>
        <v>5.4648657914500021</v>
      </c>
      <c r="AO46" s="27">
        <f t="shared" si="109"/>
        <v>0.99338942203516734</v>
      </c>
      <c r="AP46" s="27">
        <f t="shared" si="110"/>
        <v>17.359223267150625</v>
      </c>
      <c r="AQ46" s="27"/>
      <c r="AR46" s="27">
        <f t="shared" si="131"/>
        <v>14.151045516453319</v>
      </c>
      <c r="AS46" s="27">
        <f t="shared" si="111"/>
        <v>7.0472022769062121</v>
      </c>
      <c r="AT46" s="27">
        <f t="shared" si="112"/>
        <v>1.3678725368009896</v>
      </c>
      <c r="AU46" s="27">
        <f t="shared" si="113"/>
        <v>22.566120330160523</v>
      </c>
    </row>
    <row r="47" spans="1:47" x14ac:dyDescent="0.2">
      <c r="A47" t="str">
        <f>$A$11</f>
        <v>Administrative and secretarial occupations</v>
      </c>
      <c r="B47" s="27">
        <f t="shared" si="114"/>
        <v>-1.230647054735968</v>
      </c>
      <c r="C47" s="27">
        <f t="shared" si="115"/>
        <v>0.83286346299031777</v>
      </c>
      <c r="D47" s="27">
        <f t="shared" si="116"/>
        <v>-0.17934466904486834</v>
      </c>
      <c r="E47" s="27">
        <f t="shared" si="117"/>
        <v>-0.57712826079053059</v>
      </c>
      <c r="F47" s="27"/>
      <c r="G47" s="27">
        <f t="shared" si="118"/>
        <v>1.7710417409985908</v>
      </c>
      <c r="H47" s="27">
        <f t="shared" si="119"/>
        <v>-3.6874138968470405</v>
      </c>
      <c r="I47" s="27">
        <f t="shared" si="120"/>
        <v>-0.28483107506532601</v>
      </c>
      <c r="J47" s="27">
        <f t="shared" si="121"/>
        <v>-2.2012032309137766</v>
      </c>
      <c r="K47" s="27"/>
      <c r="L47" s="27">
        <f t="shared" si="122"/>
        <v>0.54039468626262277</v>
      </c>
      <c r="M47" s="27">
        <f t="shared" si="123"/>
        <v>-2.8545504338567227</v>
      </c>
      <c r="N47" s="27">
        <f t="shared" si="124"/>
        <v>-0.46417574411019435</v>
      </c>
      <c r="O47" s="27">
        <f t="shared" si="125"/>
        <v>-2.7783314917043072</v>
      </c>
      <c r="Q47" t="str">
        <f>$A$11</f>
        <v>Administrative and secretarial occupations</v>
      </c>
      <c r="R47" s="27">
        <f t="shared" si="126"/>
        <v>0.95866143215485522</v>
      </c>
      <c r="S47" s="27">
        <f t="shared" si="96"/>
        <v>1.7873356922896049</v>
      </c>
      <c r="T47" s="27">
        <f t="shared" si="97"/>
        <v>-0.2464286532053851</v>
      </c>
      <c r="U47" s="27">
        <f t="shared" si="98"/>
        <v>2.4995684712390727</v>
      </c>
      <c r="V47" s="27"/>
      <c r="W47" s="27">
        <f t="shared" si="127"/>
        <v>5.1339544666116694</v>
      </c>
      <c r="X47" s="27">
        <f t="shared" si="99"/>
        <v>0.48770535347065191</v>
      </c>
      <c r="Y47" s="27">
        <f t="shared" si="100"/>
        <v>0.20850976210109518</v>
      </c>
      <c r="Z47" s="27">
        <f t="shared" si="101"/>
        <v>5.8301695821834159</v>
      </c>
      <c r="AA47" s="27"/>
      <c r="AB47" s="27">
        <f t="shared" si="128"/>
        <v>6.0926158987665247</v>
      </c>
      <c r="AC47" s="27">
        <f t="shared" si="102"/>
        <v>2.2750410457602568</v>
      </c>
      <c r="AD47" s="27">
        <f t="shared" si="103"/>
        <v>-3.791889110428992E-2</v>
      </c>
      <c r="AE47" s="27">
        <f t="shared" si="104"/>
        <v>8.3297380534224885</v>
      </c>
      <c r="AG47" t="str">
        <f>$A$11</f>
        <v>Administrative and secretarial occupations</v>
      </c>
      <c r="AH47" s="27">
        <f t="shared" si="129"/>
        <v>-2.1893084868907984</v>
      </c>
      <c r="AI47" s="27">
        <f t="shared" si="105"/>
        <v>-0.95447222929927378</v>
      </c>
      <c r="AJ47" s="27">
        <f t="shared" si="106"/>
        <v>6.7083984160517307E-2</v>
      </c>
      <c r="AK47" s="27">
        <f t="shared" si="107"/>
        <v>-3.0766967320295606</v>
      </c>
      <c r="AL47" s="27"/>
      <c r="AM47" s="27">
        <f t="shared" si="130"/>
        <v>-3.3629127256130964</v>
      </c>
      <c r="AN47" s="27">
        <f t="shared" si="108"/>
        <v>-4.175119250317703</v>
      </c>
      <c r="AO47" s="27">
        <f t="shared" si="109"/>
        <v>-0.49334083716642274</v>
      </c>
      <c r="AP47" s="27">
        <f>AU11-AP11</f>
        <v>-8.0313728130972137</v>
      </c>
      <c r="AQ47" s="27"/>
      <c r="AR47" s="27">
        <f t="shared" si="131"/>
        <v>-5.5522212125038948</v>
      </c>
      <c r="AS47" s="27">
        <f t="shared" si="111"/>
        <v>-5.1295914796169768</v>
      </c>
      <c r="AT47" s="27">
        <f t="shared" si="112"/>
        <v>-0.42625685300590543</v>
      </c>
      <c r="AU47" s="27">
        <f t="shared" si="113"/>
        <v>-11.108069545126774</v>
      </c>
    </row>
    <row r="48" spans="1:47" x14ac:dyDescent="0.2">
      <c r="A48" t="str">
        <f>$A$12</f>
        <v>Skilled trades occupations</v>
      </c>
      <c r="B48" s="27">
        <f t="shared" si="114"/>
        <v>-6.5077339187672223</v>
      </c>
      <c r="C48" s="27">
        <f t="shared" si="115"/>
        <v>-0.85297611713825461</v>
      </c>
      <c r="D48" s="27">
        <f t="shared" si="116"/>
        <v>-0.27516139670139594</v>
      </c>
      <c r="E48" s="27">
        <f t="shared" si="117"/>
        <v>-7.6358714326068906</v>
      </c>
      <c r="F48" s="27"/>
      <c r="G48" s="27">
        <f t="shared" si="118"/>
        <v>-7.6996890883387152</v>
      </c>
      <c r="H48" s="27">
        <f t="shared" si="119"/>
        <v>1.4713110789985393</v>
      </c>
      <c r="I48" s="27">
        <f t="shared" si="120"/>
        <v>1.0411118290979573</v>
      </c>
      <c r="J48" s="27">
        <f t="shared" si="121"/>
        <v>-5.1872661802422044</v>
      </c>
      <c r="K48" s="27"/>
      <c r="L48" s="27">
        <f t="shared" si="122"/>
        <v>-14.207423007105938</v>
      </c>
      <c r="M48" s="27">
        <f t="shared" si="123"/>
        <v>0.61833496186028469</v>
      </c>
      <c r="N48" s="27">
        <f t="shared" si="124"/>
        <v>0.76595043239656135</v>
      </c>
      <c r="O48" s="27">
        <f t="shared" si="125"/>
        <v>-12.823137612849095</v>
      </c>
      <c r="Q48" t="str">
        <f>$A$12</f>
        <v>Skilled trades occupations</v>
      </c>
      <c r="R48" s="27">
        <f t="shared" si="126"/>
        <v>-6.3073856589594328</v>
      </c>
      <c r="S48" s="27">
        <f t="shared" si="96"/>
        <v>-0.57985976910501513</v>
      </c>
      <c r="T48" s="27">
        <f t="shared" si="97"/>
        <v>-0.32073878646560416</v>
      </c>
      <c r="U48" s="27">
        <f t="shared" si="98"/>
        <v>-7.2079842145300574</v>
      </c>
      <c r="V48" s="27"/>
      <c r="W48" s="27">
        <f t="shared" si="127"/>
        <v>-7.6899179728757296</v>
      </c>
      <c r="X48" s="27">
        <f t="shared" si="99"/>
        <v>0.84904561904234654</v>
      </c>
      <c r="Y48" s="27">
        <f t="shared" si="100"/>
        <v>0.87041878692606645</v>
      </c>
      <c r="Z48" s="27">
        <f t="shared" si="101"/>
        <v>-5.9704535669073096</v>
      </c>
      <c r="AA48" s="27"/>
      <c r="AB48" s="27">
        <f t="shared" si="128"/>
        <v>-13.997303631835162</v>
      </c>
      <c r="AC48" s="27">
        <f t="shared" si="102"/>
        <v>0.26918584993733141</v>
      </c>
      <c r="AD48" s="27">
        <f t="shared" si="103"/>
        <v>0.54968000046046228</v>
      </c>
      <c r="AE48" s="27">
        <f t="shared" si="104"/>
        <v>-13.178437781437367</v>
      </c>
      <c r="AG48" t="str">
        <f>$A$12</f>
        <v>Skilled trades occupations</v>
      </c>
      <c r="AH48" s="27">
        <f t="shared" si="129"/>
        <v>-0.20034825980783166</v>
      </c>
      <c r="AI48" s="27">
        <f t="shared" si="105"/>
        <v>-0.2731163480332377</v>
      </c>
      <c r="AJ48" s="27">
        <f t="shared" si="106"/>
        <v>4.5577389764209997E-2</v>
      </c>
      <c r="AK48" s="27">
        <f t="shared" si="107"/>
        <v>-0.42788721807685981</v>
      </c>
      <c r="AL48" s="27"/>
      <c r="AM48" s="27">
        <f t="shared" si="130"/>
        <v>-9.7711154629624986E-3</v>
      </c>
      <c r="AN48" s="27">
        <f t="shared" si="108"/>
        <v>0.62226545995618965</v>
      </c>
      <c r="AO48" s="27">
        <f t="shared" si="109"/>
        <v>0.17069304217188952</v>
      </c>
      <c r="AP48" s="27">
        <f t="shared" si="110"/>
        <v>0.78318738666511756</v>
      </c>
      <c r="AQ48" s="27"/>
      <c r="AR48" s="27">
        <f t="shared" si="131"/>
        <v>-0.21011937527079416</v>
      </c>
      <c r="AS48" s="27">
        <f t="shared" si="111"/>
        <v>0.34914911192295195</v>
      </c>
      <c r="AT48" s="27">
        <f t="shared" si="112"/>
        <v>0.21627043193609952</v>
      </c>
      <c r="AU48" s="27">
        <f t="shared" si="113"/>
        <v>0.35530016858825775</v>
      </c>
    </row>
    <row r="49" spans="1:47" x14ac:dyDescent="0.2">
      <c r="A49" t="str">
        <f>$A$13</f>
        <v>Caring, leisure and other service occupations</v>
      </c>
      <c r="B49" s="27">
        <f t="shared" si="114"/>
        <v>-2.4945870010641471</v>
      </c>
      <c r="C49" s="27">
        <f t="shared" si="115"/>
        <v>-0.90311170810294783</v>
      </c>
      <c r="D49" s="27">
        <f t="shared" si="116"/>
        <v>0.6082122468278035</v>
      </c>
      <c r="E49" s="27">
        <f t="shared" si="117"/>
        <v>-2.7894864623392834</v>
      </c>
      <c r="F49" s="27"/>
      <c r="G49" s="27">
        <f t="shared" si="118"/>
        <v>7.0824068668193121</v>
      </c>
      <c r="H49" s="27">
        <f t="shared" si="119"/>
        <v>1.7944389607891296</v>
      </c>
      <c r="I49" s="27">
        <f t="shared" si="120"/>
        <v>1.0262775878979005</v>
      </c>
      <c r="J49" s="27">
        <f t="shared" si="121"/>
        <v>9.903123415506343</v>
      </c>
      <c r="K49" s="27"/>
      <c r="L49" s="27">
        <f t="shared" si="122"/>
        <v>4.587819865755165</v>
      </c>
      <c r="M49" s="27">
        <f t="shared" si="123"/>
        <v>0.89132725268618174</v>
      </c>
      <c r="N49" s="27">
        <f t="shared" si="124"/>
        <v>1.634489834725704</v>
      </c>
      <c r="O49" s="27">
        <f t="shared" si="125"/>
        <v>7.1136369531670596</v>
      </c>
      <c r="Q49" t="str">
        <f>$A$13</f>
        <v>Caring, leisure and other service occupations</v>
      </c>
      <c r="R49" s="27">
        <f t="shared" si="126"/>
        <v>-0.49618485848213645</v>
      </c>
      <c r="S49" s="27">
        <f t="shared" si="96"/>
        <v>0.11217289545434728</v>
      </c>
      <c r="T49" s="27">
        <f t="shared" si="97"/>
        <v>-7.6771299008812299E-2</v>
      </c>
      <c r="U49" s="27">
        <f t="shared" si="98"/>
        <v>-0.46078326203660147</v>
      </c>
      <c r="V49" s="27"/>
      <c r="W49" s="27">
        <f t="shared" si="127"/>
        <v>1.3934063208637095</v>
      </c>
      <c r="X49" s="27">
        <f t="shared" si="99"/>
        <v>1.3861724997241049</v>
      </c>
      <c r="Y49" s="27">
        <f t="shared" si="100"/>
        <v>0.45213062052188824</v>
      </c>
      <c r="Z49" s="27">
        <f t="shared" si="101"/>
        <v>3.231709441109702</v>
      </c>
      <c r="AA49" s="27"/>
      <c r="AB49" s="27">
        <f t="shared" si="128"/>
        <v>0.89722146238157308</v>
      </c>
      <c r="AC49" s="27">
        <f t="shared" si="102"/>
        <v>1.4983453951784522</v>
      </c>
      <c r="AD49" s="27">
        <f t="shared" si="103"/>
        <v>0.37535932151307594</v>
      </c>
      <c r="AE49" s="27">
        <f t="shared" si="104"/>
        <v>2.7709261790731006</v>
      </c>
      <c r="AG49" t="str">
        <f>$A$13</f>
        <v>Caring, leisure and other service occupations</v>
      </c>
      <c r="AH49" s="27">
        <f t="shared" si="129"/>
        <v>-1.9984021425820089</v>
      </c>
      <c r="AI49" s="27">
        <f t="shared" si="105"/>
        <v>-1.0152846035573013</v>
      </c>
      <c r="AJ49" s="27">
        <f t="shared" si="106"/>
        <v>0.68498354583661847</v>
      </c>
      <c r="AK49" s="27">
        <f t="shared" si="107"/>
        <v>-2.328703200302698</v>
      </c>
      <c r="AL49" s="27"/>
      <c r="AM49" s="27">
        <f t="shared" si="130"/>
        <v>5.689000545955583</v>
      </c>
      <c r="AN49" s="27">
        <f t="shared" si="108"/>
        <v>0.40826646106503262</v>
      </c>
      <c r="AO49" s="27">
        <f t="shared" si="109"/>
        <v>0.57414696737600934</v>
      </c>
      <c r="AP49" s="27">
        <f t="shared" si="110"/>
        <v>6.6714139743966285</v>
      </c>
      <c r="AQ49" s="27"/>
      <c r="AR49" s="27">
        <f t="shared" si="131"/>
        <v>3.6905984033735741</v>
      </c>
      <c r="AS49" s="27">
        <f t="shared" si="111"/>
        <v>-0.60701814249226871</v>
      </c>
      <c r="AT49" s="27">
        <f t="shared" si="112"/>
        <v>1.2591305132126278</v>
      </c>
      <c r="AU49" s="27">
        <f t="shared" si="113"/>
        <v>4.3427107740939306</v>
      </c>
    </row>
    <row r="50" spans="1:47" x14ac:dyDescent="0.2">
      <c r="A50" t="str">
        <f>$A$14</f>
        <v>Sales and customer service occupations</v>
      </c>
      <c r="B50" s="27">
        <f t="shared" si="114"/>
        <v>-2.1125153657173463</v>
      </c>
      <c r="C50" s="27">
        <f t="shared" si="115"/>
        <v>2.914812711331372</v>
      </c>
      <c r="D50" s="27">
        <f t="shared" si="116"/>
        <v>-0.82463986386624333</v>
      </c>
      <c r="E50" s="27">
        <f t="shared" si="117"/>
        <v>-2.2342518252202126E-2</v>
      </c>
      <c r="F50" s="27"/>
      <c r="G50" s="27">
        <f t="shared" si="118"/>
        <v>1.5313127351046063E-2</v>
      </c>
      <c r="H50" s="27">
        <f t="shared" si="119"/>
        <v>2.2271160980748945</v>
      </c>
      <c r="I50" s="27">
        <f t="shared" si="120"/>
        <v>-0.69491075978898609</v>
      </c>
      <c r="J50" s="27">
        <f t="shared" si="121"/>
        <v>1.5475184656369549</v>
      </c>
      <c r="K50" s="27"/>
      <c r="L50" s="27">
        <f t="shared" si="122"/>
        <v>-2.0972022383663003</v>
      </c>
      <c r="M50" s="27">
        <f t="shared" si="123"/>
        <v>5.1419288094062665</v>
      </c>
      <c r="N50" s="27">
        <f t="shared" si="124"/>
        <v>-1.5195506236552294</v>
      </c>
      <c r="O50" s="27">
        <f t="shared" si="125"/>
        <v>1.5251759473847528</v>
      </c>
      <c r="Q50" t="str">
        <f>$A$14</f>
        <v>Sales and customer service occupations</v>
      </c>
      <c r="R50" s="27">
        <f t="shared" si="126"/>
        <v>-0.92355646661342661</v>
      </c>
      <c r="S50" s="27">
        <f t="shared" si="96"/>
        <v>1.5255813430469765</v>
      </c>
      <c r="T50" s="27">
        <f t="shared" si="97"/>
        <v>-0.64037784065359982</v>
      </c>
      <c r="U50" s="27">
        <f t="shared" si="98"/>
        <v>-3.8352964220049302E-2</v>
      </c>
      <c r="V50" s="27"/>
      <c r="W50" s="27">
        <f t="shared" si="127"/>
        <v>0.93865515034429947</v>
      </c>
      <c r="X50" s="27">
        <f t="shared" si="99"/>
        <v>1.6094677173907534</v>
      </c>
      <c r="Y50" s="27">
        <f t="shared" si="100"/>
        <v>-0.31012949738073203</v>
      </c>
      <c r="Z50" s="27">
        <f t="shared" si="101"/>
        <v>2.2379933703543209</v>
      </c>
      <c r="AA50" s="27"/>
      <c r="AB50" s="27">
        <f t="shared" si="128"/>
        <v>1.5098683730872864E-2</v>
      </c>
      <c r="AC50" s="27">
        <f t="shared" si="102"/>
        <v>3.1350490604377299</v>
      </c>
      <c r="AD50" s="27">
        <f t="shared" si="103"/>
        <v>-0.95050733803433185</v>
      </c>
      <c r="AE50" s="27">
        <f t="shared" si="104"/>
        <v>2.1996404061342716</v>
      </c>
      <c r="AG50" t="str">
        <f>$A$14</f>
        <v>Sales and customer service occupations</v>
      </c>
      <c r="AH50" s="27">
        <f t="shared" si="129"/>
        <v>-1.1889588991039144</v>
      </c>
      <c r="AI50" s="27">
        <f t="shared" si="105"/>
        <v>1.3892313682843955</v>
      </c>
      <c r="AJ50" s="27">
        <f t="shared" si="106"/>
        <v>-0.18426202321263929</v>
      </c>
      <c r="AK50" s="27">
        <f t="shared" si="107"/>
        <v>1.6010445967836517E-2</v>
      </c>
      <c r="AL50" s="27"/>
      <c r="AM50" s="27">
        <f t="shared" si="130"/>
        <v>-0.92334202299325341</v>
      </c>
      <c r="AN50" s="27">
        <f t="shared" si="108"/>
        <v>0.61764838068416239</v>
      </c>
      <c r="AO50" s="27">
        <f t="shared" si="109"/>
        <v>-0.38478126240825505</v>
      </c>
      <c r="AP50" s="27">
        <f t="shared" si="110"/>
        <v>-0.69047490471734108</v>
      </c>
      <c r="AQ50" s="27"/>
      <c r="AR50" s="27">
        <f t="shared" si="131"/>
        <v>-2.1123009220971678</v>
      </c>
      <c r="AS50" s="27">
        <f t="shared" si="111"/>
        <v>2.0068797489685579</v>
      </c>
      <c r="AT50" s="27">
        <f t="shared" si="112"/>
        <v>-0.56904328562089435</v>
      </c>
      <c r="AU50" s="27">
        <f t="shared" si="113"/>
        <v>-0.67446445874950456</v>
      </c>
    </row>
    <row r="51" spans="1:47" x14ac:dyDescent="0.2">
      <c r="A51" t="str">
        <f>$A$15</f>
        <v>Process, plant and machine operatives</v>
      </c>
      <c r="B51" s="27">
        <f t="shared" si="114"/>
        <v>-3.8002385901318121</v>
      </c>
      <c r="C51" s="27">
        <f t="shared" si="115"/>
        <v>0.68313449192806708</v>
      </c>
      <c r="D51" s="27">
        <f t="shared" si="116"/>
        <v>1.1240317016884118</v>
      </c>
      <c r="E51" s="27">
        <f t="shared" si="117"/>
        <v>-1.9930723965153305</v>
      </c>
      <c r="F51" s="27"/>
      <c r="G51" s="27">
        <f t="shared" si="118"/>
        <v>-5.3458670794970331</v>
      </c>
      <c r="H51" s="27">
        <f t="shared" si="119"/>
        <v>1.3118808174009278</v>
      </c>
      <c r="I51" s="27">
        <f t="shared" si="120"/>
        <v>1.5837643530170231</v>
      </c>
      <c r="J51" s="27">
        <f t="shared" si="121"/>
        <v>-2.4502219090790831</v>
      </c>
      <c r="K51" s="27"/>
      <c r="L51" s="27">
        <f t="shared" si="122"/>
        <v>-9.1461056696288452</v>
      </c>
      <c r="M51" s="27">
        <f t="shared" si="123"/>
        <v>1.9950153093289948</v>
      </c>
      <c r="N51" s="27">
        <f t="shared" si="124"/>
        <v>2.7077960547054349</v>
      </c>
      <c r="O51" s="27">
        <f t="shared" si="125"/>
        <v>-4.4432943055944136</v>
      </c>
      <c r="Q51" t="str">
        <f>$A$15</f>
        <v>Process, plant and machine operatives</v>
      </c>
      <c r="R51" s="27">
        <f t="shared" si="126"/>
        <v>-3.1933036531270282</v>
      </c>
      <c r="S51" s="27">
        <f t="shared" si="96"/>
        <v>1.0265924963804132</v>
      </c>
      <c r="T51" s="27">
        <f t="shared" si="97"/>
        <v>0.91840377115124294</v>
      </c>
      <c r="U51" s="27">
        <f t="shared" si="98"/>
        <v>-1.2483073855953748</v>
      </c>
      <c r="V51" s="27"/>
      <c r="W51" s="27">
        <f t="shared" si="127"/>
        <v>-5.1317542755550321</v>
      </c>
      <c r="X51" s="27">
        <f t="shared" si="99"/>
        <v>0.85658189531288986</v>
      </c>
      <c r="Y51" s="27">
        <f t="shared" si="100"/>
        <v>1.4758315162280118</v>
      </c>
      <c r="Z51" s="27">
        <f t="shared" si="101"/>
        <v>-2.799340864014134</v>
      </c>
      <c r="AA51" s="27"/>
      <c r="AB51" s="27">
        <f t="shared" si="128"/>
        <v>-8.3250579286820603</v>
      </c>
      <c r="AC51" s="27">
        <f t="shared" si="102"/>
        <v>1.883174391693303</v>
      </c>
      <c r="AD51" s="27">
        <f t="shared" si="103"/>
        <v>2.3942352873792547</v>
      </c>
      <c r="AE51" s="27">
        <f t="shared" si="104"/>
        <v>-4.0476482496095088</v>
      </c>
      <c r="AG51" t="str">
        <f>$A$15</f>
        <v>Process, plant and machine operatives</v>
      </c>
      <c r="AH51" s="27">
        <f t="shared" si="129"/>
        <v>-0.6069349370047652</v>
      </c>
      <c r="AI51" s="27">
        <f t="shared" si="105"/>
        <v>-0.34345800445234831</v>
      </c>
      <c r="AJ51" s="27">
        <f t="shared" si="106"/>
        <v>0.20562793053716905</v>
      </c>
      <c r="AK51" s="27">
        <f t="shared" si="107"/>
        <v>-0.74476501091994418</v>
      </c>
      <c r="AL51" s="27"/>
      <c r="AM51" s="27">
        <f t="shared" si="130"/>
        <v>-0.21411280394204146</v>
      </c>
      <c r="AN51" s="27">
        <f t="shared" si="108"/>
        <v>0.45529892208803879</v>
      </c>
      <c r="AO51" s="27">
        <f t="shared" si="109"/>
        <v>0.10793283678901089</v>
      </c>
      <c r="AP51" s="27">
        <f t="shared" si="110"/>
        <v>0.34911895493500733</v>
      </c>
      <c r="AQ51" s="27"/>
      <c r="AR51" s="27">
        <f t="shared" si="131"/>
        <v>-0.82104774094680666</v>
      </c>
      <c r="AS51" s="27">
        <f t="shared" si="111"/>
        <v>0.11184091763569048</v>
      </c>
      <c r="AT51" s="27">
        <f t="shared" si="112"/>
        <v>0.31356076732617993</v>
      </c>
      <c r="AU51" s="27">
        <f t="shared" si="113"/>
        <v>-0.39564605598493685</v>
      </c>
    </row>
    <row r="52" spans="1:47" x14ac:dyDescent="0.2">
      <c r="A52" t="str">
        <f>$A$16</f>
        <v>Elementary occupations</v>
      </c>
      <c r="B52" s="27">
        <f t="shared" si="114"/>
        <v>-5.9698328273150025</v>
      </c>
      <c r="C52" s="27">
        <f t="shared" si="115"/>
        <v>-3.4798365917070413</v>
      </c>
      <c r="D52" s="27">
        <f t="shared" si="116"/>
        <v>-0.63413808716171616</v>
      </c>
      <c r="E52" s="27">
        <f t="shared" si="117"/>
        <v>-10.083807506183774</v>
      </c>
      <c r="F52" s="27"/>
      <c r="G52" s="27">
        <f t="shared" si="118"/>
        <v>2.7832963416379428</v>
      </c>
      <c r="H52" s="27">
        <f t="shared" si="119"/>
        <v>-3.9903640957883475</v>
      </c>
      <c r="I52" s="27">
        <f t="shared" si="120"/>
        <v>1.6534118025243547</v>
      </c>
      <c r="J52" s="27">
        <f t="shared" si="121"/>
        <v>0.44634404837395891</v>
      </c>
      <c r="K52" s="27"/>
      <c r="L52" s="27">
        <f t="shared" si="122"/>
        <v>-3.1865364856770597</v>
      </c>
      <c r="M52" s="27">
        <f t="shared" si="123"/>
        <v>-7.4702006874953888</v>
      </c>
      <c r="N52" s="27">
        <f t="shared" si="124"/>
        <v>1.0192737153626386</v>
      </c>
      <c r="O52" s="27">
        <f t="shared" si="125"/>
        <v>-9.6374634578098153</v>
      </c>
      <c r="Q52" t="str">
        <f>$A$16</f>
        <v>Elementary occupations</v>
      </c>
      <c r="R52" s="27">
        <f t="shared" si="126"/>
        <v>-4.6232976069181824</v>
      </c>
      <c r="S52" s="27">
        <f t="shared" si="96"/>
        <v>-0.85812923717412914</v>
      </c>
      <c r="T52" s="27">
        <f t="shared" si="97"/>
        <v>-0.18532340319305263</v>
      </c>
      <c r="U52" s="27">
        <f t="shared" si="98"/>
        <v>-5.6667502472853641</v>
      </c>
      <c r="V52" s="27"/>
      <c r="W52" s="27">
        <f t="shared" si="127"/>
        <v>1.2740756851336243</v>
      </c>
      <c r="X52" s="27">
        <f t="shared" si="99"/>
        <v>-1.5267142702120218</v>
      </c>
      <c r="Y52" s="27">
        <f t="shared" si="100"/>
        <v>0.95804150404964394</v>
      </c>
      <c r="Z52" s="27">
        <f t="shared" si="101"/>
        <v>0.70540291897124519</v>
      </c>
      <c r="AA52" s="27"/>
      <c r="AB52" s="27">
        <f t="shared" si="128"/>
        <v>-3.349221921784558</v>
      </c>
      <c r="AC52" s="27">
        <f t="shared" si="102"/>
        <v>-2.3848435073861509</v>
      </c>
      <c r="AD52" s="27">
        <f t="shared" si="103"/>
        <v>0.77271810085659132</v>
      </c>
      <c r="AE52" s="27">
        <f t="shared" si="104"/>
        <v>-4.961347328314119</v>
      </c>
      <c r="AG52" t="str">
        <f>$A$16</f>
        <v>Elementary occupations</v>
      </c>
      <c r="AH52" s="27">
        <f t="shared" si="129"/>
        <v>-1.3465352203968379</v>
      </c>
      <c r="AI52" s="27">
        <f t="shared" si="105"/>
        <v>-2.6217073545328944</v>
      </c>
      <c r="AJ52" s="27">
        <f t="shared" si="106"/>
        <v>-0.44881468396866397</v>
      </c>
      <c r="AK52" s="27">
        <f t="shared" si="107"/>
        <v>-4.4170572588983958</v>
      </c>
      <c r="AL52" s="27"/>
      <c r="AM52" s="27">
        <f t="shared" si="130"/>
        <v>1.5092206565043238</v>
      </c>
      <c r="AN52" s="27">
        <f t="shared" si="108"/>
        <v>-2.463649825576308</v>
      </c>
      <c r="AO52" s="27">
        <f t="shared" si="109"/>
        <v>0.69537029847470944</v>
      </c>
      <c r="AP52" s="27">
        <f t="shared" si="110"/>
        <v>-0.25905887059727917</v>
      </c>
      <c r="AQ52" s="27"/>
      <c r="AR52" s="27">
        <f t="shared" si="131"/>
        <v>0.16268543610748587</v>
      </c>
      <c r="AS52" s="27">
        <f t="shared" si="111"/>
        <v>-5.0853571801092023</v>
      </c>
      <c r="AT52" s="27">
        <f t="shared" si="112"/>
        <v>0.24655561450604546</v>
      </c>
      <c r="AU52" s="27">
        <f t="shared" si="113"/>
        <v>-4.676116129495675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3.3086511315274834</v>
      </c>
      <c r="C54" s="29">
        <f t="shared" si="115"/>
        <v>10.723834016233866</v>
      </c>
      <c r="D54" s="29">
        <f t="shared" si="116"/>
        <v>0.97151485223852774</v>
      </c>
      <c r="E54" s="29">
        <f t="shared" si="117"/>
        <v>15.004000000000019</v>
      </c>
      <c r="F54" s="29"/>
      <c r="G54" s="29">
        <f t="shared" si="118"/>
        <v>30.332912289514695</v>
      </c>
      <c r="H54" s="29">
        <f t="shared" si="119"/>
        <v>13.107163765067526</v>
      </c>
      <c r="I54" s="29">
        <f t="shared" si="120"/>
        <v>7.297923945418276</v>
      </c>
      <c r="J54" s="29">
        <f t="shared" si="121"/>
        <v>50.738000000000511</v>
      </c>
      <c r="K54" s="29"/>
      <c r="L54" s="29">
        <f t="shared" si="122"/>
        <v>33.641563421042179</v>
      </c>
      <c r="M54" s="29">
        <f t="shared" si="123"/>
        <v>23.830997781301392</v>
      </c>
      <c r="N54" s="29">
        <f t="shared" si="124"/>
        <v>8.2694387976568038</v>
      </c>
      <c r="O54" s="29">
        <f t="shared" si="125"/>
        <v>65.74200000000053</v>
      </c>
      <c r="Q54" s="24" t="str">
        <f>$A$18</f>
        <v>All occupations</v>
      </c>
      <c r="R54" s="29">
        <f t="shared" ref="R54" si="132">W18-R18</f>
        <v>-0.55679382575129921</v>
      </c>
      <c r="S54" s="29">
        <f t="shared" ref="S54" si="133">X18-S18</f>
        <v>7.5103657877859504</v>
      </c>
      <c r="T54" s="29">
        <f t="shared" ref="T54" si="134">Y18-T18</f>
        <v>-2.7393280495281331</v>
      </c>
      <c r="U54" s="29">
        <f t="shared" ref="U54" si="135">Z18-U18</f>
        <v>4.2142439125065039</v>
      </c>
      <c r="V54" s="29"/>
      <c r="W54" s="29">
        <f t="shared" ref="W54" si="136">AB18-W18</f>
        <v>5.527176781862579</v>
      </c>
      <c r="X54" s="29">
        <f t="shared" ref="X54" si="137">AC18-X18</f>
        <v>6.6515611094357965</v>
      </c>
      <c r="Y54" s="29">
        <f t="shared" ref="Y54" si="138">AD18-Y18</f>
        <v>3.4478451543123114</v>
      </c>
      <c r="Z54" s="29">
        <f t="shared" ref="Z54" si="139">AE18-Z18</f>
        <v>15.626583045610687</v>
      </c>
      <c r="AA54" s="29"/>
      <c r="AB54" s="29">
        <f t="shared" ref="AB54" si="140">AB18-R18</f>
        <v>4.9703829561112798</v>
      </c>
      <c r="AC54" s="29">
        <f t="shared" ref="AC54" si="141">AC18-S18</f>
        <v>14.161926897221747</v>
      </c>
      <c r="AD54" s="29">
        <f t="shared" ref="AD54" si="142">AD18-T18</f>
        <v>0.70851710478417829</v>
      </c>
      <c r="AE54" s="29">
        <f t="shared" ref="AE54" si="143">AE18-U18</f>
        <v>19.840826958117191</v>
      </c>
      <c r="AG54" s="24" t="str">
        <f>$A$18</f>
        <v>All occupations</v>
      </c>
      <c r="AH54" s="29">
        <f t="shared" ref="AH54" si="144">AM18-AH18</f>
        <v>3.8654449572786689</v>
      </c>
      <c r="AI54" s="29">
        <f t="shared" ref="AI54" si="145">AN18-AI18</f>
        <v>3.2134682284479368</v>
      </c>
      <c r="AJ54" s="29">
        <f t="shared" ref="AJ54" si="146">AO18-AJ18</f>
        <v>3.7108429017666644</v>
      </c>
      <c r="AK54" s="29">
        <f t="shared" ref="AK54" si="147">AP18-AK18</f>
        <v>10.789756087493288</v>
      </c>
      <c r="AL54" s="29"/>
      <c r="AM54" s="29">
        <f t="shared" ref="AM54" si="148">AR18-AM18</f>
        <v>24.805735507652201</v>
      </c>
      <c r="AN54" s="29">
        <f t="shared" ref="AN54" si="149">AS18-AN18</f>
        <v>6.4556026556317647</v>
      </c>
      <c r="AO54" s="29">
        <f t="shared" ref="AO54" si="150">AT18-AO18</f>
        <v>3.8500787911059682</v>
      </c>
      <c r="AP54" s="29">
        <f t="shared" ref="AP54" si="151">AU18-AP18</f>
        <v>35.111416954389938</v>
      </c>
      <c r="AQ54" s="29"/>
      <c r="AR54" s="29">
        <f t="shared" ref="AR54" si="152">AR18-AH18</f>
        <v>28.67118046493087</v>
      </c>
      <c r="AS54" s="29">
        <f t="shared" ref="AS54" si="153">AS18-AI18</f>
        <v>9.6690708840797015</v>
      </c>
      <c r="AT54" s="29">
        <f t="shared" ref="AT54" si="154">AT18-AJ18</f>
        <v>7.5609216928726326</v>
      </c>
      <c r="AU54" s="29">
        <f t="shared" ref="AU54" si="155">AU18-AK18</f>
        <v>45.901173041883226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Lancashire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0.42087936780843549</v>
      </c>
      <c r="N7" s="91">
        <f>'Occ T2'!I180</f>
        <v>0.45378592205260748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-2.2479157970981434</v>
      </c>
      <c r="N9" s="91">
        <f>'Occ T2'!I178</f>
        <v>-1.1611784405929138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-4.6087444013096945</v>
      </c>
      <c r="N10" s="91">
        <f>'Occ T2'!I177</f>
        <v>4.6367756019210615</v>
      </c>
    </row>
    <row r="11" spans="1:14" x14ac:dyDescent="0.2">
      <c r="L11" s="114" t="str">
        <f>"["&amp;'Occ T3'!A47&amp;"]"</f>
        <v>[Elementary occupations]</v>
      </c>
      <c r="M11" s="91">
        <f>'Occ T1'!H88</f>
        <v>-2.6178864865231688</v>
      </c>
      <c r="N11" s="91">
        <f>'Occ T1'!I88</f>
        <v>4.1732423991791556E-2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1.1665111377259452</v>
      </c>
      <c r="N13" s="91">
        <f>'Occ T2'!I176</f>
        <v>-8.0158989893885924E-3</v>
      </c>
    </row>
    <row r="14" spans="1:14" x14ac:dyDescent="0.2">
      <c r="L14" s="91" t="str">
        <f>'Occ T3'!A44</f>
        <v>81 Process, plant and machine operatives</v>
      </c>
      <c r="M14" s="91">
        <f>'Occ T2'!H175</f>
        <v>-3.4936628703900019</v>
      </c>
      <c r="N14" s="91">
        <f>'Occ T2'!I175</f>
        <v>-0.91631535096312611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-0.80994669625719107</v>
      </c>
      <c r="N15" s="91">
        <f>'Occ T1'!I87</f>
        <v>-0.34850231462767445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1.7728517791493204</v>
      </c>
      <c r="N17" s="91">
        <f>'Occ T2'!I174</f>
        <v>1.6198162712526054</v>
      </c>
    </row>
    <row r="18" spans="12:14" x14ac:dyDescent="0.2">
      <c r="L18" s="91" t="str">
        <f>'Occ T3'!A40</f>
        <v>71 Sales occupations</v>
      </c>
      <c r="M18" s="91">
        <f>'Occ T2'!H173</f>
        <v>-0.42104775354906421</v>
      </c>
      <c r="N18" s="91">
        <f>'Occ T2'!I173</f>
        <v>-0.2691470188352918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-6.5078528073025943E-3</v>
      </c>
      <c r="N19" s="91">
        <f>'Occ T1'!I86</f>
        <v>0.14872299271739831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0.45958601180158265</v>
      </c>
      <c r="N21" s="91">
        <f>'Occ T2'!I172</f>
        <v>-1.5504307058167632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-2.4043176837824087</v>
      </c>
      <c r="N22" s="91">
        <f>'Occ T2'!I171</f>
        <v>-0.7753857098245609</v>
      </c>
    </row>
    <row r="23" spans="12:14" x14ac:dyDescent="0.2">
      <c r="L23" s="91" t="str">
        <f>'Occ T3'!A35</f>
        <v>61 Caring personal service occupations</v>
      </c>
      <c r="M23" s="91">
        <f>'Occ T2'!H170</f>
        <v>-0.34810376535289178</v>
      </c>
      <c r="N23" s="91">
        <f>'Occ T2'!I170</f>
        <v>1.1774214390494642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-0.73400920077227871</v>
      </c>
      <c r="N24" s="91">
        <f>'Occ T1'!I85</f>
        <v>0.83718896450273306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-3.3450150149925362</v>
      </c>
      <c r="N26" s="91">
        <f>'Occ T2'!I169</f>
        <v>5.639808190716078E-2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-1.9233416523611213</v>
      </c>
      <c r="N27" s="91">
        <f>'Occ T2'!I168</f>
        <v>-0.66587740476404811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-2.1565040239910571</v>
      </c>
      <c r="N28" s="91">
        <f>'Occ T2'!I167</f>
        <v>-0.96103224754480188</v>
      </c>
    </row>
    <row r="29" spans="12:14" x14ac:dyDescent="0.2">
      <c r="L29" s="91" t="str">
        <f>'Occ T3'!A29</f>
        <v>51 Skilled agricultural and related trades</v>
      </c>
      <c r="M29" s="91">
        <f>'Occ T2'!H166</f>
        <v>0.49288161129179553</v>
      </c>
      <c r="N29" s="91">
        <f>'Occ T2'!I166</f>
        <v>0.32332502455663104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-2.0352698770607747</v>
      </c>
      <c r="N30" s="91">
        <f>'Occ T1'!I84</f>
        <v>-0.50808376041400205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-2.6304900832763267</v>
      </c>
      <c r="N32" s="91">
        <f>'Occ T2'!I165</f>
        <v>-2.9946983962713003</v>
      </c>
    </row>
    <row r="33" spans="12:14" x14ac:dyDescent="0.2">
      <c r="L33" s="91" t="str">
        <f>'Occ T3'!A25</f>
        <v>41 Administrative occupations</v>
      </c>
      <c r="M33" s="91">
        <f>'Occ T2'!H164</f>
        <v>0.40280520232784944</v>
      </c>
      <c r="N33" s="91">
        <f>'Occ T2'!I164</f>
        <v>0.26751109694456154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-0.13663036057313116</v>
      </c>
      <c r="N34" s="91">
        <f>'Occ T1'!I83</f>
        <v>-0.17658602495843612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1.9574773068556484</v>
      </c>
      <c r="N36" s="91">
        <f>'Occ T2'!I163</f>
        <v>0.33227473633190563</v>
      </c>
    </row>
    <row r="37" spans="12:14" x14ac:dyDescent="0.2">
      <c r="L37" s="91" t="str">
        <f>'Occ T3'!A21</f>
        <v>34 Culture, media and sports occupations</v>
      </c>
      <c r="M37" s="91">
        <f>'Occ T2'!H162</f>
        <v>1.7571949312216173</v>
      </c>
      <c r="N37" s="91">
        <f>'Occ T2'!I162</f>
        <v>-0.37196284396873169</v>
      </c>
    </row>
    <row r="38" spans="12:14" x14ac:dyDescent="0.2">
      <c r="L38" s="91" t="str">
        <f>'Occ T3'!A20</f>
        <v>33 Protective service occupations</v>
      </c>
      <c r="M38" s="91">
        <f>'Occ T2'!H161</f>
        <v>0.38109205987844064</v>
      </c>
      <c r="N38" s="91">
        <f>'Occ T2'!I161</f>
        <v>-1.1398719433507232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2.5311569980604354</v>
      </c>
      <c r="N39" s="91">
        <f>'Occ T2'!I160</f>
        <v>4.6476941682924711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4.2456501368527633</v>
      </c>
      <c r="N40" s="91">
        <f>'Occ T2'!I159</f>
        <v>-5.5475622394451918E-2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2.2805570456744917</v>
      </c>
      <c r="N41" s="91">
        <f>'Occ T1'!I82</f>
        <v>1.1476493122499098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4.6589198773890228</v>
      </c>
      <c r="N43" s="91">
        <f>'Occ T2'!I158</f>
        <v>0.99682370063323145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1.8134176388329593</v>
      </c>
      <c r="N44" s="91">
        <f>'Occ T2'!I157</f>
        <v>0.96741659486243581</v>
      </c>
    </row>
    <row r="45" spans="12:14" x14ac:dyDescent="0.2">
      <c r="L45" s="91" t="str">
        <f>'Occ T3'!A13</f>
        <v>22 Health professionals</v>
      </c>
      <c r="M45" s="91">
        <f>'Occ T2'!H156</f>
        <v>2.4968384736056892</v>
      </c>
      <c r="N45" s="91">
        <f>'Occ T2'!I156</f>
        <v>0.66575403902489061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2.6193956653359107</v>
      </c>
      <c r="N46" s="91">
        <f>'Occ T2'!I155</f>
        <v>2.1186111852235401</v>
      </c>
    </row>
    <row r="47" spans="12:14" x14ac:dyDescent="0.2">
      <c r="L47" s="114" t="str">
        <f>"["&amp;'Occ T3'!A11&amp;"]"</f>
        <v>[Professional occupations]</v>
      </c>
      <c r="M47" s="91">
        <f>'Occ T1'!H81</f>
        <v>2.8686136742412049</v>
      </c>
      <c r="N47" s="91">
        <f>'Occ T1'!I81</f>
        <v>1.2265868228776178</v>
      </c>
    </row>
    <row r="49" spans="12:14" x14ac:dyDescent="0.2">
      <c r="L49" s="107" t="str">
        <f>'Occ T3'!A9</f>
        <v>12 Other managers and proprietors</v>
      </c>
      <c r="M49" s="91">
        <f>'Occ T2'!H154</f>
        <v>1.3769412063630027</v>
      </c>
      <c r="N49" s="91">
        <f>'Occ T2'!I154</f>
        <v>0.97592198480331849</v>
      </c>
    </row>
    <row r="50" spans="12:14" x14ac:dyDescent="0.2">
      <c r="L50" s="107" t="str">
        <f>'Occ T3'!A8</f>
        <v>11 Corporate managers and directors</v>
      </c>
      <c r="M50" s="91">
        <f>'Occ T2'!H153</f>
        <v>3.6310528499010841</v>
      </c>
      <c r="N50" s="91">
        <f>'Occ T2'!I153</f>
        <v>-0.20589306195807344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2.8653830463961194</v>
      </c>
      <c r="N51" s="91">
        <f>'Occ T1'!I80</f>
        <v>0.19997573271621771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Lancashire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7.3751026430349143</v>
      </c>
      <c r="N82" s="94">
        <f>'Occ T2'!F119</f>
        <v>-1.3745715908402403</v>
      </c>
    </row>
    <row r="83" spans="12:14" x14ac:dyDescent="0.2">
      <c r="L83" s="10" t="str">
        <f>name!D5</f>
        <v>12 Other managers and proprietors</v>
      </c>
      <c r="M83" s="94">
        <f>'Occ T2'!D9-'Occ T2'!B9</f>
        <v>1.436881866017373</v>
      </c>
      <c r="N83" s="94">
        <f>'Occ T2'!F120</f>
        <v>3.4094584427366783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4.8354074006826124</v>
      </c>
      <c r="N84" s="94">
        <f>'Occ T2'!F121</f>
        <v>14.733872938823701</v>
      </c>
    </row>
    <row r="85" spans="12:14" x14ac:dyDescent="0.2">
      <c r="L85" s="10" t="str">
        <f>name!D7</f>
        <v>22 Health professionals</v>
      </c>
      <c r="M85" s="94">
        <f>'Occ T2'!D11-'Occ T2'!B11</f>
        <v>4.0642182579084114</v>
      </c>
      <c r="N85" s="94">
        <f>'Occ T2'!F122</f>
        <v>3.6663984143969799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3.4132039903835221</v>
      </c>
      <c r="N86" s="94">
        <f>'Occ T2'!F123</f>
        <v>6.1704714712164375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7.9516498243445213</v>
      </c>
      <c r="N87" s="94">
        <f>'Occ T2'!F124</f>
        <v>6.2645942953549181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2.7981882414961117</v>
      </c>
      <c r="N88" s="94">
        <f>'Occ T2'!F125</f>
        <v>-0.12356449788342516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1.8789015820968675</v>
      </c>
      <c r="N89" s="94">
        <f>'Occ T2'!F126</f>
        <v>15.619993992901339</v>
      </c>
    </row>
    <row r="90" spans="12:14" x14ac:dyDescent="0.2">
      <c r="L90" s="10" t="str">
        <f>name!D12</f>
        <v>33 Protective service occupations</v>
      </c>
      <c r="M90" s="94">
        <f>'Occ T2'!D16-'Occ T2'!B16</f>
        <v>0.13837386141697738</v>
      </c>
      <c r="N90" s="94">
        <f>'Occ T2'!F127</f>
        <v>-1.1604641358727825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0.70894917595000617</v>
      </c>
      <c r="N91" s="94">
        <f>'Occ T2'!F128</f>
        <v>-0.46206906199945053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3.5048317333564967</v>
      </c>
      <c r="N92" s="94">
        <f>'Occ T2'!F129</f>
        <v>1.9355851218838112</v>
      </c>
    </row>
    <row r="93" spans="12:14" x14ac:dyDescent="0.2">
      <c r="L93" s="10" t="str">
        <f>name!D15</f>
        <v>41 Administrative occupations</v>
      </c>
      <c r="M93" s="94">
        <f>'Occ T2'!D19-'Occ T2'!B19</f>
        <v>1.3984689823675609</v>
      </c>
      <c r="N93" s="94">
        <f>'Occ T2'!F130</f>
        <v>2.8734385863292431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-1.9755972431581306</v>
      </c>
      <c r="N94" s="94">
        <f>'Occ T2'!F131</f>
        <v>-5.074641817243192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0.19749939791185511</v>
      </c>
      <c r="N95" s="94">
        <f>'Occ T2'!F132</f>
        <v>0.40349187566045153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-3.0349574519872071</v>
      </c>
      <c r="N96" s="94">
        <f>'Occ T2'!F133</f>
        <v>-3.5536259292071293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-2.3008255916150624</v>
      </c>
      <c r="N97" s="94">
        <f>'Occ T2'!F134</f>
        <v>-2.1515236421474846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-2.497587786916446</v>
      </c>
      <c r="N98" s="94">
        <f>'Occ T2'!F135</f>
        <v>0.11439151545188153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-1.0574729049855236</v>
      </c>
      <c r="N99" s="94">
        <f>'Occ T2'!F136</f>
        <v>11.539995396799867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-1.7480804481839254</v>
      </c>
      <c r="N100" s="94">
        <f>'Occ T2'!F137</f>
        <v>-1.4887601793690326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1.6066890830152336E-2</v>
      </c>
      <c r="N101" s="94">
        <f>'Occ T2'!F138</f>
        <v>-0.14811180192459095</v>
      </c>
    </row>
    <row r="102" spans="12:14" x14ac:dyDescent="0.2">
      <c r="L102" s="10" t="str">
        <f>name!D24</f>
        <v>71 Sales occupations</v>
      </c>
      <c r="M102" s="94">
        <f>'Occ T2'!D28-'Occ T2'!B28</f>
        <v>-1.1722206124529535</v>
      </c>
      <c r="N102" s="94">
        <f>'Occ T2'!F139</f>
        <v>-2.1783112252634425</v>
      </c>
    </row>
    <row r="103" spans="12:14" x14ac:dyDescent="0.2">
      <c r="L103" s="10" t="str">
        <f>name!D25</f>
        <v>72 Customer service occupations</v>
      </c>
      <c r="M103" s="94">
        <f>'Occ T2'!D29-'Occ T2'!B29</f>
        <v>1.1498780942008633</v>
      </c>
      <c r="N103" s="94">
        <f>'Occ T2'!F140</f>
        <v>3.7258296909003885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-3.6438210752466027</v>
      </c>
      <c r="N104" s="94">
        <f>'Occ T2'!F141</f>
        <v>-2.4150112792524965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1.650748678731258</v>
      </c>
      <c r="N105" s="94">
        <f>'Occ T2'!F142</f>
        <v>-3.5210629826547546E-2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-2.7846251386791572</v>
      </c>
      <c r="N106" s="94">
        <f>'Occ T2'!F143</f>
        <v>10.189815680932076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-7.2991823675045637</v>
      </c>
      <c r="N107" s="94">
        <f>'Occ T2'!F144</f>
        <v>-9.7434716325580837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15.004000000000019</v>
      </c>
      <c r="N109" s="94">
        <f>'Occ T2'!F146</f>
        <v>50.737999999999715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Lancashire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8.8119845090522801</v>
      </c>
      <c r="N153" s="94">
        <f>'Occ T1'!H8</f>
        <v>2.0348868518964451</v>
      </c>
    </row>
    <row r="154" spans="1:14" x14ac:dyDescent="0.2">
      <c r="L154" s="10" t="str">
        <f>name!E5</f>
        <v>Professional occupations</v>
      </c>
      <c r="M154" s="94">
        <f>'Occ T1'!D9-'Occ T1'!B9</f>
        <v>20.264479473319085</v>
      </c>
      <c r="N154" s="94">
        <f>'Occ T1'!H9</f>
        <v>30.83533711979203</v>
      </c>
    </row>
    <row r="155" spans="1:14" x14ac:dyDescent="0.2">
      <c r="L155" s="10" t="str">
        <f>name!E6</f>
        <v>Associate professional occupations</v>
      </c>
      <c r="M155" s="94">
        <f>'Occ T1'!D10-'Occ T1'!B10</f>
        <v>9.0292445943164665</v>
      </c>
      <c r="N155" s="94">
        <f>'Occ T1'!H10</f>
        <v>15.809481419029481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-0.57712826079057322</v>
      </c>
      <c r="N156" s="94">
        <f>'Occ T1'!H11</f>
        <v>-2.2012032309139471</v>
      </c>
    </row>
    <row r="157" spans="1:14" x14ac:dyDescent="0.2">
      <c r="L157" s="10" t="str">
        <f>name!E8</f>
        <v>Skilled trades occupations</v>
      </c>
      <c r="M157" s="94">
        <f>'Occ T1'!D12-'Occ T1'!B12</f>
        <v>-7.6358714326068622</v>
      </c>
      <c r="N157" s="94">
        <f>'Occ T1'!H12</f>
        <v>-5.1872661802422897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-2.7894864623392976</v>
      </c>
      <c r="N158" s="94">
        <f>'Occ T1'!H13</f>
        <v>9.9031234155062435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-2.2342518252088439E-2</v>
      </c>
      <c r="N159" s="94">
        <f>'Occ T1'!H14</f>
        <v>1.5475184656369407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-1.9930723965153447</v>
      </c>
      <c r="N160" s="94">
        <f>'Occ T1'!H15</f>
        <v>-2.4502219090790476</v>
      </c>
    </row>
    <row r="161" spans="12:14" x14ac:dyDescent="0.2">
      <c r="L161" s="10" t="str">
        <f>name!E12</f>
        <v>Elementary occupations</v>
      </c>
      <c r="M161" s="94">
        <f>'Occ T1'!D16-'Occ T1'!B16</f>
        <v>-10.083807506183717</v>
      </c>
      <c r="N161" s="94">
        <f>'Occ T1'!H16</f>
        <v>0.44634404837398733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15.003999999999905</v>
      </c>
      <c r="N163" s="94">
        <f>'Occ T1'!H18</f>
        <v>50.737999999999843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Lancashire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50.39379520454137</v>
      </c>
      <c r="N5" s="87">
        <f>SUM(N6:N7)</f>
        <v>56.274269257933319</v>
      </c>
      <c r="O5" s="87">
        <f t="shared" ref="O5:AL5" si="1">SUM(O6:O7)</f>
        <v>56.306707759759469</v>
      </c>
      <c r="P5" s="87">
        <f t="shared" si="1"/>
        <v>56.615079949356442</v>
      </c>
      <c r="Q5" s="87">
        <f t="shared" si="1"/>
        <v>56.330692203001071</v>
      </c>
      <c r="R5" s="87">
        <f t="shared" si="1"/>
        <v>58.081253411537546</v>
      </c>
      <c r="S5" s="87">
        <f t="shared" si="1"/>
        <v>58.923396956404446</v>
      </c>
      <c r="T5" s="87">
        <f t="shared" si="1"/>
        <v>60.104348121270057</v>
      </c>
      <c r="U5" s="87">
        <f t="shared" si="1"/>
        <v>61.123288140844977</v>
      </c>
      <c r="V5" s="87">
        <f t="shared" si="1"/>
        <v>64.574335610530511</v>
      </c>
      <c r="W5" s="87">
        <f t="shared" si="1"/>
        <v>66.893237920589826</v>
      </c>
      <c r="X5" s="87">
        <f t="shared" si="1"/>
        <v>60.211835120007052</v>
      </c>
      <c r="Y5" s="87">
        <f t="shared" si="1"/>
        <v>60.674402035869186</v>
      </c>
      <c r="Z5" s="87">
        <f t="shared" si="1"/>
        <v>61.286790161847676</v>
      </c>
      <c r="AA5" s="87">
        <f t="shared" si="1"/>
        <v>61.992133364942191</v>
      </c>
      <c r="AB5" s="87">
        <f t="shared" si="1"/>
        <v>62.584705756983958</v>
      </c>
      <c r="AC5" s="87">
        <f t="shared" si="1"/>
        <v>63.167140958545389</v>
      </c>
      <c r="AD5" s="87">
        <f t="shared" si="1"/>
        <v>63.739247222915225</v>
      </c>
      <c r="AE5" s="87">
        <f t="shared" si="1"/>
        <v>64.333502762939162</v>
      </c>
      <c r="AF5" s="87">
        <f t="shared" si="1"/>
        <v>64.936380613672867</v>
      </c>
      <c r="AG5" s="87">
        <f t="shared" si="1"/>
        <v>65.573609831471146</v>
      </c>
      <c r="AH5" s="87">
        <f t="shared" si="1"/>
        <v>66.199454756322069</v>
      </c>
      <c r="AI5" s="87">
        <f t="shared" si="1"/>
        <v>66.832514420080798</v>
      </c>
      <c r="AJ5" s="87">
        <f t="shared" si="1"/>
        <v>67.513824726771915</v>
      </c>
      <c r="AK5" s="87">
        <f t="shared" si="1"/>
        <v>68.220517516677489</v>
      </c>
      <c r="AL5" s="87">
        <f t="shared" si="1"/>
        <v>68.928124772486271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33.056175448751787</v>
      </c>
      <c r="N6" s="11">
        <v>36.907567330087311</v>
      </c>
      <c r="O6" s="11">
        <v>36.314660531445078</v>
      </c>
      <c r="P6" s="11">
        <v>37.080180428240126</v>
      </c>
      <c r="Q6" s="11">
        <v>35.848414190759968</v>
      </c>
      <c r="R6" s="11">
        <v>37.777511788277835</v>
      </c>
      <c r="S6" s="11">
        <v>39.805560258070244</v>
      </c>
      <c r="T6" s="11">
        <v>40.224477529434715</v>
      </c>
      <c r="U6" s="11">
        <v>41.567968053462856</v>
      </c>
      <c r="V6" s="11">
        <v>44.02542008618606</v>
      </c>
      <c r="W6" s="11">
        <v>45.152614431312749</v>
      </c>
      <c r="X6" s="11">
        <v>39.016342119784717</v>
      </c>
      <c r="Y6" s="11">
        <v>39.27122579855682</v>
      </c>
      <c r="Z6" s="11">
        <v>39.599864774603383</v>
      </c>
      <c r="AA6" s="11">
        <v>39.99433356739398</v>
      </c>
      <c r="AB6" s="11">
        <v>40.325840563471182</v>
      </c>
      <c r="AC6" s="11">
        <v>40.653648920145869</v>
      </c>
      <c r="AD6" s="11">
        <v>40.962938916647367</v>
      </c>
      <c r="AE6" s="11">
        <v>41.287535831701362</v>
      </c>
      <c r="AF6" s="11">
        <v>41.618293722265058</v>
      </c>
      <c r="AG6" s="11">
        <v>41.968048320808656</v>
      </c>
      <c r="AH6" s="11">
        <v>42.31196062142601</v>
      </c>
      <c r="AI6" s="11">
        <v>42.662922306605466</v>
      </c>
      <c r="AJ6" s="11">
        <v>43.03433669592642</v>
      </c>
      <c r="AK6" s="11">
        <v>43.403963638931408</v>
      </c>
      <c r="AL6" s="11">
        <v>43.778042840472509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17.337619755789582</v>
      </c>
      <c r="N7" s="11">
        <v>19.366701927846009</v>
      </c>
      <c r="O7" s="11">
        <v>19.992047228314391</v>
      </c>
      <c r="P7" s="11">
        <v>19.534899521116316</v>
      </c>
      <c r="Q7" s="11">
        <v>20.482278012241103</v>
      </c>
      <c r="R7" s="11">
        <v>20.303741623259707</v>
      </c>
      <c r="S7" s="11">
        <v>19.117836698334198</v>
      </c>
      <c r="T7" s="11">
        <v>19.879870591835342</v>
      </c>
      <c r="U7" s="11">
        <v>19.555320087382125</v>
      </c>
      <c r="V7" s="11">
        <v>20.548915524344451</v>
      </c>
      <c r="W7" s="11">
        <v>21.74062348927708</v>
      </c>
      <c r="X7" s="11">
        <v>21.195493000222335</v>
      </c>
      <c r="Y7" s="11">
        <v>21.403176237312366</v>
      </c>
      <c r="Z7" s="11">
        <v>21.686925387244294</v>
      </c>
      <c r="AA7" s="11">
        <v>21.997799797548215</v>
      </c>
      <c r="AB7" s="11">
        <v>22.258865193512776</v>
      </c>
      <c r="AC7" s="11">
        <v>22.513492038399519</v>
      </c>
      <c r="AD7" s="11">
        <v>22.776308306267858</v>
      </c>
      <c r="AE7" s="11">
        <v>23.045966931237793</v>
      </c>
      <c r="AF7" s="11">
        <v>23.318086891407813</v>
      </c>
      <c r="AG7" s="11">
        <v>23.605561510662493</v>
      </c>
      <c r="AH7" s="11">
        <v>23.887494134896066</v>
      </c>
      <c r="AI7" s="11">
        <v>24.169592113475328</v>
      </c>
      <c r="AJ7" s="11">
        <v>24.479488030845495</v>
      </c>
      <c r="AK7" s="11">
        <v>24.816553877746085</v>
      </c>
      <c r="AL7" s="11">
        <v>25.150081932013759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132.10478591738348</v>
      </c>
      <c r="N9" s="87">
        <f>SUM(N10:N13)</f>
        <v>132.09181621456128</v>
      </c>
      <c r="O9" s="87">
        <f t="shared" ref="O9:AL9" si="3">SUM(O10:O13)</f>
        <v>127.31653244805749</v>
      </c>
      <c r="P9" s="87">
        <f t="shared" si="3"/>
        <v>130.09783928112427</v>
      </c>
      <c r="Q9" s="87">
        <f t="shared" si="3"/>
        <v>135.10304616522225</v>
      </c>
      <c r="R9" s="87">
        <f t="shared" si="3"/>
        <v>133.40751073614541</v>
      </c>
      <c r="S9" s="87">
        <f t="shared" si="3"/>
        <v>139.17451257639013</v>
      </c>
      <c r="T9" s="87">
        <f t="shared" si="3"/>
        <v>136.0432330897716</v>
      </c>
      <c r="U9" s="87">
        <f t="shared" si="3"/>
        <v>138.73805812559911</v>
      </c>
      <c r="V9" s="87">
        <f t="shared" si="3"/>
        <v>146.19791604639181</v>
      </c>
      <c r="W9" s="87">
        <f t="shared" si="3"/>
        <v>153.6719902094645</v>
      </c>
      <c r="X9" s="87">
        <f t="shared" si="3"/>
        <v>156.21156446959429</v>
      </c>
      <c r="Y9" s="87">
        <f t="shared" si="3"/>
        <v>158.23287326152797</v>
      </c>
      <c r="Z9" s="87">
        <f t="shared" si="3"/>
        <v>160.34822326658221</v>
      </c>
      <c r="AA9" s="87">
        <f t="shared" si="3"/>
        <v>162.63312419079989</v>
      </c>
      <c r="AB9" s="87">
        <f t="shared" si="3"/>
        <v>164.59087461284338</v>
      </c>
      <c r="AC9" s="87">
        <f t="shared" si="3"/>
        <v>166.46084031307839</v>
      </c>
      <c r="AD9" s="87">
        <f t="shared" si="3"/>
        <v>168.34248701128465</v>
      </c>
      <c r="AE9" s="87">
        <f t="shared" si="3"/>
        <v>170.29470123278244</v>
      </c>
      <c r="AF9" s="87">
        <f t="shared" si="3"/>
        <v>172.23947112824678</v>
      </c>
      <c r="AG9" s="87">
        <f t="shared" si="3"/>
        <v>174.25747806001391</v>
      </c>
      <c r="AH9" s="87">
        <f t="shared" si="3"/>
        <v>176.26911472557558</v>
      </c>
      <c r="AI9" s="87">
        <f t="shared" si="3"/>
        <v>178.27944219509467</v>
      </c>
      <c r="AJ9" s="87">
        <f t="shared" si="3"/>
        <v>180.32647961597246</v>
      </c>
      <c r="AK9" s="87">
        <f t="shared" si="3"/>
        <v>182.35219899318818</v>
      </c>
      <c r="AL9" s="87">
        <f t="shared" si="3"/>
        <v>184.50732732925653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32.983109945266342</v>
      </c>
      <c r="N10" s="11">
        <v>32.652839284884962</v>
      </c>
      <c r="O10" s="11">
        <v>31.958443070885352</v>
      </c>
      <c r="P10" s="11">
        <v>32.273832907005065</v>
      </c>
      <c r="Q10" s="11">
        <v>34.447626805933808</v>
      </c>
      <c r="R10" s="11">
        <v>35.035856689125069</v>
      </c>
      <c r="S10" s="11">
        <v>36.129566672207503</v>
      </c>
      <c r="T10" s="11">
        <v>34.958435587953545</v>
      </c>
      <c r="U10" s="11">
        <v>36.916790824477424</v>
      </c>
      <c r="V10" s="11">
        <v>38.696770508103064</v>
      </c>
      <c r="W10" s="11">
        <v>39.871264089807681</v>
      </c>
      <c r="X10" s="11">
        <v>45.74972515228496</v>
      </c>
      <c r="Y10" s="11">
        <v>46.319360980884198</v>
      </c>
      <c r="Z10" s="11">
        <v>46.953778091174549</v>
      </c>
      <c r="AA10" s="11">
        <v>47.637837564039039</v>
      </c>
      <c r="AB10" s="11">
        <v>48.23996520552236</v>
      </c>
      <c r="AC10" s="11">
        <v>48.847109371581183</v>
      </c>
      <c r="AD10" s="11">
        <v>49.454642604820677</v>
      </c>
      <c r="AE10" s="11">
        <v>50.074067461964034</v>
      </c>
      <c r="AF10" s="11">
        <v>50.700280500788359</v>
      </c>
      <c r="AG10" s="11">
        <v>51.343115373582762</v>
      </c>
      <c r="AH10" s="11">
        <v>51.981015926759362</v>
      </c>
      <c r="AI10" s="11">
        <v>52.618661239718634</v>
      </c>
      <c r="AJ10" s="11">
        <v>53.270511216191338</v>
      </c>
      <c r="AK10" s="11">
        <v>53.91880690593073</v>
      </c>
      <c r="AL10" s="11">
        <v>54.605137028631383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28.823408255511801</v>
      </c>
      <c r="N11" s="11">
        <v>31.238857413040137</v>
      </c>
      <c r="O11" s="11">
        <v>29.807136442096663</v>
      </c>
      <c r="P11" s="11">
        <v>29.693651285396147</v>
      </c>
      <c r="Q11" s="11">
        <v>30.685372350279788</v>
      </c>
      <c r="R11" s="11">
        <v>30.969309810118478</v>
      </c>
      <c r="S11" s="11">
        <v>31.079530701217656</v>
      </c>
      <c r="T11" s="11">
        <v>32.338608224676257</v>
      </c>
      <c r="U11" s="11">
        <v>32.280762435409187</v>
      </c>
      <c r="V11" s="11">
        <v>34.510207840211613</v>
      </c>
      <c r="W11" s="11">
        <v>35.033528068026889</v>
      </c>
      <c r="X11" s="11">
        <v>33.305032250522615</v>
      </c>
      <c r="Y11" s="11">
        <v>33.680515047905537</v>
      </c>
      <c r="Z11" s="11">
        <v>34.093433060576409</v>
      </c>
      <c r="AA11" s="11">
        <v>34.53978005982642</v>
      </c>
      <c r="AB11" s="11">
        <v>34.905823623606786</v>
      </c>
      <c r="AC11" s="11">
        <v>35.252209415093489</v>
      </c>
      <c r="AD11" s="11">
        <v>35.605370325880067</v>
      </c>
      <c r="AE11" s="11">
        <v>35.998504440299783</v>
      </c>
      <c r="AF11" s="11">
        <v>36.369816403708441</v>
      </c>
      <c r="AG11" s="11">
        <v>36.754964950334205</v>
      </c>
      <c r="AH11" s="11">
        <v>37.13245866843836</v>
      </c>
      <c r="AI11" s="11">
        <v>37.507901458531165</v>
      </c>
      <c r="AJ11" s="11">
        <v>37.883855051834225</v>
      </c>
      <c r="AK11" s="11">
        <v>38.266934808892401</v>
      </c>
      <c r="AL11" s="11">
        <v>38.699926482423869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36.524624648139429</v>
      </c>
      <c r="N12" s="11">
        <v>36.376755866780336</v>
      </c>
      <c r="O12" s="11">
        <v>35.451661719498972</v>
      </c>
      <c r="P12" s="11">
        <v>36.08032337615218</v>
      </c>
      <c r="Q12" s="11">
        <v>37.65269729219532</v>
      </c>
      <c r="R12" s="11">
        <v>36.303133527291394</v>
      </c>
      <c r="S12" s="11">
        <v>38.174739185484832</v>
      </c>
      <c r="T12" s="11">
        <v>36.118552816697566</v>
      </c>
      <c r="U12" s="11">
        <v>36.086154951834679</v>
      </c>
      <c r="V12" s="11">
        <v>37.398546866713403</v>
      </c>
      <c r="W12" s="11">
        <v>39.716337517674916</v>
      </c>
      <c r="X12" s="11">
        <v>38.326984154494703</v>
      </c>
      <c r="Y12" s="11">
        <v>39.082112038587852</v>
      </c>
      <c r="Z12" s="11">
        <v>39.704268718978106</v>
      </c>
      <c r="AA12" s="11">
        <v>40.341901475994497</v>
      </c>
      <c r="AB12" s="11">
        <v>40.87432135322473</v>
      </c>
      <c r="AC12" s="11">
        <v>41.341005741573426</v>
      </c>
      <c r="AD12" s="11">
        <v>41.814233735223937</v>
      </c>
      <c r="AE12" s="11">
        <v>42.297908892907799</v>
      </c>
      <c r="AF12" s="11">
        <v>42.777332715345906</v>
      </c>
      <c r="AG12" s="11">
        <v>43.291213159047885</v>
      </c>
      <c r="AH12" s="11">
        <v>43.805059237748125</v>
      </c>
      <c r="AI12" s="11">
        <v>44.320757075579237</v>
      </c>
      <c r="AJ12" s="11">
        <v>44.843967692512813</v>
      </c>
      <c r="AK12" s="11">
        <v>45.350236775904186</v>
      </c>
      <c r="AL12" s="11">
        <v>45.886808988891353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33.773643068465901</v>
      </c>
      <c r="N13" s="11">
        <v>31.823363649855835</v>
      </c>
      <c r="O13" s="11">
        <v>30.099291215576503</v>
      </c>
      <c r="P13" s="11">
        <v>32.050031712570863</v>
      </c>
      <c r="Q13" s="11">
        <v>32.317349716813347</v>
      </c>
      <c r="R13" s="11">
        <v>31.099210709610475</v>
      </c>
      <c r="S13" s="11">
        <v>33.790676017480138</v>
      </c>
      <c r="T13" s="11">
        <v>32.627636460444265</v>
      </c>
      <c r="U13" s="11">
        <v>33.454349913877827</v>
      </c>
      <c r="V13" s="11">
        <v>35.592390831363716</v>
      </c>
      <c r="W13" s="11">
        <v>39.050860533954996</v>
      </c>
      <c r="X13" s="11">
        <v>38.829822912292002</v>
      </c>
      <c r="Y13" s="11">
        <v>39.150885194150376</v>
      </c>
      <c r="Z13" s="11">
        <v>39.596743395853132</v>
      </c>
      <c r="AA13" s="11">
        <v>40.113605090939927</v>
      </c>
      <c r="AB13" s="11">
        <v>40.57076443048949</v>
      </c>
      <c r="AC13" s="11">
        <v>41.020515784830309</v>
      </c>
      <c r="AD13" s="11">
        <v>41.46824034535998</v>
      </c>
      <c r="AE13" s="11">
        <v>41.924220437610842</v>
      </c>
      <c r="AF13" s="11">
        <v>42.392041508404041</v>
      </c>
      <c r="AG13" s="11">
        <v>42.868184577049064</v>
      </c>
      <c r="AH13" s="11">
        <v>43.350580892629715</v>
      </c>
      <c r="AI13" s="11">
        <v>43.832122421265638</v>
      </c>
      <c r="AJ13" s="11">
        <v>44.328145655434078</v>
      </c>
      <c r="AK13" s="11">
        <v>44.816220502460844</v>
      </c>
      <c r="AL13" s="11">
        <v>45.315454829309914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74.569252169329701</v>
      </c>
      <c r="N15" s="87">
        <f>SUM(N16:N20)</f>
        <v>76.507985904481274</v>
      </c>
      <c r="O15" s="87">
        <f t="shared" ref="O15:AL15" si="5">SUM(O16:O20)</f>
        <v>75.616531307912979</v>
      </c>
      <c r="P15" s="87">
        <f t="shared" si="5"/>
        <v>76.054432484868343</v>
      </c>
      <c r="Q15" s="87">
        <f t="shared" si="5"/>
        <v>77.125434466295133</v>
      </c>
      <c r="R15" s="87">
        <f t="shared" si="5"/>
        <v>75.654279597078457</v>
      </c>
      <c r="S15" s="87">
        <f t="shared" si="5"/>
        <v>78.899189653243553</v>
      </c>
      <c r="T15" s="87">
        <f t="shared" si="5"/>
        <v>79.066024985938384</v>
      </c>
      <c r="U15" s="87">
        <f t="shared" si="5"/>
        <v>80.487575674189344</v>
      </c>
      <c r="V15" s="87">
        <f t="shared" si="5"/>
        <v>82.089486162341046</v>
      </c>
      <c r="W15" s="87">
        <f t="shared" si="5"/>
        <v>84.683524191394923</v>
      </c>
      <c r="X15" s="87">
        <f t="shared" si="5"/>
        <v>86.918961424846174</v>
      </c>
      <c r="Y15" s="87">
        <f t="shared" si="5"/>
        <v>87.595579213916665</v>
      </c>
      <c r="Z15" s="87">
        <f t="shared" si="5"/>
        <v>88.532525382020296</v>
      </c>
      <c r="AA15" s="87">
        <f t="shared" si="5"/>
        <v>89.631079603499728</v>
      </c>
      <c r="AB15" s="87">
        <f t="shared" si="5"/>
        <v>90.622039923914315</v>
      </c>
      <c r="AC15" s="87">
        <f t="shared" si="5"/>
        <v>91.557977370133386</v>
      </c>
      <c r="AD15" s="87">
        <f t="shared" si="5"/>
        <v>92.471785105069074</v>
      </c>
      <c r="AE15" s="87">
        <f t="shared" si="5"/>
        <v>93.376412112978727</v>
      </c>
      <c r="AF15" s="87">
        <f t="shared" si="5"/>
        <v>94.352005452171753</v>
      </c>
      <c r="AG15" s="87">
        <f t="shared" si="5"/>
        <v>95.335752796138522</v>
      </c>
      <c r="AH15" s="87">
        <f t="shared" si="5"/>
        <v>96.358701728508208</v>
      </c>
      <c r="AI15" s="87">
        <f t="shared" si="5"/>
        <v>97.362044080644694</v>
      </c>
      <c r="AJ15" s="87">
        <f t="shared" si="5"/>
        <v>98.402488394401928</v>
      </c>
      <c r="AK15" s="87">
        <f t="shared" si="5"/>
        <v>99.419300407532148</v>
      </c>
      <c r="AL15" s="87">
        <f t="shared" si="5"/>
        <v>100.4930056104244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12.622870465549315</v>
      </c>
      <c r="N16" s="11">
        <v>12.787339827432419</v>
      </c>
      <c r="O16" s="11">
        <v>12.76141564185574</v>
      </c>
      <c r="P16" s="11">
        <v>13.115661943652027</v>
      </c>
      <c r="Q16" s="11">
        <v>12.398582713774779</v>
      </c>
      <c r="R16" s="11">
        <v>12.108665110477471</v>
      </c>
      <c r="S16" s="11">
        <v>12.786841756985986</v>
      </c>
      <c r="T16" s="11">
        <v>13.867531055574833</v>
      </c>
      <c r="U16" s="11">
        <v>14.042183309391964</v>
      </c>
      <c r="V16" s="11">
        <v>13.864104282817943</v>
      </c>
      <c r="W16" s="11">
        <v>14.906853351973583</v>
      </c>
      <c r="X16" s="11">
        <v>13.406323896537842</v>
      </c>
      <c r="Y16" s="11">
        <v>13.502220126109469</v>
      </c>
      <c r="Z16" s="11">
        <v>13.602464064189316</v>
      </c>
      <c r="AA16" s="11">
        <v>13.712902791752462</v>
      </c>
      <c r="AB16" s="11">
        <v>13.803710801406577</v>
      </c>
      <c r="AC16" s="11">
        <v>13.893728799078048</v>
      </c>
      <c r="AD16" s="11">
        <v>13.971186277639589</v>
      </c>
      <c r="AE16" s="11">
        <v>14.057135185961908</v>
      </c>
      <c r="AF16" s="11">
        <v>14.161419874972848</v>
      </c>
      <c r="AG16" s="11">
        <v>14.267117920671078</v>
      </c>
      <c r="AH16" s="11">
        <v>14.369437758806425</v>
      </c>
      <c r="AI16" s="11">
        <v>14.466170304348781</v>
      </c>
      <c r="AJ16" s="11">
        <v>14.568757332461733</v>
      </c>
      <c r="AK16" s="11">
        <v>14.673897566270648</v>
      </c>
      <c r="AL16" s="11">
        <v>14.783288854090157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11.093976090690635</v>
      </c>
      <c r="N17" s="11">
        <v>14.679494684786055</v>
      </c>
      <c r="O17" s="11">
        <v>13.741378614205258</v>
      </c>
      <c r="P17" s="11">
        <v>13.487787003371782</v>
      </c>
      <c r="Q17" s="11">
        <v>13.796990667606952</v>
      </c>
      <c r="R17" s="11">
        <v>14.113408297183122</v>
      </c>
      <c r="S17" s="11">
        <v>14.106078845371044</v>
      </c>
      <c r="T17" s="11">
        <v>14.020987859184517</v>
      </c>
      <c r="U17" s="11">
        <v>15.046357905093483</v>
      </c>
      <c r="V17" s="11">
        <v>15.443945626090043</v>
      </c>
      <c r="W17" s="11">
        <v>15.99230987927999</v>
      </c>
      <c r="X17" s="11">
        <v>23.504750545052818</v>
      </c>
      <c r="Y17" s="11">
        <v>24.067877662192419</v>
      </c>
      <c r="Z17" s="11">
        <v>24.652688247094236</v>
      </c>
      <c r="AA17" s="11">
        <v>25.269830198776919</v>
      </c>
      <c r="AB17" s="11">
        <v>25.840907637517773</v>
      </c>
      <c r="AC17" s="11">
        <v>26.395413177664377</v>
      </c>
      <c r="AD17" s="11">
        <v>26.957833937730918</v>
      </c>
      <c r="AE17" s="11">
        <v>27.503559261797609</v>
      </c>
      <c r="AF17" s="11">
        <v>28.075694612523893</v>
      </c>
      <c r="AG17" s="11">
        <v>28.656233062225326</v>
      </c>
      <c r="AH17" s="11">
        <v>29.276115389177001</v>
      </c>
      <c r="AI17" s="11">
        <v>29.881172176160732</v>
      </c>
      <c r="AJ17" s="11">
        <v>30.464626800766585</v>
      </c>
      <c r="AK17" s="11">
        <v>31.045785865389078</v>
      </c>
      <c r="AL17" s="11">
        <v>31.612303872181329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7.3855507351324787</v>
      </c>
      <c r="N18" s="11">
        <v>8.4839808733949695</v>
      </c>
      <c r="O18" s="11">
        <v>8.0607416044181956</v>
      </c>
      <c r="P18" s="11">
        <v>7.4225974770555903</v>
      </c>
      <c r="Q18" s="11">
        <v>7.2301017758895885</v>
      </c>
      <c r="R18" s="11">
        <v>7.2068260586768833</v>
      </c>
      <c r="S18" s="11">
        <v>7.8034586352134419</v>
      </c>
      <c r="T18" s="11">
        <v>7.1315928887819275</v>
      </c>
      <c r="U18" s="11">
        <v>6.9507994053668458</v>
      </c>
      <c r="V18" s="11">
        <v>7.149224239095286</v>
      </c>
      <c r="W18" s="11">
        <v>7.3451999200938607</v>
      </c>
      <c r="X18" s="11">
        <v>5.8843607873062718</v>
      </c>
      <c r="Y18" s="11">
        <v>5.8463228007600376</v>
      </c>
      <c r="Z18" s="11">
        <v>5.8586710472526695</v>
      </c>
      <c r="AA18" s="11">
        <v>5.8728716695827705</v>
      </c>
      <c r="AB18" s="11">
        <v>5.9168379843887635</v>
      </c>
      <c r="AC18" s="11">
        <v>5.9475780725372855</v>
      </c>
      <c r="AD18" s="11">
        <v>5.9757176895539699</v>
      </c>
      <c r="AE18" s="11">
        <v>5.990497423701199</v>
      </c>
      <c r="AF18" s="11">
        <v>6.0302335157427862</v>
      </c>
      <c r="AG18" s="11">
        <v>6.054061717407011</v>
      </c>
      <c r="AH18" s="11">
        <v>6.0801141623150805</v>
      </c>
      <c r="AI18" s="11">
        <v>6.1008501114414626</v>
      </c>
      <c r="AJ18" s="11">
        <v>6.1418312502459083</v>
      </c>
      <c r="AK18" s="11">
        <v>6.1479648472069801</v>
      </c>
      <c r="AL18" s="11">
        <v>6.1847357842210782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7.6256937382380254</v>
      </c>
      <c r="N19" s="11">
        <v>6.9164664892857504</v>
      </c>
      <c r="O19" s="11">
        <v>7.4579621098925628</v>
      </c>
      <c r="P19" s="11">
        <v>8.0763050660658173</v>
      </c>
      <c r="Q19" s="11">
        <v>8.6445556341187402</v>
      </c>
      <c r="R19" s="11">
        <v>7.7904605340656881</v>
      </c>
      <c r="S19" s="11">
        <v>8.7954305700124316</v>
      </c>
      <c r="T19" s="11">
        <v>8.6667901715418729</v>
      </c>
      <c r="U19" s="11">
        <v>9.3526632167762696</v>
      </c>
      <c r="V19" s="11">
        <v>8.754594387733043</v>
      </c>
      <c r="W19" s="11">
        <v>8.4994097100156942</v>
      </c>
      <c r="X19" s="11">
        <v>7.2194279867584008</v>
      </c>
      <c r="Y19" s="11">
        <v>7.1234441546898326</v>
      </c>
      <c r="Z19" s="11">
        <v>7.1364984609824855</v>
      </c>
      <c r="AA19" s="11">
        <v>7.2128822248388857</v>
      </c>
      <c r="AB19" s="11">
        <v>7.2847870672020552</v>
      </c>
      <c r="AC19" s="11">
        <v>7.3457818483788042</v>
      </c>
      <c r="AD19" s="11">
        <v>7.4052174725344981</v>
      </c>
      <c r="AE19" s="11">
        <v>7.4704244557380299</v>
      </c>
      <c r="AF19" s="11">
        <v>7.5382061741804645</v>
      </c>
      <c r="AG19" s="11">
        <v>7.6090684392179417</v>
      </c>
      <c r="AH19" s="11">
        <v>7.6803220497369988</v>
      </c>
      <c r="AI19" s="11">
        <v>7.7491821585655769</v>
      </c>
      <c r="AJ19" s="11">
        <v>7.8332878440238156</v>
      </c>
      <c r="AK19" s="11">
        <v>7.9256480894754855</v>
      </c>
      <c r="AL19" s="11">
        <v>8.0373406480162437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35.841161139719247</v>
      </c>
      <c r="N20" s="11">
        <v>33.640704029582075</v>
      </c>
      <c r="O20" s="11">
        <v>33.595033337541224</v>
      </c>
      <c r="P20" s="11">
        <v>33.952080994723133</v>
      </c>
      <c r="Q20" s="11">
        <v>35.055203674905066</v>
      </c>
      <c r="R20" s="11">
        <v>34.434919596675293</v>
      </c>
      <c r="S20" s="11">
        <v>35.407379845660664</v>
      </c>
      <c r="T20" s="11">
        <v>35.379123010855231</v>
      </c>
      <c r="U20" s="11">
        <v>35.095571837560776</v>
      </c>
      <c r="V20" s="11">
        <v>36.877617626604724</v>
      </c>
      <c r="W20" s="11">
        <v>37.93975133003179</v>
      </c>
      <c r="X20" s="11">
        <v>36.904098209190842</v>
      </c>
      <c r="Y20" s="11">
        <v>37.055714470164908</v>
      </c>
      <c r="Z20" s="11">
        <v>37.282203562501586</v>
      </c>
      <c r="AA20" s="11">
        <v>37.562592718548693</v>
      </c>
      <c r="AB20" s="11">
        <v>37.775796433399144</v>
      </c>
      <c r="AC20" s="11">
        <v>37.975475472474869</v>
      </c>
      <c r="AD20" s="11">
        <v>38.161829727610112</v>
      </c>
      <c r="AE20" s="11">
        <v>38.354795785779977</v>
      </c>
      <c r="AF20" s="11">
        <v>38.54645127475176</v>
      </c>
      <c r="AG20" s="11">
        <v>38.749271656617168</v>
      </c>
      <c r="AH20" s="11">
        <v>38.95271236847271</v>
      </c>
      <c r="AI20" s="11">
        <v>39.164669330128142</v>
      </c>
      <c r="AJ20" s="11">
        <v>39.393985166903889</v>
      </c>
      <c r="AK20" s="11">
        <v>39.626004039189951</v>
      </c>
      <c r="AL20" s="11">
        <v>39.875336451915601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83.577997216263498</v>
      </c>
      <c r="N22" s="87">
        <f>SUM(N23:N24)</f>
        <v>84.699545885757829</v>
      </c>
      <c r="O22" s="87">
        <f t="shared" ref="O22:AL22" si="7">SUM(O23:O24)</f>
        <v>84.420333822203588</v>
      </c>
      <c r="P22" s="87">
        <f t="shared" si="7"/>
        <v>83.616638895774202</v>
      </c>
      <c r="Q22" s="87">
        <f t="shared" si="7"/>
        <v>86.091043812732735</v>
      </c>
      <c r="R22" s="87">
        <f t="shared" si="7"/>
        <v>84.711403736534294</v>
      </c>
      <c r="S22" s="87">
        <f t="shared" si="7"/>
        <v>82.976356331294113</v>
      </c>
      <c r="T22" s="87">
        <f t="shared" si="7"/>
        <v>84.457275376035369</v>
      </c>
      <c r="U22" s="87">
        <f t="shared" si="7"/>
        <v>80.98601641719948</v>
      </c>
      <c r="V22" s="87">
        <f t="shared" si="7"/>
        <v>82.203932473413104</v>
      </c>
      <c r="W22" s="87">
        <f t="shared" si="7"/>
        <v>84.134275475743721</v>
      </c>
      <c r="X22" s="87">
        <f t="shared" si="7"/>
        <v>86.027058328171449</v>
      </c>
      <c r="Y22" s="87">
        <f t="shared" si="7"/>
        <v>85.946258426259291</v>
      </c>
      <c r="Z22" s="87">
        <f t="shared" si="7"/>
        <v>85.891106683187118</v>
      </c>
      <c r="AA22" s="87">
        <f t="shared" si="7"/>
        <v>85.962847371454615</v>
      </c>
      <c r="AB22" s="87">
        <f t="shared" si="7"/>
        <v>85.875160185133907</v>
      </c>
      <c r="AC22" s="87">
        <f t="shared" si="7"/>
        <v>85.650192036007368</v>
      </c>
      <c r="AD22" s="87">
        <f t="shared" si="7"/>
        <v>85.266894907626167</v>
      </c>
      <c r="AE22" s="87">
        <f t="shared" si="7"/>
        <v>84.945807005603839</v>
      </c>
      <c r="AF22" s="87">
        <f t="shared" si="7"/>
        <v>84.533555619501271</v>
      </c>
      <c r="AG22" s="87">
        <f t="shared" si="7"/>
        <v>84.14827946105207</v>
      </c>
      <c r="AH22" s="87">
        <f t="shared" si="7"/>
        <v>83.737089636631111</v>
      </c>
      <c r="AI22" s="87">
        <f t="shared" si="7"/>
        <v>83.360794087660935</v>
      </c>
      <c r="AJ22" s="87">
        <f t="shared" si="7"/>
        <v>82.938495628978259</v>
      </c>
      <c r="AK22" s="87">
        <f t="shared" si="7"/>
        <v>82.493255768375249</v>
      </c>
      <c r="AL22" s="87">
        <f t="shared" si="7"/>
        <v>81.933072244829773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65.12433724114122</v>
      </c>
      <c r="N23" s="11">
        <v>67.501197600922552</v>
      </c>
      <c r="O23" s="11">
        <v>67.888096409915448</v>
      </c>
      <c r="P23" s="11">
        <v>66.461345538955499</v>
      </c>
      <c r="Q23" s="11">
        <v>68.6089429385638</v>
      </c>
      <c r="R23" s="11">
        <v>68.879351713357252</v>
      </c>
      <c r="S23" s="11">
        <v>67.937718465824901</v>
      </c>
      <c r="T23" s="11">
        <v>68.866874914198334</v>
      </c>
      <c r="U23" s="11">
        <v>65.892836483893319</v>
      </c>
      <c r="V23" s="11">
        <v>67.901611265759129</v>
      </c>
      <c r="W23" s="11">
        <v>70.277820695724813</v>
      </c>
      <c r="X23" s="11">
        <v>72.34304895597856</v>
      </c>
      <c r="Y23" s="11">
        <v>72.449540413326133</v>
      </c>
      <c r="Z23" s="11">
        <v>72.5909314919802</v>
      </c>
      <c r="AA23" s="11">
        <v>72.856452805389281</v>
      </c>
      <c r="AB23" s="11">
        <v>73.015948040316189</v>
      </c>
      <c r="AC23" s="11">
        <v>73.137497449248087</v>
      </c>
      <c r="AD23" s="11">
        <v>73.195466959971128</v>
      </c>
      <c r="AE23" s="11">
        <v>73.24301116547781</v>
      </c>
      <c r="AF23" s="11">
        <v>73.237374485470738</v>
      </c>
      <c r="AG23" s="11">
        <v>73.248205376422078</v>
      </c>
      <c r="AH23" s="11">
        <v>73.229017096118511</v>
      </c>
      <c r="AI23" s="11">
        <v>73.189529862238828</v>
      </c>
      <c r="AJ23" s="11">
        <v>73.143928155912931</v>
      </c>
      <c r="AK23" s="11">
        <v>73.139434402311252</v>
      </c>
      <c r="AL23" s="11">
        <v>73.151259282054056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18.453659975122278</v>
      </c>
      <c r="N24" s="11">
        <v>17.198348284835284</v>
      </c>
      <c r="O24" s="11">
        <v>16.532237412288143</v>
      </c>
      <c r="P24" s="11">
        <v>17.155293356818699</v>
      </c>
      <c r="Q24" s="11">
        <v>17.482100874168932</v>
      </c>
      <c r="R24" s="11">
        <v>15.832052023177036</v>
      </c>
      <c r="S24" s="11">
        <v>15.038637865469211</v>
      </c>
      <c r="T24" s="11">
        <v>15.590400461837028</v>
      </c>
      <c r="U24" s="11">
        <v>15.093179933306164</v>
      </c>
      <c r="V24" s="11">
        <v>14.302321207653979</v>
      </c>
      <c r="W24" s="11">
        <v>13.856454780018906</v>
      </c>
      <c r="X24" s="11">
        <v>13.684009372192897</v>
      </c>
      <c r="Y24" s="11">
        <v>13.496718012933163</v>
      </c>
      <c r="Z24" s="11">
        <v>13.300175191206922</v>
      </c>
      <c r="AA24" s="11">
        <v>13.106394566065338</v>
      </c>
      <c r="AB24" s="11">
        <v>12.859212144817718</v>
      </c>
      <c r="AC24" s="11">
        <v>12.512694586759283</v>
      </c>
      <c r="AD24" s="11">
        <v>12.071427947655044</v>
      </c>
      <c r="AE24" s="11">
        <v>11.702795840126024</v>
      </c>
      <c r="AF24" s="11">
        <v>11.296181134030537</v>
      </c>
      <c r="AG24" s="11">
        <v>10.90007408462999</v>
      </c>
      <c r="AH24" s="11">
        <v>10.508072540512604</v>
      </c>
      <c r="AI24" s="11">
        <v>10.17126422542211</v>
      </c>
      <c r="AJ24" s="11">
        <v>9.7945674730653227</v>
      </c>
      <c r="AK24" s="11">
        <v>9.3538213660639933</v>
      </c>
      <c r="AL24" s="11">
        <v>8.7818129627757138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81.286416404880612</v>
      </c>
      <c r="N26" s="87">
        <f>SUM(N27:N30)</f>
        <v>79.853325092305113</v>
      </c>
      <c r="O26" s="87">
        <f t="shared" ref="O26:AL26" si="9">SUM(O27:O30)</f>
        <v>80.383208588832531</v>
      </c>
      <c r="P26" s="87">
        <f t="shared" si="9"/>
        <v>77.526109827660107</v>
      </c>
      <c r="Q26" s="87">
        <f t="shared" si="9"/>
        <v>82.711726405004228</v>
      </c>
      <c r="R26" s="87">
        <f>SUM(R27:R30)</f>
        <v>78.152611078913878</v>
      </c>
      <c r="S26" s="87">
        <f t="shared" si="9"/>
        <v>78.000155888000236</v>
      </c>
      <c r="T26" s="87">
        <f t="shared" si="9"/>
        <v>76.493486963430655</v>
      </c>
      <c r="U26" s="87">
        <f t="shared" si="9"/>
        <v>75.744260983217174</v>
      </c>
      <c r="V26" s="87">
        <f t="shared" si="9"/>
        <v>79.958594167512416</v>
      </c>
      <c r="W26" s="87">
        <f t="shared" si="9"/>
        <v>70.516739646307016</v>
      </c>
      <c r="X26" s="87">
        <f t="shared" si="9"/>
        <v>70.467328943051029</v>
      </c>
      <c r="Y26" s="87">
        <f t="shared" si="9"/>
        <v>69.954714415734628</v>
      </c>
      <c r="Z26" s="87">
        <f t="shared" si="9"/>
        <v>69.572415897072773</v>
      </c>
      <c r="AA26" s="87">
        <f t="shared" si="9"/>
        <v>69.301163094670841</v>
      </c>
      <c r="AB26" s="87">
        <f t="shared" si="9"/>
        <v>68.964784063192027</v>
      </c>
      <c r="AC26" s="87">
        <f t="shared" si="9"/>
        <v>68.639700340539633</v>
      </c>
      <c r="AD26" s="87">
        <f t="shared" si="9"/>
        <v>68.253775628799957</v>
      </c>
      <c r="AE26" s="87">
        <f t="shared" si="9"/>
        <v>67.856922762871989</v>
      </c>
      <c r="AF26" s="87">
        <f t="shared" si="9"/>
        <v>67.438563698436866</v>
      </c>
      <c r="AG26" s="87">
        <f t="shared" si="9"/>
        <v>67.064600242140756</v>
      </c>
      <c r="AH26" s="87">
        <f t="shared" si="9"/>
        <v>66.690936908458013</v>
      </c>
      <c r="AI26" s="87">
        <f t="shared" si="9"/>
        <v>66.323470385506326</v>
      </c>
      <c r="AJ26" s="87">
        <f t="shared" si="9"/>
        <v>65.980697293726919</v>
      </c>
      <c r="AK26" s="87">
        <f t="shared" si="9"/>
        <v>65.661220471250132</v>
      </c>
      <c r="AL26" s="87">
        <f t="shared" si="9"/>
        <v>65.329473466064726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8.3914670079373241</v>
      </c>
      <c r="N27" s="11">
        <v>6.9844592443000586</v>
      </c>
      <c r="O27" s="11">
        <v>7.7239139678570021</v>
      </c>
      <c r="P27" s="11">
        <v>8.1510586184646669</v>
      </c>
      <c r="Q27" s="11">
        <v>8.7020031662619139</v>
      </c>
      <c r="R27" s="11">
        <v>7.9354591093374225</v>
      </c>
      <c r="S27" s="11">
        <v>8.2518352506322294</v>
      </c>
      <c r="T27" s="11">
        <v>7.4647967441024505</v>
      </c>
      <c r="U27" s="11">
        <v>6.679584797033546</v>
      </c>
      <c r="V27" s="11">
        <v>8.4551292700295484</v>
      </c>
      <c r="W27" s="11">
        <v>8.1329585072492776</v>
      </c>
      <c r="X27" s="11">
        <v>7.6528059428137141</v>
      </c>
      <c r="Y27" s="11">
        <v>7.6811679529128982</v>
      </c>
      <c r="Z27" s="11">
        <v>7.7722617177146196</v>
      </c>
      <c r="AA27" s="11">
        <v>7.8701765520490072</v>
      </c>
      <c r="AB27" s="11">
        <v>7.9424470590470309</v>
      </c>
      <c r="AC27" s="11">
        <v>8.0106805374288967</v>
      </c>
      <c r="AD27" s="11">
        <v>8.0727185207151209</v>
      </c>
      <c r="AE27" s="11">
        <v>8.1321420431579714</v>
      </c>
      <c r="AF27" s="11">
        <v>8.1893426725016436</v>
      </c>
      <c r="AG27" s="11">
        <v>8.2480812787985887</v>
      </c>
      <c r="AH27" s="11">
        <v>8.2961659811704305</v>
      </c>
      <c r="AI27" s="11">
        <v>8.3504038278665398</v>
      </c>
      <c r="AJ27" s="11">
        <v>8.4095667712664071</v>
      </c>
      <c r="AK27" s="11">
        <v>8.4733910992629404</v>
      </c>
      <c r="AL27" s="11">
        <v>8.5364503829097291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30.343636868843642</v>
      </c>
      <c r="N28" s="11">
        <v>30.485712010334229</v>
      </c>
      <c r="O28" s="11">
        <v>28.894854427474442</v>
      </c>
      <c r="P28" s="11">
        <v>28.512187092222344</v>
      </c>
      <c r="Q28" s="11">
        <v>31.174103273987878</v>
      </c>
      <c r="R28" s="11">
        <v>29.387457570005587</v>
      </c>
      <c r="S28" s="11">
        <v>28.863586828432346</v>
      </c>
      <c r="T28" s="11">
        <v>29.114409655078237</v>
      </c>
      <c r="U28" s="11">
        <v>29.213964335678778</v>
      </c>
      <c r="V28" s="11">
        <v>31.20722339569086</v>
      </c>
      <c r="W28" s="11">
        <v>26.35250011801838</v>
      </c>
      <c r="X28" s="11">
        <v>25.951833452522848</v>
      </c>
      <c r="Y28" s="11">
        <v>25.674792679411517</v>
      </c>
      <c r="Z28" s="11">
        <v>25.436894082177371</v>
      </c>
      <c r="AA28" s="11">
        <v>25.237890355123959</v>
      </c>
      <c r="AB28" s="11">
        <v>25.015124653422529</v>
      </c>
      <c r="AC28" s="11">
        <v>24.795632669857675</v>
      </c>
      <c r="AD28" s="11">
        <v>24.562197542443286</v>
      </c>
      <c r="AE28" s="11">
        <v>24.336277862996933</v>
      </c>
      <c r="AF28" s="11">
        <v>24.111745758582803</v>
      </c>
      <c r="AG28" s="11">
        <v>23.899281498920413</v>
      </c>
      <c r="AH28" s="11">
        <v>23.682686816879666</v>
      </c>
      <c r="AI28" s="11">
        <v>23.461930653018808</v>
      </c>
      <c r="AJ28" s="11">
        <v>23.239641894376771</v>
      </c>
      <c r="AK28" s="11">
        <v>23.015439740365625</v>
      </c>
      <c r="AL28" s="11">
        <v>22.798874188811251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26.656954936684077</v>
      </c>
      <c r="N29" s="11">
        <v>26.683337241389331</v>
      </c>
      <c r="O29" s="11">
        <v>27.551033433633247</v>
      </c>
      <c r="P29" s="11">
        <v>25.061976156830362</v>
      </c>
      <c r="Q29" s="11">
        <v>26.978044417077811</v>
      </c>
      <c r="R29" s="11">
        <v>24.863493467272157</v>
      </c>
      <c r="S29" s="11">
        <v>24.597444741439638</v>
      </c>
      <c r="T29" s="11">
        <v>24.164161860411589</v>
      </c>
      <c r="U29" s="11">
        <v>24.985515845990271</v>
      </c>
      <c r="V29" s="11">
        <v>26.377045774910481</v>
      </c>
      <c r="W29" s="11">
        <v>22.562667875657095</v>
      </c>
      <c r="X29" s="11">
        <v>22.789104519254337</v>
      </c>
      <c r="Y29" s="11">
        <v>22.622891641294096</v>
      </c>
      <c r="Z29" s="11">
        <v>22.439937179007398</v>
      </c>
      <c r="AA29" s="11">
        <v>22.3071217213034</v>
      </c>
      <c r="AB29" s="11">
        <v>22.162677996292569</v>
      </c>
      <c r="AC29" s="11">
        <v>22.004897830714953</v>
      </c>
      <c r="AD29" s="11">
        <v>21.832824734762529</v>
      </c>
      <c r="AE29" s="11">
        <v>21.655370539112567</v>
      </c>
      <c r="AF29" s="11">
        <v>21.46274764074542</v>
      </c>
      <c r="AG29" s="11">
        <v>21.280345515866241</v>
      </c>
      <c r="AH29" s="11">
        <v>21.101345026909716</v>
      </c>
      <c r="AI29" s="11">
        <v>20.933510498771415</v>
      </c>
      <c r="AJ29" s="11">
        <v>20.772585601250285</v>
      </c>
      <c r="AK29" s="11">
        <v>20.593391022059745</v>
      </c>
      <c r="AL29" s="11">
        <v>20.41114423350961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15.894357591415568</v>
      </c>
      <c r="N30" s="11">
        <v>15.699816596281499</v>
      </c>
      <c r="O30" s="11">
        <v>16.21340675986783</v>
      </c>
      <c r="P30" s="11">
        <v>15.800887960142736</v>
      </c>
      <c r="Q30" s="11">
        <v>15.857575547676626</v>
      </c>
      <c r="R30" s="11">
        <v>15.966200932298705</v>
      </c>
      <c r="S30" s="11">
        <v>16.287289067496022</v>
      </c>
      <c r="T30" s="11">
        <v>15.750118703838371</v>
      </c>
      <c r="U30" s="11">
        <v>14.865196004514582</v>
      </c>
      <c r="V30" s="11">
        <v>13.919195726881521</v>
      </c>
      <c r="W30" s="11">
        <v>13.468613145382259</v>
      </c>
      <c r="X30" s="11">
        <v>14.073585028460133</v>
      </c>
      <c r="Y30" s="11">
        <v>13.97586214211611</v>
      </c>
      <c r="Z30" s="11">
        <v>13.923322918173385</v>
      </c>
      <c r="AA30" s="11">
        <v>13.885974466194464</v>
      </c>
      <c r="AB30" s="11">
        <v>13.844534354429895</v>
      </c>
      <c r="AC30" s="11">
        <v>13.828489302538115</v>
      </c>
      <c r="AD30" s="11">
        <v>13.78603483087902</v>
      </c>
      <c r="AE30" s="11">
        <v>13.733132317604516</v>
      </c>
      <c r="AF30" s="11">
        <v>13.674727626607</v>
      </c>
      <c r="AG30" s="11">
        <v>13.636891948555517</v>
      </c>
      <c r="AH30" s="11">
        <v>13.610739083498206</v>
      </c>
      <c r="AI30" s="11">
        <v>13.57762540584956</v>
      </c>
      <c r="AJ30" s="11">
        <v>13.55890302683345</v>
      </c>
      <c r="AK30" s="11">
        <v>13.578998609561827</v>
      </c>
      <c r="AL30" s="11">
        <v>13.58300466083414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76.271752244847633</v>
      </c>
      <c r="N32" s="87">
        <f t="shared" si="10"/>
        <v>74.223132586798712</v>
      </c>
      <c r="O32" s="87">
        <f t="shared" si="10"/>
        <v>71.311607623614634</v>
      </c>
      <c r="P32" s="87">
        <f t="shared" si="10"/>
        <v>72.300163524981741</v>
      </c>
      <c r="Q32" s="87">
        <f t="shared" si="10"/>
        <v>76.844713159788569</v>
      </c>
      <c r="R32" s="87">
        <f t="shared" si="10"/>
        <v>77.130867391140669</v>
      </c>
      <c r="S32" s="87">
        <f t="shared" si="10"/>
        <v>76.481932576551188</v>
      </c>
      <c r="T32" s="87">
        <f t="shared" si="10"/>
        <v>75.923784048226935</v>
      </c>
      <c r="U32" s="87">
        <f t="shared" si="10"/>
        <v>73.451089442271041</v>
      </c>
      <c r="V32" s="87">
        <f t="shared" si="10"/>
        <v>77.017923377916119</v>
      </c>
      <c r="W32" s="87">
        <f t="shared" si="10"/>
        <v>74.341380928801371</v>
      </c>
      <c r="X32" s="87">
        <f t="shared" si="10"/>
        <v>73.463403054543321</v>
      </c>
      <c r="Y32" s="87">
        <f t="shared" si="10"/>
        <v>74.348270210974377</v>
      </c>
      <c r="Z32" s="87">
        <f t="shared" si="10"/>
        <v>75.248977434982095</v>
      </c>
      <c r="AA32" s="87">
        <f t="shared" si="10"/>
        <v>76.251076752925428</v>
      </c>
      <c r="AB32" s="87">
        <f t="shared" si="10"/>
        <v>77.069855924805424</v>
      </c>
      <c r="AC32" s="87">
        <f t="shared" si="10"/>
        <v>77.826533146640202</v>
      </c>
      <c r="AD32" s="87">
        <f t="shared" si="10"/>
        <v>78.5550997845137</v>
      </c>
      <c r="AE32" s="87">
        <f t="shared" ref="AE32" si="11">SUM(AE33:AE35)</f>
        <v>79.19750623507565</v>
      </c>
      <c r="AF32" s="87">
        <f t="shared" ref="AF32" si="12">SUM(AF33:AF35)</f>
        <v>79.900552021026016</v>
      </c>
      <c r="AG32" s="87">
        <f t="shared" ref="AG32" si="13">SUM(AG33:AG35)</f>
        <v>80.631365146995478</v>
      </c>
      <c r="AH32" s="87">
        <f t="shared" ref="AH32" si="14">SUM(AH33:AH35)</f>
        <v>81.387678925982669</v>
      </c>
      <c r="AI32" s="87">
        <f t="shared" ref="AI32" si="15">SUM(AI33:AI35)</f>
        <v>82.146731275269076</v>
      </c>
      <c r="AJ32" s="87">
        <f t="shared" ref="AJ32" si="16">SUM(AJ33:AJ35)</f>
        <v>82.875039706079207</v>
      </c>
      <c r="AK32" s="87">
        <f t="shared" ref="AK32" si="17">SUM(AK33:AK35)</f>
        <v>83.574290312960414</v>
      </c>
      <c r="AL32" s="87">
        <f t="shared" ref="AL32" si="18">SUM(AL33:AL35)</f>
        <v>84.244504344307614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60.696648339938946</v>
      </c>
      <c r="N33" s="11">
        <v>58.264134874562487</v>
      </c>
      <c r="O33" s="11">
        <v>56.089348197845709</v>
      </c>
      <c r="P33" s="11">
        <v>57.692759863781014</v>
      </c>
      <c r="Q33" s="11">
        <v>60.63498882824998</v>
      </c>
      <c r="R33" s="11">
        <v>61.180652992749778</v>
      </c>
      <c r="S33" s="11">
        <v>61.590705074327651</v>
      </c>
      <c r="T33" s="11">
        <v>61.108268954252644</v>
      </c>
      <c r="U33" s="11">
        <v>58.063183722463563</v>
      </c>
      <c r="V33" s="11">
        <v>60.860490767209043</v>
      </c>
      <c r="W33" s="11">
        <v>60.123180087764254</v>
      </c>
      <c r="X33" s="11">
        <v>60.645539912980198</v>
      </c>
      <c r="Y33" s="11">
        <v>61.552908980221048</v>
      </c>
      <c r="Z33" s="11">
        <v>62.457951315642411</v>
      </c>
      <c r="AA33" s="11">
        <v>63.432166960391299</v>
      </c>
      <c r="AB33" s="11">
        <v>64.259165932977851</v>
      </c>
      <c r="AC33" s="11">
        <v>65.041240965109026</v>
      </c>
      <c r="AD33" s="11">
        <v>65.802554873650621</v>
      </c>
      <c r="AE33" s="11">
        <v>66.482627419863832</v>
      </c>
      <c r="AF33" s="11">
        <v>67.208833150269626</v>
      </c>
      <c r="AG33" s="11">
        <v>67.959202670080884</v>
      </c>
      <c r="AH33" s="11">
        <v>68.736560108218796</v>
      </c>
      <c r="AI33" s="11">
        <v>69.524937186159406</v>
      </c>
      <c r="AJ33" s="11">
        <v>70.26882873502818</v>
      </c>
      <c r="AK33" s="11">
        <v>70.979417082246258</v>
      </c>
      <c r="AL33" s="11">
        <v>71.663175484564121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14.483896221406507</v>
      </c>
      <c r="N34" s="11">
        <v>15.199959188209405</v>
      </c>
      <c r="O34" s="11">
        <v>14.486728212140669</v>
      </c>
      <c r="P34" s="11">
        <v>13.926640658044349</v>
      </c>
      <c r="Q34" s="11">
        <v>15.453603342956763</v>
      </c>
      <c r="R34" s="11">
        <v>15.257421962494458</v>
      </c>
      <c r="S34" s="11">
        <v>14.285628860175697</v>
      </c>
      <c r="T34" s="11">
        <v>14.198310367638516</v>
      </c>
      <c r="U34" s="11">
        <v>14.766836407526235</v>
      </c>
      <c r="V34" s="11">
        <v>15.570996668098877</v>
      </c>
      <c r="W34" s="11">
        <v>13.509341514310533</v>
      </c>
      <c r="X34" s="11">
        <v>12.321819274727838</v>
      </c>
      <c r="Y34" s="11">
        <v>12.298138476129393</v>
      </c>
      <c r="Z34" s="11">
        <v>12.289589094281359</v>
      </c>
      <c r="AA34" s="11">
        <v>12.312813820366552</v>
      </c>
      <c r="AB34" s="11">
        <v>12.298024191058344</v>
      </c>
      <c r="AC34" s="11">
        <v>12.267612462044031</v>
      </c>
      <c r="AD34" s="11">
        <v>12.229853977644026</v>
      </c>
      <c r="AE34" s="11">
        <v>12.188412453543378</v>
      </c>
      <c r="AF34" s="11">
        <v>12.159062101011058</v>
      </c>
      <c r="AG34" s="11">
        <v>12.134736170672776</v>
      </c>
      <c r="AH34" s="11">
        <v>12.108875668195783</v>
      </c>
      <c r="AI34" s="11">
        <v>12.075617857142932</v>
      </c>
      <c r="AJ34" s="11">
        <v>12.054262131019469</v>
      </c>
      <c r="AK34" s="11">
        <v>12.039683111809877</v>
      </c>
      <c r="AL34" s="11">
        <v>12.0205813349415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1.0912076835021747</v>
      </c>
      <c r="N35" s="11">
        <v>0.75903852402682193</v>
      </c>
      <c r="O35" s="11">
        <v>0.73553121362826257</v>
      </c>
      <c r="P35" s="11">
        <v>0.68076300315638638</v>
      </c>
      <c r="Q35" s="11">
        <v>0.75612098858182186</v>
      </c>
      <c r="R35" s="11">
        <v>0.69279243589642958</v>
      </c>
      <c r="S35" s="11">
        <v>0.60559864204784097</v>
      </c>
      <c r="T35" s="11">
        <v>0.61720472633577783</v>
      </c>
      <c r="U35" s="11">
        <v>0.62106931228122964</v>
      </c>
      <c r="V35" s="11">
        <v>0.58643594260820864</v>
      </c>
      <c r="W35" s="11">
        <v>0.70885932672658192</v>
      </c>
      <c r="X35" s="11">
        <v>0.49604386683527707</v>
      </c>
      <c r="Y35" s="11">
        <v>0.49722275462392684</v>
      </c>
      <c r="Z35" s="11">
        <v>0.50143702505831755</v>
      </c>
      <c r="AA35" s="11">
        <v>0.50609597216757707</v>
      </c>
      <c r="AB35" s="11">
        <v>0.51266580076922508</v>
      </c>
      <c r="AC35" s="11">
        <v>0.51767971948714753</v>
      </c>
      <c r="AD35" s="11">
        <v>0.52269093321905891</v>
      </c>
      <c r="AE35" s="11">
        <v>0.52646636166844663</v>
      </c>
      <c r="AF35" s="11">
        <v>0.53265676974532539</v>
      </c>
      <c r="AG35" s="11">
        <v>0.53742630624181087</v>
      </c>
      <c r="AH35" s="11">
        <v>0.54224314956809427</v>
      </c>
      <c r="AI35" s="11">
        <v>0.54617623196674114</v>
      </c>
      <c r="AJ35" s="11">
        <v>0.55194884003155742</v>
      </c>
      <c r="AK35" s="11">
        <v>0.55519011890427417</v>
      </c>
      <c r="AL35" s="11">
        <v>0.56074752480199097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64.082024594719059</v>
      </c>
      <c r="N37" s="87">
        <f t="shared" ref="N37:AL37" si="19">SUM(N38:N39)</f>
        <v>67.78639660075433</v>
      </c>
      <c r="O37" s="87">
        <f t="shared" si="19"/>
        <v>70.841490324395224</v>
      </c>
      <c r="P37" s="87">
        <f t="shared" si="19"/>
        <v>67.986802724319887</v>
      </c>
      <c r="Q37" s="87">
        <f t="shared" si="19"/>
        <v>69.461519562881776</v>
      </c>
      <c r="R37" s="87">
        <f t="shared" si="19"/>
        <v>68.672193853812004</v>
      </c>
      <c r="S37" s="87">
        <f t="shared" si="19"/>
        <v>69.655510657315133</v>
      </c>
      <c r="T37" s="87">
        <f t="shared" si="19"/>
        <v>69.592912937828132</v>
      </c>
      <c r="U37" s="87">
        <f t="shared" si="19"/>
        <v>69.218286548695062</v>
      </c>
      <c r="V37" s="87">
        <f t="shared" si="19"/>
        <v>71.278660667516263</v>
      </c>
      <c r="W37" s="87">
        <f t="shared" si="19"/>
        <v>68.649851335559916</v>
      </c>
      <c r="X37" s="87">
        <f t="shared" si="19"/>
        <v>68.880518166548484</v>
      </c>
      <c r="Y37" s="87">
        <f t="shared" si="19"/>
        <v>69.15185807291877</v>
      </c>
      <c r="Z37" s="87">
        <f t="shared" si="19"/>
        <v>69.337095321942812</v>
      </c>
      <c r="AA37" s="87">
        <f t="shared" si="19"/>
        <v>69.627424053980846</v>
      </c>
      <c r="AB37" s="87">
        <f t="shared" si="19"/>
        <v>69.769883355786902</v>
      </c>
      <c r="AC37" s="87">
        <f t="shared" si="19"/>
        <v>69.882586852172068</v>
      </c>
      <c r="AD37" s="87">
        <f t="shared" si="19"/>
        <v>69.987552118369308</v>
      </c>
      <c r="AE37" s="87">
        <f t="shared" si="19"/>
        <v>70.066400143925051</v>
      </c>
      <c r="AF37" s="87">
        <f t="shared" si="19"/>
        <v>70.11603886594753</v>
      </c>
      <c r="AG37" s="87">
        <f t="shared" si="19"/>
        <v>70.16375748711647</v>
      </c>
      <c r="AH37" s="87">
        <f t="shared" si="19"/>
        <v>70.148652392155327</v>
      </c>
      <c r="AI37" s="87">
        <f t="shared" si="19"/>
        <v>70.15723769415689</v>
      </c>
      <c r="AJ37" s="87">
        <f t="shared" si="19"/>
        <v>70.17345937589748</v>
      </c>
      <c r="AK37" s="87">
        <f t="shared" si="19"/>
        <v>70.194465118588909</v>
      </c>
      <c r="AL37" s="87">
        <f t="shared" si="19"/>
        <v>70.197369801196857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52.551869030489179</v>
      </c>
      <c r="N38" s="11">
        <v>55.986346174790668</v>
      </c>
      <c r="O38" s="11">
        <v>58.966184905149049</v>
      </c>
      <c r="P38" s="11">
        <v>56.004322663483407</v>
      </c>
      <c r="Q38" s="11">
        <v>57.915683742624765</v>
      </c>
      <c r="R38" s="11">
        <v>56.151990816308881</v>
      </c>
      <c r="S38" s="11">
        <v>57.247871758548733</v>
      </c>
      <c r="T38" s="11">
        <v>56.282511120861997</v>
      </c>
      <c r="U38" s="11">
        <v>55.655022732179333</v>
      </c>
      <c r="V38" s="11">
        <v>57.558297695890566</v>
      </c>
      <c r="W38" s="11">
        <v>54.979770203855928</v>
      </c>
      <c r="X38" s="11">
        <v>54.360302020185863</v>
      </c>
      <c r="Y38" s="11">
        <v>54.436171684983968</v>
      </c>
      <c r="Z38" s="11">
        <v>54.426929047317998</v>
      </c>
      <c r="AA38" s="11">
        <v>54.490669395272171</v>
      </c>
      <c r="AB38" s="11">
        <v>54.445180689146575</v>
      </c>
      <c r="AC38" s="11">
        <v>54.365898513101314</v>
      </c>
      <c r="AD38" s="11">
        <v>54.280474708917936</v>
      </c>
      <c r="AE38" s="11">
        <v>54.145885029484049</v>
      </c>
      <c r="AF38" s="11">
        <v>54.008994071658222</v>
      </c>
      <c r="AG38" s="11">
        <v>53.849768950225879</v>
      </c>
      <c r="AH38" s="11">
        <v>53.623012194498735</v>
      </c>
      <c r="AI38" s="11">
        <v>53.399666978691144</v>
      </c>
      <c r="AJ38" s="11">
        <v>53.213829718726416</v>
      </c>
      <c r="AK38" s="11">
        <v>53.00364337237162</v>
      </c>
      <c r="AL38" s="11">
        <v>52.801458978592485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11.530155564229879</v>
      </c>
      <c r="N39" s="11">
        <v>11.800050425963668</v>
      </c>
      <c r="O39" s="11">
        <v>11.875305419246173</v>
      </c>
      <c r="P39" s="11">
        <v>11.982480060836487</v>
      </c>
      <c r="Q39" s="11">
        <v>11.545835820257013</v>
      </c>
      <c r="R39" s="11">
        <v>12.520203037503126</v>
      </c>
      <c r="S39" s="11">
        <v>12.407638898766402</v>
      </c>
      <c r="T39" s="11">
        <v>13.31040181696614</v>
      </c>
      <c r="U39" s="11">
        <v>13.563263816515729</v>
      </c>
      <c r="V39" s="11">
        <v>13.720362971625697</v>
      </c>
      <c r="W39" s="11">
        <v>13.67008113170399</v>
      </c>
      <c r="X39" s="11">
        <v>14.520216146362626</v>
      </c>
      <c r="Y39" s="11">
        <v>14.715686387934795</v>
      </c>
      <c r="Z39" s="11">
        <v>14.91016627462481</v>
      </c>
      <c r="AA39" s="11">
        <v>15.136754658708673</v>
      </c>
      <c r="AB39" s="11">
        <v>15.324702666640327</v>
      </c>
      <c r="AC39" s="11">
        <v>15.516688339070754</v>
      </c>
      <c r="AD39" s="11">
        <v>15.707077409451374</v>
      </c>
      <c r="AE39" s="11">
        <v>15.920515114441004</v>
      </c>
      <c r="AF39" s="11">
        <v>16.107044794289315</v>
      </c>
      <c r="AG39" s="11">
        <v>16.313988536890598</v>
      </c>
      <c r="AH39" s="11">
        <v>16.525640197656593</v>
      </c>
      <c r="AI39" s="11">
        <v>16.75757071546575</v>
      </c>
      <c r="AJ39" s="11">
        <v>16.959629657171067</v>
      </c>
      <c r="AK39" s="11">
        <v>17.190821746217281</v>
      </c>
      <c r="AL39" s="11">
        <v>17.395910822604378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53.376493123063099</v>
      </c>
      <c r="N41" s="87">
        <f t="shared" ref="N41" si="20">SUM(N42:N43)</f>
        <v>52.331043398712637</v>
      </c>
      <c r="O41" s="87">
        <f t="shared" ref="O41" si="21">SUM(O42:O43)</f>
        <v>50.587108827017815</v>
      </c>
      <c r="P41" s="87">
        <f t="shared" ref="P41" si="22">SUM(P42:P43)</f>
        <v>49.757007986022032</v>
      </c>
      <c r="Q41" s="87">
        <f t="shared" ref="Q41" si="23">SUM(Q42:Q43)</f>
        <v>52.971578829747486</v>
      </c>
      <c r="R41" s="87">
        <f t="shared" ref="R41" si="24">SUM(R42:R43)</f>
        <v>50.018614995153953</v>
      </c>
      <c r="S41" s="87">
        <f t="shared" ref="S41" si="25">SUM(S42:S43)</f>
        <v>53.172260191187625</v>
      </c>
      <c r="T41" s="87">
        <f t="shared" ref="T41" si="26">SUM(T42:T43)</f>
        <v>52.264332382681005</v>
      </c>
      <c r="U41" s="87">
        <f t="shared" ref="U41" si="27">SUM(U42:U43)</f>
        <v>54.904095107991964</v>
      </c>
      <c r="V41" s="87">
        <f t="shared" ref="V41" si="28">SUM(V42:V43)</f>
        <v>54.427747627796094</v>
      </c>
      <c r="W41" s="87">
        <f t="shared" ref="W41" si="29">SUM(W42:W43)</f>
        <v>48.025542598638609</v>
      </c>
      <c r="X41" s="87">
        <f t="shared" ref="X41" si="30">SUM(X42:X43)</f>
        <v>49.275201599291549</v>
      </c>
      <c r="Y41" s="87">
        <f t="shared" ref="Y41" si="31">SUM(Y42:Y43)</f>
        <v>48.866449080217293</v>
      </c>
      <c r="Z41" s="87">
        <f t="shared" ref="Z41" si="32">SUM(Z42:Z43)</f>
        <v>48.579571244111378</v>
      </c>
      <c r="AA41" s="87">
        <f t="shared" ref="AA41" si="33">SUM(AA42:AA43)</f>
        <v>48.364508274045306</v>
      </c>
      <c r="AB41" s="87">
        <f t="shared" ref="AB41" si="34">SUM(AB42:AB43)</f>
        <v>48.154736715388495</v>
      </c>
      <c r="AC41" s="87">
        <f t="shared" ref="AC41" si="35">SUM(AC42:AC43)</f>
        <v>47.902926195284579</v>
      </c>
      <c r="AD41" s="87">
        <f t="shared" ref="AD41" si="36">SUM(AD42:AD43)</f>
        <v>47.604074033073942</v>
      </c>
      <c r="AE41" s="87">
        <f t="shared" ref="AE41" si="37">SUM(AE42:AE43)</f>
        <v>47.334776959539049</v>
      </c>
      <c r="AF41" s="87">
        <f t="shared" ref="AF41" si="38">SUM(AF42:AF43)</f>
        <v>47.064666606793807</v>
      </c>
      <c r="AG41" s="87">
        <f t="shared" ref="AG41" si="39">SUM(AG42:AG43)</f>
        <v>46.831506942072011</v>
      </c>
      <c r="AH41" s="87">
        <f t="shared" ref="AH41" si="40">SUM(AH42:AH43)</f>
        <v>46.600124664066684</v>
      </c>
      <c r="AI41" s="87">
        <f t="shared" ref="AI41" si="41">SUM(AI42:AI43)</f>
        <v>46.341111712393015</v>
      </c>
      <c r="AJ41" s="87">
        <f t="shared" ref="AJ41" si="42">SUM(AJ42:AJ43)</f>
        <v>46.05538127636617</v>
      </c>
      <c r="AK41" s="87">
        <f t="shared" ref="AK41" si="43">SUM(AK42:AK43)</f>
        <v>45.806012390169052</v>
      </c>
      <c r="AL41" s="87">
        <f t="shared" ref="AL41" si="44">SUM(AL42:AL43)</f>
        <v>45.575320689559561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23.438509972521327</v>
      </c>
      <c r="N42" s="11">
        <v>22.256623048578</v>
      </c>
      <c r="O42" s="11">
        <v>22.121356991330369</v>
      </c>
      <c r="P42" s="11">
        <v>22.792859613322044</v>
      </c>
      <c r="Q42" s="11">
        <v>22.841009446736521</v>
      </c>
      <c r="R42" s="11">
        <v>22.368935249298922</v>
      </c>
      <c r="S42" s="11">
        <v>22.203101231197451</v>
      </c>
      <c r="T42" s="11">
        <v>22.328420188380875</v>
      </c>
      <c r="U42" s="11">
        <v>22.988003246743986</v>
      </c>
      <c r="V42" s="11">
        <v>21.725437754951752</v>
      </c>
      <c r="W42" s="11">
        <v>18.725114174052319</v>
      </c>
      <c r="X42" s="11">
        <v>19.561828938917426</v>
      </c>
      <c r="Y42" s="11">
        <v>19.254200933841513</v>
      </c>
      <c r="Z42" s="11">
        <v>19.007416980543258</v>
      </c>
      <c r="AA42" s="11">
        <v>18.771455086619785</v>
      </c>
      <c r="AB42" s="11">
        <v>18.564866534097774</v>
      </c>
      <c r="AC42" s="11">
        <v>18.345160195727026</v>
      </c>
      <c r="AD42" s="11">
        <v>18.092413630799495</v>
      </c>
      <c r="AE42" s="11">
        <v>17.865498474930995</v>
      </c>
      <c r="AF42" s="11">
        <v>17.634820826308005</v>
      </c>
      <c r="AG42" s="11">
        <v>17.415864551186672</v>
      </c>
      <c r="AH42" s="11">
        <v>17.192380812508222</v>
      </c>
      <c r="AI42" s="11">
        <v>16.949789605061461</v>
      </c>
      <c r="AJ42" s="11">
        <v>16.699645753674861</v>
      </c>
      <c r="AK42" s="11">
        <v>16.497948566959067</v>
      </c>
      <c r="AL42" s="11">
        <v>16.310102894799822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29.937983150541768</v>
      </c>
      <c r="N43" s="11">
        <v>30.074420350134638</v>
      </c>
      <c r="O43" s="11">
        <v>28.465751835687442</v>
      </c>
      <c r="P43" s="11">
        <v>26.964148372699988</v>
      </c>
      <c r="Q43" s="11">
        <v>30.130569383010968</v>
      </c>
      <c r="R43" s="11">
        <v>27.649679745855032</v>
      </c>
      <c r="S43" s="11">
        <v>30.969158959990175</v>
      </c>
      <c r="T43" s="11">
        <v>29.93591219430013</v>
      </c>
      <c r="U43" s="11">
        <v>31.916091861247981</v>
      </c>
      <c r="V43" s="11">
        <v>32.702309872844339</v>
      </c>
      <c r="W43" s="11">
        <v>29.30042842458629</v>
      </c>
      <c r="X43" s="11">
        <v>29.713372660374123</v>
      </c>
      <c r="Y43" s="11">
        <v>29.612248146375777</v>
      </c>
      <c r="Z43" s="11">
        <v>29.572154263568123</v>
      </c>
      <c r="AA43" s="11">
        <v>29.593053187425525</v>
      </c>
      <c r="AB43" s="11">
        <v>29.589870181290724</v>
      </c>
      <c r="AC43" s="11">
        <v>29.557765999557553</v>
      </c>
      <c r="AD43" s="11">
        <v>29.511660402274444</v>
      </c>
      <c r="AE43" s="11">
        <v>29.469278484608054</v>
      </c>
      <c r="AF43" s="11">
        <v>29.429845780485802</v>
      </c>
      <c r="AG43" s="11">
        <v>29.415642390885342</v>
      </c>
      <c r="AH43" s="11">
        <v>29.407743851558461</v>
      </c>
      <c r="AI43" s="11">
        <v>29.391322107331554</v>
      </c>
      <c r="AJ43" s="11">
        <v>29.355735522691308</v>
      </c>
      <c r="AK43" s="11">
        <v>29.308063823209984</v>
      </c>
      <c r="AL43" s="11">
        <v>29.265217794759742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80.554483124971313</v>
      </c>
      <c r="N45" s="87">
        <f t="shared" ref="N45" si="45">SUM(N46:N47)</f>
        <v>78.751485058695579</v>
      </c>
      <c r="O45" s="87">
        <f t="shared" ref="O45" si="46">SUM(O46:O47)</f>
        <v>76.254479298206448</v>
      </c>
      <c r="P45" s="87">
        <f t="shared" ref="P45" si="47">SUM(P46:P47)</f>
        <v>78.036925325893137</v>
      </c>
      <c r="Q45" s="87">
        <f t="shared" ref="Q45" si="48">SUM(Q46:Q47)</f>
        <v>82.120245395327117</v>
      </c>
      <c r="R45" s="87">
        <f t="shared" ref="R45" si="49">SUM(R46:R47)</f>
        <v>81.178265199684063</v>
      </c>
      <c r="S45" s="87">
        <f t="shared" ref="S45" si="50">SUM(S46:S47)</f>
        <v>83.961685169613361</v>
      </c>
      <c r="T45" s="87">
        <f t="shared" ref="T45" si="51">SUM(T46:T47)</f>
        <v>76.855602094818167</v>
      </c>
      <c r="U45" s="87">
        <f t="shared" ref="U45" si="52">SUM(U46:U47)</f>
        <v>77.720329559991271</v>
      </c>
      <c r="V45" s="87">
        <f t="shared" ref="V45" si="53">SUM(V46:V47)</f>
        <v>80.550403866582869</v>
      </c>
      <c r="W45" s="87">
        <f t="shared" ref="W45" si="54">SUM(W46:W47)</f>
        <v>71.094457693500345</v>
      </c>
      <c r="X45" s="87">
        <f t="shared" ref="X45" si="55">SUM(X46:X47)</f>
        <v>73.571128893946678</v>
      </c>
      <c r="Y45" s="87">
        <f t="shared" ref="Y45" si="56">SUM(Y46:Y47)</f>
        <v>73.436595282581777</v>
      </c>
      <c r="Z45" s="87">
        <f t="shared" ref="Z45" si="57">SUM(Z46:Z47)</f>
        <v>73.40629460825383</v>
      </c>
      <c r="AA45" s="87">
        <f t="shared" ref="AA45" si="58">SUM(AA46:AA47)</f>
        <v>73.471643293681012</v>
      </c>
      <c r="AB45" s="87">
        <f t="shared" ref="AB45" si="59">SUM(AB46:AB47)</f>
        <v>73.374959461951619</v>
      </c>
      <c r="AC45" s="87">
        <f t="shared" ref="AC45" si="60">SUM(AC46:AC47)</f>
        <v>73.220102787598904</v>
      </c>
      <c r="AD45" s="87">
        <f t="shared" ref="AD45" si="61">SUM(AD46:AD47)</f>
        <v>73.055084188348545</v>
      </c>
      <c r="AE45" s="87">
        <f t="shared" ref="AE45" si="62">SUM(AE46:AE47)</f>
        <v>72.85197078428439</v>
      </c>
      <c r="AF45" s="87">
        <f t="shared" ref="AF45" si="63">SUM(AF46:AF47)</f>
        <v>72.643765994202909</v>
      </c>
      <c r="AG45" s="87">
        <f t="shared" ref="AG45" si="64">SUM(AG46:AG47)</f>
        <v>72.459650032999662</v>
      </c>
      <c r="AH45" s="87">
        <f t="shared" ref="AH45" si="65">SUM(AH46:AH47)</f>
        <v>72.267246262299992</v>
      </c>
      <c r="AI45" s="87">
        <f t="shared" ref="AI45" si="66">SUM(AI46:AI47)</f>
        <v>72.062654149193179</v>
      </c>
      <c r="AJ45" s="87">
        <f t="shared" ref="AJ45" si="67">SUM(AJ46:AJ47)</f>
        <v>71.876133981805793</v>
      </c>
      <c r="AK45" s="87">
        <f t="shared" ref="AK45" si="68">SUM(AK46:AK47)</f>
        <v>71.703739021258613</v>
      </c>
      <c r="AL45" s="87">
        <f t="shared" ref="AL45" si="69">SUM(AL46:AL47)</f>
        <v>71.540801741874333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12.433818017057384</v>
      </c>
      <c r="N46" s="11">
        <v>12.343828130043534</v>
      </c>
      <c r="O46" s="11">
        <v>12.299746988418672</v>
      </c>
      <c r="P46" s="11">
        <v>12.474171847323911</v>
      </c>
      <c r="Q46" s="11">
        <v>13.08328873700359</v>
      </c>
      <c r="R46" s="11">
        <v>13.2504489910497</v>
      </c>
      <c r="S46" s="11">
        <v>13.790550847876425</v>
      </c>
      <c r="T46" s="11">
        <v>11.858026416438406</v>
      </c>
      <c r="U46" s="11">
        <v>12.482876408683255</v>
      </c>
      <c r="V46" s="11">
        <v>12.518043468824244</v>
      </c>
      <c r="W46" s="11">
        <v>10.465823852370542</v>
      </c>
      <c r="X46" s="11">
        <v>17.563458183616973</v>
      </c>
      <c r="Y46" s="11">
        <v>17.756175629121941</v>
      </c>
      <c r="Z46" s="11">
        <v>17.945547101497684</v>
      </c>
      <c r="AA46" s="11">
        <v>18.174544528472872</v>
      </c>
      <c r="AB46" s="11">
        <v>18.383854596968799</v>
      </c>
      <c r="AC46" s="11">
        <v>18.586421138048131</v>
      </c>
      <c r="AD46" s="11">
        <v>18.764315476775959</v>
      </c>
      <c r="AE46" s="11">
        <v>18.973109381113925</v>
      </c>
      <c r="AF46" s="11">
        <v>19.183222521071635</v>
      </c>
      <c r="AG46" s="11">
        <v>19.420203783732596</v>
      </c>
      <c r="AH46" s="11">
        <v>19.660819995755165</v>
      </c>
      <c r="AI46" s="11">
        <v>19.905352379561151</v>
      </c>
      <c r="AJ46" s="11">
        <v>20.154192178558954</v>
      </c>
      <c r="AK46" s="11">
        <v>20.396608681240977</v>
      </c>
      <c r="AL46" s="11">
        <v>20.655639533302619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68.120665107913922</v>
      </c>
      <c r="N47" s="11">
        <v>66.407656928652045</v>
      </c>
      <c r="O47" s="11">
        <v>63.954732309787779</v>
      </c>
      <c r="P47" s="11">
        <v>65.562753478569221</v>
      </c>
      <c r="Q47" s="11">
        <v>69.036956658323533</v>
      </c>
      <c r="R47" s="11">
        <v>67.927816208634368</v>
      </c>
      <c r="S47" s="11">
        <v>70.171134321736929</v>
      </c>
      <c r="T47" s="11">
        <v>64.997575678379761</v>
      </c>
      <c r="U47" s="11">
        <v>65.237453151308017</v>
      </c>
      <c r="V47" s="11">
        <v>68.032360397758623</v>
      </c>
      <c r="W47" s="11">
        <v>60.628633841129805</v>
      </c>
      <c r="X47" s="11">
        <v>56.007670710329698</v>
      </c>
      <c r="Y47" s="11">
        <v>55.680419653459836</v>
      </c>
      <c r="Z47" s="11">
        <v>55.46074750675615</v>
      </c>
      <c r="AA47" s="11">
        <v>55.29709876520814</v>
      </c>
      <c r="AB47" s="11">
        <v>54.991104864982816</v>
      </c>
      <c r="AC47" s="11">
        <v>54.633681649550773</v>
      </c>
      <c r="AD47" s="11">
        <v>54.290768711572589</v>
      </c>
      <c r="AE47" s="11">
        <v>53.878861403170468</v>
      </c>
      <c r="AF47" s="11">
        <v>53.460543473131267</v>
      </c>
      <c r="AG47" s="11">
        <v>53.039446249267073</v>
      </c>
      <c r="AH47" s="11">
        <v>52.606426266544823</v>
      </c>
      <c r="AI47" s="11">
        <v>52.157301769632021</v>
      </c>
      <c r="AJ47" s="11">
        <v>51.721941803246835</v>
      </c>
      <c r="AK47" s="11">
        <v>51.307130340017636</v>
      </c>
      <c r="AL47" s="11">
        <v>50.885162208571721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696.21699999999976</v>
      </c>
      <c r="N49" s="87">
        <f t="shared" si="70"/>
        <v>702.51900000000012</v>
      </c>
      <c r="O49" s="87">
        <f t="shared" si="70"/>
        <v>693.03800000000012</v>
      </c>
      <c r="P49" s="87">
        <f t="shared" si="70"/>
        <v>691.9910000000001</v>
      </c>
      <c r="Q49" s="87">
        <f t="shared" si="70"/>
        <v>718.76000000000045</v>
      </c>
      <c r="R49" s="87">
        <f t="shared" si="70"/>
        <v>707.00700000000029</v>
      </c>
      <c r="S49" s="87">
        <f t="shared" si="70"/>
        <v>721.24499999999989</v>
      </c>
      <c r="T49" s="87">
        <f t="shared" si="70"/>
        <v>710.80100000000039</v>
      </c>
      <c r="U49" s="87">
        <f t="shared" si="70"/>
        <v>712.37299999999925</v>
      </c>
      <c r="V49" s="87">
        <f t="shared" si="70"/>
        <v>738.29900000000021</v>
      </c>
      <c r="W49" s="87">
        <f t="shared" si="70"/>
        <v>722.01100000000019</v>
      </c>
      <c r="X49" s="87">
        <f t="shared" si="70"/>
        <v>725.02700000000016</v>
      </c>
      <c r="Y49" s="87">
        <f t="shared" si="70"/>
        <v>728.20700000000011</v>
      </c>
      <c r="Z49" s="87">
        <f t="shared" si="70"/>
        <v>732.2030000000002</v>
      </c>
      <c r="AA49" s="87">
        <f t="shared" si="70"/>
        <v>737.2349999999999</v>
      </c>
      <c r="AB49" s="87">
        <f t="shared" si="70"/>
        <v>741.00700000000006</v>
      </c>
      <c r="AC49" s="87">
        <f t="shared" si="70"/>
        <v>744.30799999999988</v>
      </c>
      <c r="AD49" s="87">
        <f t="shared" si="70"/>
        <v>747.27600000000064</v>
      </c>
      <c r="AE49" s="87">
        <f t="shared" ref="AE49:AL49" si="71">SUM(AE5,AE9,AE15,AE22,AE26,AE32,AE37,AE41,AE45)</f>
        <v>750.25800000000038</v>
      </c>
      <c r="AF49" s="87">
        <f t="shared" si="71"/>
        <v>753.2249999999998</v>
      </c>
      <c r="AG49" s="87">
        <f t="shared" si="71"/>
        <v>756.46600000000001</v>
      </c>
      <c r="AH49" s="87">
        <f t="shared" si="71"/>
        <v>759.65899999999965</v>
      </c>
      <c r="AI49" s="87">
        <f t="shared" si="71"/>
        <v>762.86599999999953</v>
      </c>
      <c r="AJ49" s="87">
        <f t="shared" si="71"/>
        <v>766.14200000000005</v>
      </c>
      <c r="AK49" s="87">
        <f t="shared" si="71"/>
        <v>769.42500000000018</v>
      </c>
      <c r="AL49" s="87">
        <f t="shared" si="71"/>
        <v>772.74900000000002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7.2382310694139015E-2</v>
      </c>
      <c r="N52" s="337">
        <f t="shared" si="73"/>
        <v>8.0103554861766457E-2</v>
      </c>
      <c r="O52" s="337">
        <f t="shared" si="73"/>
        <v>8.1246205489106604E-2</v>
      </c>
      <c r="P52" s="337">
        <f t="shared" si="73"/>
        <v>8.1814763413623065E-2</v>
      </c>
      <c r="Q52" s="337">
        <f t="shared" si="73"/>
        <v>7.8372046584396796E-2</v>
      </c>
      <c r="R52" s="337">
        <f t="shared" si="73"/>
        <v>8.2150888762823449E-2</v>
      </c>
      <c r="S52" s="337">
        <f t="shared" si="73"/>
        <v>8.1696783972720025E-2</v>
      </c>
      <c r="T52" s="337">
        <f t="shared" si="73"/>
        <v>8.4558615029058801E-2</v>
      </c>
      <c r="U52" s="337">
        <f t="shared" si="73"/>
        <v>8.5802364970099992E-2</v>
      </c>
      <c r="V52" s="337">
        <f t="shared" si="73"/>
        <v>8.7463663922788051E-2</v>
      </c>
      <c r="W52" s="337">
        <f t="shared" si="73"/>
        <v>9.2648502475155936E-2</v>
      </c>
      <c r="X52" s="337">
        <f t="shared" si="73"/>
        <v>8.3047714250651411E-2</v>
      </c>
      <c r="Y52" s="337">
        <f t="shared" si="73"/>
        <v>8.3320267500682055E-2</v>
      </c>
      <c r="Z52" s="337">
        <f t="shared" si="73"/>
        <v>8.3701910756781461E-2</v>
      </c>
      <c r="AA52" s="337">
        <f t="shared" si="73"/>
        <v>8.4087344421985122E-2</v>
      </c>
      <c r="AB52" s="337">
        <f t="shared" si="73"/>
        <v>8.4458993986539874E-2</v>
      </c>
      <c r="AC52" s="337">
        <f t="shared" si="73"/>
        <v>8.4866938093565297E-2</v>
      </c>
      <c r="AD52" s="337">
        <f t="shared" si="73"/>
        <v>8.5295456060297897E-2</v>
      </c>
      <c r="AE52" s="337">
        <f t="shared" ref="AE52:AL52" si="74">AE5/AE$49</f>
        <v>8.5748506197786803E-2</v>
      </c>
      <c r="AF52" s="337">
        <f t="shared" si="74"/>
        <v>8.6211132946560298E-2</v>
      </c>
      <c r="AG52" s="337">
        <f t="shared" si="74"/>
        <v>8.6684146850580387E-2</v>
      </c>
      <c r="AH52" s="337">
        <f t="shared" si="74"/>
        <v>8.714364570988048E-2</v>
      </c>
      <c r="AI52" s="337">
        <f t="shared" si="74"/>
        <v>8.7607147808502206E-2</v>
      </c>
      <c r="AJ52" s="337">
        <f t="shared" si="74"/>
        <v>8.8121816486724278E-2</v>
      </c>
      <c r="AK52" s="337">
        <f t="shared" si="74"/>
        <v>8.8664285039708191E-2</v>
      </c>
      <c r="AL52" s="337">
        <f t="shared" si="74"/>
        <v>8.9198594592146047E-2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4.7479701657316326E-2</v>
      </c>
      <c r="N53" s="336">
        <f t="shared" si="75"/>
        <v>5.2536041487970156E-2</v>
      </c>
      <c r="O53" s="336">
        <f t="shared" si="75"/>
        <v>5.2399234286496656E-2</v>
      </c>
      <c r="P53" s="336">
        <f t="shared" si="75"/>
        <v>5.3584772675136123E-2</v>
      </c>
      <c r="Q53" s="336">
        <f t="shared" si="75"/>
        <v>4.987536060821407E-2</v>
      </c>
      <c r="R53" s="336">
        <f t="shared" si="75"/>
        <v>5.3433009557582622E-2</v>
      </c>
      <c r="S53" s="336">
        <f t="shared" si="75"/>
        <v>5.5190067533321202E-2</v>
      </c>
      <c r="T53" s="336">
        <f t="shared" si="75"/>
        <v>5.6590350223810454E-2</v>
      </c>
      <c r="U53" s="336">
        <f t="shared" si="75"/>
        <v>5.8351408677003336E-2</v>
      </c>
      <c r="V53" s="336">
        <f t="shared" si="75"/>
        <v>5.9630881372162291E-2</v>
      </c>
      <c r="W53" s="336">
        <f t="shared" si="75"/>
        <v>6.2537294350519232E-2</v>
      </c>
      <c r="X53" s="336">
        <f t="shared" si="75"/>
        <v>5.3813640208964231E-2</v>
      </c>
      <c r="Y53" s="336">
        <f t="shared" si="75"/>
        <v>5.3928657371539707E-2</v>
      </c>
      <c r="Z53" s="336">
        <f t="shared" si="75"/>
        <v>5.4083177444784261E-2</v>
      </c>
      <c r="AA53" s="336">
        <f t="shared" si="75"/>
        <v>5.4249097733279059E-2</v>
      </c>
      <c r="AB53" s="336">
        <f t="shared" si="75"/>
        <v>5.4420323375448783E-2</v>
      </c>
      <c r="AC53" s="336">
        <f t="shared" si="75"/>
        <v>5.4619389983912407E-2</v>
      </c>
      <c r="AD53" s="336">
        <f t="shared" si="75"/>
        <v>5.4816344853370551E-2</v>
      </c>
      <c r="AE53" s="336">
        <f t="shared" ref="AE53:AL53" si="76">AE6/AE$49</f>
        <v>5.5031117071329252E-2</v>
      </c>
      <c r="AF53" s="336">
        <f t="shared" si="76"/>
        <v>5.5253468382309497E-2</v>
      </c>
      <c r="AG53" s="336">
        <f t="shared" si="76"/>
        <v>5.5479093998684219E-2</v>
      </c>
      <c r="AH53" s="336">
        <f t="shared" si="76"/>
        <v>5.5698623489520996E-2</v>
      </c>
      <c r="AI53" s="336">
        <f t="shared" si="76"/>
        <v>5.5924529742583225E-2</v>
      </c>
      <c r="AJ53" s="336">
        <f t="shared" si="76"/>
        <v>5.6170183459367085E-2</v>
      </c>
      <c r="AK53" s="336">
        <f t="shared" si="76"/>
        <v>5.6410908976094354E-2</v>
      </c>
      <c r="AL53" s="336">
        <f t="shared" si="76"/>
        <v>5.6652344862914747E-2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2.4902609036822697E-2</v>
      </c>
      <c r="N54" s="336">
        <f t="shared" si="77"/>
        <v>2.7567513373796305E-2</v>
      </c>
      <c r="O54" s="336">
        <f t="shared" si="77"/>
        <v>2.8846971202609938E-2</v>
      </c>
      <c r="P54" s="336">
        <f t="shared" si="77"/>
        <v>2.8229990738486935E-2</v>
      </c>
      <c r="Q54" s="336">
        <f t="shared" si="77"/>
        <v>2.8496685976182719E-2</v>
      </c>
      <c r="R54" s="336">
        <f t="shared" si="77"/>
        <v>2.8717879205240823E-2</v>
      </c>
      <c r="S54" s="336">
        <f t="shared" si="77"/>
        <v>2.6506716439398819E-2</v>
      </c>
      <c r="T54" s="336">
        <f t="shared" si="77"/>
        <v>2.7968264805248347E-2</v>
      </c>
      <c r="U54" s="336">
        <f t="shared" si="77"/>
        <v>2.7450956293096657E-2</v>
      </c>
      <c r="V54" s="336">
        <f t="shared" si="77"/>
        <v>2.7832782550625757E-2</v>
      </c>
      <c r="W54" s="336">
        <f t="shared" si="77"/>
        <v>3.0111208124636708E-2</v>
      </c>
      <c r="X54" s="336">
        <f t="shared" si="77"/>
        <v>2.923407404168718E-2</v>
      </c>
      <c r="Y54" s="336">
        <f t="shared" si="77"/>
        <v>2.9391610129142348E-2</v>
      </c>
      <c r="Z54" s="336">
        <f t="shared" si="77"/>
        <v>2.9618733311997204E-2</v>
      </c>
      <c r="AA54" s="336">
        <f t="shared" si="77"/>
        <v>2.9838246688706067E-2</v>
      </c>
      <c r="AB54" s="336">
        <f t="shared" si="77"/>
        <v>3.0038670611091087E-2</v>
      </c>
      <c r="AC54" s="336">
        <f t="shared" si="77"/>
        <v>3.024754810965289E-2</v>
      </c>
      <c r="AD54" s="336">
        <f t="shared" si="77"/>
        <v>3.0479111206927343E-2</v>
      </c>
      <c r="AE54" s="336">
        <f t="shared" ref="AE54:AL54" si="78">AE7/AE$49</f>
        <v>3.071738912645754E-2</v>
      </c>
      <c r="AF54" s="336">
        <f t="shared" si="78"/>
        <v>3.0957664564250812E-2</v>
      </c>
      <c r="AG54" s="336">
        <f t="shared" si="78"/>
        <v>3.1205052851896176E-2</v>
      </c>
      <c r="AH54" s="336">
        <f t="shared" si="78"/>
        <v>3.1445022220359498E-2</v>
      </c>
      <c r="AI54" s="336">
        <f t="shared" si="78"/>
        <v>3.1682618065918974E-2</v>
      </c>
      <c r="AJ54" s="336">
        <f t="shared" si="78"/>
        <v>3.1951633027357193E-2</v>
      </c>
      <c r="AK54" s="336">
        <f t="shared" si="78"/>
        <v>3.2253376063613837E-2</v>
      </c>
      <c r="AL54" s="336">
        <f t="shared" si="78"/>
        <v>3.25462497292313E-2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0.18974656740266832</v>
      </c>
      <c r="N56" s="337">
        <f t="shared" si="79"/>
        <v>0.18802596970980323</v>
      </c>
      <c r="O56" s="337">
        <f t="shared" si="79"/>
        <v>0.18370786659325675</v>
      </c>
      <c r="P56" s="337">
        <f t="shared" si="79"/>
        <v>0.18800510307377444</v>
      </c>
      <c r="Q56" s="337">
        <f t="shared" si="79"/>
        <v>0.18796684034339997</v>
      </c>
      <c r="R56" s="337">
        <f t="shared" si="79"/>
        <v>0.18869333788229162</v>
      </c>
      <c r="S56" s="337">
        <f t="shared" si="79"/>
        <v>0.19296426675594305</v>
      </c>
      <c r="T56" s="337">
        <f t="shared" si="79"/>
        <v>0.19139426237409843</v>
      </c>
      <c r="U56" s="337">
        <f t="shared" si="79"/>
        <v>0.19475479576794635</v>
      </c>
      <c r="V56" s="337">
        <f t="shared" si="79"/>
        <v>0.19801992965775622</v>
      </c>
      <c r="W56" s="337">
        <f t="shared" si="79"/>
        <v>0.21283884900571384</v>
      </c>
      <c r="X56" s="337">
        <f t="shared" si="79"/>
        <v>0.21545620296843326</v>
      </c>
      <c r="Y56" s="337">
        <f t="shared" si="79"/>
        <v>0.21729106320253438</v>
      </c>
      <c r="Z56" s="337">
        <f t="shared" si="79"/>
        <v>0.21899421781470735</v>
      </c>
      <c r="AA56" s="337">
        <f t="shared" si="79"/>
        <v>0.22059875642203627</v>
      </c>
      <c r="AB56" s="337">
        <f t="shared" si="79"/>
        <v>0.22211784046958175</v>
      </c>
      <c r="AC56" s="337">
        <f t="shared" si="79"/>
        <v>0.22364510432922718</v>
      </c>
      <c r="AD56" s="337">
        <f t="shared" si="79"/>
        <v>0.22527484759484381</v>
      </c>
      <c r="AE56" s="337">
        <f t="shared" ref="AE56:AL56" si="80">AE9/AE$49</f>
        <v>0.22698152000082952</v>
      </c>
      <c r="AF56" s="337">
        <f t="shared" si="80"/>
        <v>0.22866934996614136</v>
      </c>
      <c r="AG56" s="337">
        <f t="shared" si="80"/>
        <v>0.23035731686554836</v>
      </c>
      <c r="AH56" s="337">
        <f t="shared" si="80"/>
        <v>0.23203715710019318</v>
      </c>
      <c r="AI56" s="337">
        <f t="shared" si="80"/>
        <v>0.23369692999176106</v>
      </c>
      <c r="AJ56" s="337">
        <f t="shared" si="80"/>
        <v>0.23536952629665578</v>
      </c>
      <c r="AK56" s="337">
        <f t="shared" si="80"/>
        <v>0.23699801669192988</v>
      </c>
      <c r="AL56" s="337">
        <f t="shared" si="80"/>
        <v>0.23876747472886606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4.73747552060153E-2</v>
      </c>
      <c r="N57" s="336">
        <f t="shared" si="81"/>
        <v>4.6479652913138228E-2</v>
      </c>
      <c r="O57" s="336">
        <f t="shared" si="81"/>
        <v>4.6113550874389779E-2</v>
      </c>
      <c r="P57" s="336">
        <f t="shared" si="81"/>
        <v>4.663909343763873E-2</v>
      </c>
      <c r="Q57" s="336">
        <f t="shared" si="81"/>
        <v>4.7926466144378913E-2</v>
      </c>
      <c r="R57" s="336">
        <f t="shared" si="81"/>
        <v>4.9555176524596012E-2</v>
      </c>
      <c r="S57" s="336">
        <f t="shared" si="81"/>
        <v>5.009333398804499E-2</v>
      </c>
      <c r="T57" s="336">
        <f t="shared" si="81"/>
        <v>4.9181747898432229E-2</v>
      </c>
      <c r="U57" s="336">
        <f t="shared" si="81"/>
        <v>5.1822276847209907E-2</v>
      </c>
      <c r="V57" s="336">
        <f t="shared" si="81"/>
        <v>5.2413413140344298E-2</v>
      </c>
      <c r="W57" s="336">
        <f t="shared" si="81"/>
        <v>5.5222516124834205E-2</v>
      </c>
      <c r="X57" s="336">
        <f t="shared" si="81"/>
        <v>6.3100719217746307E-2</v>
      </c>
      <c r="Y57" s="336">
        <f t="shared" si="81"/>
        <v>6.3607409680055516E-2</v>
      </c>
      <c r="Z57" s="336">
        <f t="shared" si="81"/>
        <v>6.4126721812358775E-2</v>
      </c>
      <c r="AA57" s="336">
        <f t="shared" si="81"/>
        <v>6.4616896327546913E-2</v>
      </c>
      <c r="AB57" s="336">
        <f t="shared" si="81"/>
        <v>6.5100552633810954E-2</v>
      </c>
      <c r="AC57" s="336">
        <f t="shared" si="81"/>
        <v>6.5627548503551209E-2</v>
      </c>
      <c r="AD57" s="336">
        <f t="shared" si="81"/>
        <v>6.6179888829322284E-2</v>
      </c>
      <c r="AE57" s="336">
        <f t="shared" ref="AE57:AL57" si="82">AE10/AE$49</f>
        <v>6.6742463875045663E-2</v>
      </c>
      <c r="AF57" s="336">
        <f t="shared" si="82"/>
        <v>6.7310936972071259E-2</v>
      </c>
      <c r="AG57" s="336">
        <f t="shared" si="82"/>
        <v>6.787233712233301E-2</v>
      </c>
      <c r="AH57" s="336">
        <f t="shared" si="82"/>
        <v>6.8426775601630976E-2</v>
      </c>
      <c r="AI57" s="336">
        <f t="shared" si="82"/>
        <v>6.8974972327667861E-2</v>
      </c>
      <c r="AJ57" s="336">
        <f t="shared" si="82"/>
        <v>6.9530858791439887E-2</v>
      </c>
      <c r="AK57" s="336">
        <f t="shared" si="82"/>
        <v>7.0076754597174148E-2</v>
      </c>
      <c r="AL57" s="336">
        <f t="shared" si="82"/>
        <v>7.0663484557898337E-2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Lancashire</v>
      </c>
      <c r="L58" s="232" t="str">
        <f>'Occ T3'!A13</f>
        <v>22 Health professionals</v>
      </c>
      <c r="M58" s="336">
        <f t="shared" ref="M58:AD58" si="83">M11/M$49</f>
        <v>4.1400035126277886E-2</v>
      </c>
      <c r="N58" s="336">
        <f t="shared" si="83"/>
        <v>4.4466921767297586E-2</v>
      </c>
      <c r="O58" s="336">
        <f t="shared" si="83"/>
        <v>4.3009382518846957E-2</v>
      </c>
      <c r="P58" s="336">
        <f t="shared" si="83"/>
        <v>4.2910458785441058E-2</v>
      </c>
      <c r="Q58" s="336">
        <f t="shared" si="83"/>
        <v>4.2692097988591145E-2</v>
      </c>
      <c r="R58" s="336">
        <f t="shared" si="83"/>
        <v>4.3803399132000764E-2</v>
      </c>
      <c r="S58" s="336">
        <f t="shared" si="83"/>
        <v>4.3091502473109222E-2</v>
      </c>
      <c r="T58" s="336">
        <f t="shared" si="83"/>
        <v>4.5496008340838348E-2</v>
      </c>
      <c r="U58" s="336">
        <f t="shared" si="83"/>
        <v>4.531441033757487E-2</v>
      </c>
      <c r="V58" s="336">
        <f t="shared" si="83"/>
        <v>4.674286141551269E-2</v>
      </c>
      <c r="W58" s="336">
        <f t="shared" si="83"/>
        <v>4.8522152803803377E-2</v>
      </c>
      <c r="X58" s="336">
        <f t="shared" si="83"/>
        <v>4.5936264788101144E-2</v>
      </c>
      <c r="Y58" s="336">
        <f t="shared" si="83"/>
        <v>4.6251292624082896E-2</v>
      </c>
      <c r="Z58" s="336">
        <f t="shared" si="83"/>
        <v>4.6562815312934255E-2</v>
      </c>
      <c r="AA58" s="336">
        <f t="shared" si="83"/>
        <v>4.6850434474524978E-2</v>
      </c>
      <c r="AB58" s="336">
        <f t="shared" si="83"/>
        <v>4.7105929665450907E-2</v>
      </c>
      <c r="AC58" s="336">
        <f t="shared" si="83"/>
        <v>4.7362394889069438E-2</v>
      </c>
      <c r="AD58" s="336">
        <f t="shared" si="83"/>
        <v>4.7646880571408735E-2</v>
      </c>
      <c r="AE58" s="336">
        <f t="shared" ref="AE58:AL58" si="84">AE11/AE$49</f>
        <v>4.7981500284301884E-2</v>
      </c>
      <c r="AF58" s="336">
        <f t="shared" si="84"/>
        <v>4.8285461055738263E-2</v>
      </c>
      <c r="AG58" s="336">
        <f t="shared" si="84"/>
        <v>4.8587728926791432E-2</v>
      </c>
      <c r="AH58" s="336">
        <f t="shared" si="84"/>
        <v>4.8880430125146118E-2</v>
      </c>
      <c r="AI58" s="336">
        <f t="shared" si="84"/>
        <v>4.9167090234105579E-2</v>
      </c>
      <c r="AJ58" s="336">
        <f t="shared" si="84"/>
        <v>4.944756331311196E-2</v>
      </c>
      <c r="AK58" s="336">
        <f t="shared" si="84"/>
        <v>4.9734457301091585E-2</v>
      </c>
      <c r="AL58" s="336">
        <f t="shared" si="84"/>
        <v>5.00808496451291E-2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5.2461552429974335E-2</v>
      </c>
      <c r="N59" s="336">
        <f t="shared" si="85"/>
        <v>5.1780458417182068E-2</v>
      </c>
      <c r="O59" s="336">
        <f t="shared" si="85"/>
        <v>5.1153994037122015E-2</v>
      </c>
      <c r="P59" s="336">
        <f t="shared" si="85"/>
        <v>5.2139873750023012E-2</v>
      </c>
      <c r="Q59" s="336">
        <f t="shared" si="85"/>
        <v>5.2385632606426757E-2</v>
      </c>
      <c r="R59" s="336">
        <f t="shared" si="85"/>
        <v>5.1347629552877666E-2</v>
      </c>
      <c r="S59" s="336">
        <f t="shared" si="85"/>
        <v>5.2928948118163503E-2</v>
      </c>
      <c r="T59" s="336">
        <f t="shared" si="85"/>
        <v>5.0813874511568706E-2</v>
      </c>
      <c r="U59" s="336">
        <f t="shared" si="85"/>
        <v>5.0656264277049688E-2</v>
      </c>
      <c r="V59" s="336">
        <f t="shared" si="85"/>
        <v>5.0655014928522715E-2</v>
      </c>
      <c r="W59" s="336">
        <f t="shared" si="85"/>
        <v>5.5007939654208735E-2</v>
      </c>
      <c r="X59" s="336">
        <f t="shared" si="85"/>
        <v>5.2862837045371681E-2</v>
      </c>
      <c r="Y59" s="336">
        <f t="shared" si="85"/>
        <v>5.3668959565875973E-2</v>
      </c>
      <c r="Z59" s="336">
        <f t="shared" si="85"/>
        <v>5.4225766241026187E-2</v>
      </c>
      <c r="AA59" s="336">
        <f t="shared" si="85"/>
        <v>5.4720545655041475E-2</v>
      </c>
      <c r="AB59" s="336">
        <f t="shared" si="85"/>
        <v>5.5160506382834068E-2</v>
      </c>
      <c r="AC59" s="336">
        <f t="shared" si="85"/>
        <v>5.5542874376700815E-2</v>
      </c>
      <c r="AD59" s="336">
        <f t="shared" si="85"/>
        <v>5.5955542176148974E-2</v>
      </c>
      <c r="AE59" s="336">
        <f t="shared" ref="AE59:AL59" si="86">AE12/AE$49</f>
        <v>5.6377817887856944E-2</v>
      </c>
      <c r="AF59" s="336">
        <f t="shared" si="86"/>
        <v>5.6792237001355397E-2</v>
      </c>
      <c r="AG59" s="336">
        <f t="shared" si="86"/>
        <v>5.7228233865167615E-2</v>
      </c>
      <c r="AH59" s="336">
        <f t="shared" si="86"/>
        <v>5.7664108814281335E-2</v>
      </c>
      <c r="AI59" s="336">
        <f t="shared" si="86"/>
        <v>5.8097696155785243E-2</v>
      </c>
      <c r="AJ59" s="336">
        <f t="shared" si="86"/>
        <v>5.8532188148558373E-2</v>
      </c>
      <c r="AK59" s="336">
        <f t="shared" si="86"/>
        <v>5.894042535127423E-2</v>
      </c>
      <c r="AL59" s="336">
        <f t="shared" si="86"/>
        <v>5.9381259618441887E-2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4.8510224640400786E-2</v>
      </c>
      <c r="N60" s="336">
        <f t="shared" si="87"/>
        <v>4.5298936612185335E-2</v>
      </c>
      <c r="O60" s="336">
        <f t="shared" si="87"/>
        <v>4.3430939162897989E-2</v>
      </c>
      <c r="P60" s="336">
        <f t="shared" si="87"/>
        <v>4.6315677100671623E-2</v>
      </c>
      <c r="Q60" s="336">
        <f t="shared" si="87"/>
        <v>4.4962643604003184E-2</v>
      </c>
      <c r="R60" s="336">
        <f t="shared" si="87"/>
        <v>4.3987132672817189E-2</v>
      </c>
      <c r="S60" s="336">
        <f t="shared" si="87"/>
        <v>4.6850482176625338E-2</v>
      </c>
      <c r="T60" s="336">
        <f t="shared" si="87"/>
        <v>4.590263162325918E-2</v>
      </c>
      <c r="U60" s="336">
        <f t="shared" si="87"/>
        <v>4.6961844306111916E-2</v>
      </c>
      <c r="V60" s="336">
        <f t="shared" si="87"/>
        <v>4.8208640173376512E-2</v>
      </c>
      <c r="W60" s="336">
        <f t="shared" si="87"/>
        <v>5.4086240422867499E-2</v>
      </c>
      <c r="X60" s="336">
        <f t="shared" si="87"/>
        <v>5.355638191721411E-2</v>
      </c>
      <c r="Y60" s="336">
        <f t="shared" si="87"/>
        <v>5.3763401332519972E-2</v>
      </c>
      <c r="Z60" s="336">
        <f t="shared" si="87"/>
        <v>5.407891444838811E-2</v>
      </c>
      <c r="AA60" s="336">
        <f t="shared" si="87"/>
        <v>5.4410879964922901E-2</v>
      </c>
      <c r="AB60" s="336">
        <f t="shared" si="87"/>
        <v>5.4750851787485795E-2</v>
      </c>
      <c r="AC60" s="336">
        <f t="shared" si="87"/>
        <v>5.5112286559905729E-2</v>
      </c>
      <c r="AD60" s="336">
        <f t="shared" si="87"/>
        <v>5.5492536017963841E-2</v>
      </c>
      <c r="AE60" s="336">
        <f t="shared" ref="AE60:AL60" si="88">AE13/AE$49</f>
        <v>5.5879737953625046E-2</v>
      </c>
      <c r="AF60" s="336">
        <f t="shared" si="88"/>
        <v>5.6280714936976409E-2</v>
      </c>
      <c r="AG60" s="336">
        <f t="shared" si="88"/>
        <v>5.6669016951256319E-2</v>
      </c>
      <c r="AH60" s="336">
        <f t="shared" si="88"/>
        <v>5.7065842559134737E-2</v>
      </c>
      <c r="AI60" s="336">
        <f t="shared" si="88"/>
        <v>5.745717127420237E-2</v>
      </c>
      <c r="AJ60" s="336">
        <f t="shared" si="88"/>
        <v>5.7858916043545552E-2</v>
      </c>
      <c r="AK60" s="336">
        <f t="shared" si="88"/>
        <v>5.8246379442389883E-2</v>
      </c>
      <c r="AL60" s="336">
        <f t="shared" si="88"/>
        <v>5.8641880907396728E-2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0.10710633634244744</v>
      </c>
      <c r="N62" s="337">
        <f t="shared" si="89"/>
        <v>0.1089052195093389</v>
      </c>
      <c r="O62" s="337">
        <f t="shared" si="89"/>
        <v>0.10910878091520662</v>
      </c>
      <c r="P62" s="337">
        <f t="shared" si="89"/>
        <v>0.1099066786777116</v>
      </c>
      <c r="Q62" s="337">
        <f t="shared" si="89"/>
        <v>0.10730345938323653</v>
      </c>
      <c r="R62" s="337">
        <f t="shared" si="89"/>
        <v>0.10700640813609827</v>
      </c>
      <c r="S62" s="337">
        <f t="shared" si="89"/>
        <v>0.10939304903776603</v>
      </c>
      <c r="T62" s="337">
        <f t="shared" si="89"/>
        <v>0.11123510657123209</v>
      </c>
      <c r="U62" s="337">
        <f t="shared" si="89"/>
        <v>0.11298515759888349</v>
      </c>
      <c r="V62" s="337">
        <f t="shared" si="89"/>
        <v>0.11118731863694929</v>
      </c>
      <c r="W62" s="337">
        <f t="shared" si="89"/>
        <v>0.11728841276849647</v>
      </c>
      <c r="X62" s="337">
        <f t="shared" si="89"/>
        <v>0.1198837580184547</v>
      </c>
      <c r="Y62" s="337">
        <f t="shared" si="89"/>
        <v>0.12028939465552604</v>
      </c>
      <c r="Z62" s="337">
        <f t="shared" si="89"/>
        <v>0.12091254116962137</v>
      </c>
      <c r="AA62" s="337">
        <f t="shared" si="89"/>
        <v>0.12157735268062388</v>
      </c>
      <c r="AB62" s="337">
        <f t="shared" si="89"/>
        <v>0.12229579467388879</v>
      </c>
      <c r="AC62" s="337">
        <f t="shared" si="89"/>
        <v>0.12301087368419177</v>
      </c>
      <c r="AD62" s="337">
        <f t="shared" si="89"/>
        <v>0.12374515587957996</v>
      </c>
      <c r="AE62" s="337">
        <f t="shared" ref="AE62:AL62" si="90">AE15/AE$49</f>
        <v>0.12445906889760414</v>
      </c>
      <c r="AF62" s="337">
        <f t="shared" si="90"/>
        <v>0.12526403857037641</v>
      </c>
      <c r="AG62" s="337">
        <f t="shared" si="90"/>
        <v>0.12602780930820226</v>
      </c>
      <c r="AH62" s="337">
        <f t="shared" si="90"/>
        <v>0.12684467863674129</v>
      </c>
      <c r="AI62" s="337">
        <f t="shared" si="90"/>
        <v>0.12762666586352617</v>
      </c>
      <c r="AJ62" s="337">
        <f t="shared" si="90"/>
        <v>0.12843896874783253</v>
      </c>
      <c r="AK62" s="337">
        <f t="shared" si="90"/>
        <v>0.12921246438253517</v>
      </c>
      <c r="AL62" s="337">
        <f t="shared" si="90"/>
        <v>0.13004611537565808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1.8130655335260874E-2</v>
      </c>
      <c r="N63" s="336">
        <f t="shared" si="91"/>
        <v>1.8202126671922635E-2</v>
      </c>
      <c r="O63" s="336">
        <f t="shared" si="91"/>
        <v>1.841373148637699E-2</v>
      </c>
      <c r="P63" s="336">
        <f t="shared" si="91"/>
        <v>1.8953515209955078E-2</v>
      </c>
      <c r="Q63" s="336">
        <f t="shared" si="91"/>
        <v>1.7249962037084385E-2</v>
      </c>
      <c r="R63" s="336">
        <f t="shared" si="91"/>
        <v>1.7126655196451332E-2</v>
      </c>
      <c r="S63" s="336">
        <f t="shared" si="91"/>
        <v>1.7728846310180298E-2</v>
      </c>
      <c r="T63" s="336">
        <f t="shared" si="91"/>
        <v>1.9509723615435019E-2</v>
      </c>
      <c r="U63" s="336">
        <f t="shared" si="91"/>
        <v>1.9711841000981199E-2</v>
      </c>
      <c r="V63" s="336">
        <f t="shared" si="91"/>
        <v>1.8778441096111383E-2</v>
      </c>
      <c r="W63" s="336">
        <f t="shared" si="91"/>
        <v>2.0646296735054699E-2</v>
      </c>
      <c r="X63" s="336">
        <f t="shared" si="91"/>
        <v>1.849079261398243E-2</v>
      </c>
      <c r="Y63" s="336">
        <f t="shared" si="91"/>
        <v>1.854173349900436E-2</v>
      </c>
      <c r="Z63" s="336">
        <f t="shared" si="91"/>
        <v>1.8577449237696803E-2</v>
      </c>
      <c r="AA63" s="336">
        <f t="shared" si="91"/>
        <v>1.8600450048834448E-2</v>
      </c>
      <c r="AB63" s="336">
        <f t="shared" si="91"/>
        <v>1.8628313634562934E-2</v>
      </c>
      <c r="AC63" s="336">
        <f t="shared" si="91"/>
        <v>1.8666639078282175E-2</v>
      </c>
      <c r="AD63" s="336">
        <f t="shared" si="91"/>
        <v>1.8696152797145333E-2</v>
      </c>
      <c r="AE63" s="336">
        <f t="shared" ref="AE63:AL63" si="92">AE16/AE$49</f>
        <v>1.8736401592468057E-2</v>
      </c>
      <c r="AF63" s="336">
        <f t="shared" si="92"/>
        <v>1.8801048657403632E-2</v>
      </c>
      <c r="AG63" s="336">
        <f t="shared" si="92"/>
        <v>1.8860223619661793E-2</v>
      </c>
      <c r="AH63" s="336">
        <f t="shared" si="92"/>
        <v>1.8915642095738261E-2</v>
      </c>
      <c r="AI63" s="336">
        <f t="shared" si="92"/>
        <v>1.8962924424930184E-2</v>
      </c>
      <c r="AJ63" s="336">
        <f t="shared" si="92"/>
        <v>1.9015740335945205E-2</v>
      </c>
      <c r="AK63" s="336">
        <f t="shared" si="92"/>
        <v>1.9071251345187178E-2</v>
      </c>
      <c r="AL63" s="336">
        <f t="shared" si="92"/>
        <v>1.9130777075208324E-2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1.5934652688300688E-2</v>
      </c>
      <c r="N64" s="336">
        <f t="shared" si="93"/>
        <v>2.0895512697572668E-2</v>
      </c>
      <c r="O64" s="336">
        <f t="shared" si="93"/>
        <v>1.9827741933638929E-2</v>
      </c>
      <c r="P64" s="336">
        <f t="shared" si="93"/>
        <v>1.9491275180416767E-2</v>
      </c>
      <c r="Q64" s="336">
        <f t="shared" si="93"/>
        <v>1.9195546034290922E-2</v>
      </c>
      <c r="R64" s="336">
        <f t="shared" si="93"/>
        <v>1.9962190327936096E-2</v>
      </c>
      <c r="S64" s="336">
        <f t="shared" si="93"/>
        <v>1.9557957206456957E-2</v>
      </c>
      <c r="T64" s="336">
        <f t="shared" si="93"/>
        <v>1.9725616395002976E-2</v>
      </c>
      <c r="U64" s="336">
        <f t="shared" si="93"/>
        <v>2.1121460113021549E-2</v>
      </c>
      <c r="V64" s="336">
        <f t="shared" si="93"/>
        <v>2.0918280569376415E-2</v>
      </c>
      <c r="W64" s="336">
        <f t="shared" si="93"/>
        <v>2.214967622277221E-2</v>
      </c>
      <c r="X64" s="336">
        <f t="shared" si="93"/>
        <v>3.2419138245958858E-2</v>
      </c>
      <c r="Y64" s="336">
        <f t="shared" si="93"/>
        <v>3.3050873806750578E-2</v>
      </c>
      <c r="Z64" s="336">
        <f t="shared" si="93"/>
        <v>3.3669198633567779E-2</v>
      </c>
      <c r="AA64" s="336">
        <f t="shared" si="93"/>
        <v>3.4276492839836581E-2</v>
      </c>
      <c r="AB64" s="336">
        <f t="shared" si="93"/>
        <v>3.4872690322112709E-2</v>
      </c>
      <c r="AC64" s="336">
        <f t="shared" si="93"/>
        <v>3.5463024954272129E-2</v>
      </c>
      <c r="AD64" s="336">
        <f t="shared" si="93"/>
        <v>3.6074802265469379E-2</v>
      </c>
      <c r="AE64" s="336">
        <f t="shared" ref="AE64:AL64" si="94">AE17/AE$49</f>
        <v>3.6658801721271339E-2</v>
      </c>
      <c r="AF64" s="336">
        <f t="shared" si="94"/>
        <v>3.7273981363502143E-2</v>
      </c>
      <c r="AG64" s="336">
        <f t="shared" si="94"/>
        <v>3.7881719815861289E-2</v>
      </c>
      <c r="AH64" s="336">
        <f t="shared" si="94"/>
        <v>3.8538496074129333E-2</v>
      </c>
      <c r="AI64" s="336">
        <f t="shared" si="94"/>
        <v>3.9169621107980626E-2</v>
      </c>
      <c r="AJ64" s="336">
        <f t="shared" si="94"/>
        <v>3.9763681929415935E-2</v>
      </c>
      <c r="AK64" s="336">
        <f t="shared" si="94"/>
        <v>4.0349333418317666E-2</v>
      </c>
      <c r="AL64" s="336">
        <f t="shared" si="94"/>
        <v>4.0908890043444029E-2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1.0608116054523923E-2</v>
      </c>
      <c r="N65" s="336">
        <f t="shared" si="95"/>
        <v>1.2076514476327285E-2</v>
      </c>
      <c r="O65" s="336">
        <f t="shared" si="95"/>
        <v>1.1631023990629943E-2</v>
      </c>
      <c r="P65" s="336">
        <f t="shared" si="95"/>
        <v>1.072643643783747E-2</v>
      </c>
      <c r="Q65" s="336">
        <f t="shared" si="95"/>
        <v>1.0059132082878269E-2</v>
      </c>
      <c r="R65" s="336">
        <f t="shared" si="95"/>
        <v>1.0193429568132819E-2</v>
      </c>
      <c r="S65" s="336">
        <f t="shared" si="95"/>
        <v>1.0819428398413081E-2</v>
      </c>
      <c r="T65" s="336">
        <f t="shared" si="95"/>
        <v>1.0033177906027037E-2</v>
      </c>
      <c r="U65" s="336">
        <f t="shared" si="95"/>
        <v>9.7572471238618723E-3</v>
      </c>
      <c r="V65" s="336">
        <f t="shared" si="95"/>
        <v>9.6833725077445365E-3</v>
      </c>
      <c r="W65" s="336">
        <f t="shared" si="95"/>
        <v>1.0173252097397213E-2</v>
      </c>
      <c r="X65" s="336">
        <f t="shared" si="95"/>
        <v>8.1160574534552103E-3</v>
      </c>
      <c r="Y65" s="336">
        <f t="shared" si="95"/>
        <v>8.0283803928828442E-3</v>
      </c>
      <c r="Z65" s="336">
        <f t="shared" si="95"/>
        <v>8.0014299958517891E-3</v>
      </c>
      <c r="AA65" s="336">
        <f t="shared" si="95"/>
        <v>7.966078210587901E-3</v>
      </c>
      <c r="AB65" s="336">
        <f t="shared" si="95"/>
        <v>7.9848611205950316E-3</v>
      </c>
      <c r="AC65" s="336">
        <f t="shared" si="95"/>
        <v>7.9907485510531742E-3</v>
      </c>
      <c r="AD65" s="336">
        <f t="shared" si="95"/>
        <v>7.9966674823679137E-3</v>
      </c>
      <c r="AE65" s="336">
        <f t="shared" ref="AE65:AL65" si="96">AE18/AE$49</f>
        <v>7.9845832016468953E-3</v>
      </c>
      <c r="AF65" s="336">
        <f t="shared" si="96"/>
        <v>8.0058860443330843E-3</v>
      </c>
      <c r="AG65" s="336">
        <f t="shared" si="96"/>
        <v>8.0030850261703906E-3</v>
      </c>
      <c r="AH65" s="336">
        <f t="shared" si="96"/>
        <v>8.0037413659485163E-3</v>
      </c>
      <c r="AI65" s="336">
        <f t="shared" si="96"/>
        <v>7.9972762076714211E-3</v>
      </c>
      <c r="AJ65" s="336">
        <f t="shared" si="96"/>
        <v>8.0165703619510583E-3</v>
      </c>
      <c r="AK65" s="336">
        <f t="shared" si="96"/>
        <v>7.9903367413418826E-3</v>
      </c>
      <c r="AL65" s="336">
        <f t="shared" si="96"/>
        <v>8.0035506797434593E-3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1.0953041563532674E-2</v>
      </c>
      <c r="N66" s="336">
        <f t="shared" si="97"/>
        <v>9.8452376224497113E-3</v>
      </c>
      <c r="O66" s="336">
        <f t="shared" si="97"/>
        <v>1.076126000290397E-2</v>
      </c>
      <c r="P66" s="336">
        <f t="shared" si="97"/>
        <v>1.1671112870060183E-2</v>
      </c>
      <c r="Q66" s="336">
        <f t="shared" si="97"/>
        <v>1.2027040506036417E-2</v>
      </c>
      <c r="R66" s="336">
        <f t="shared" si="97"/>
        <v>1.1018929846614935E-2</v>
      </c>
      <c r="S66" s="336">
        <f t="shared" si="97"/>
        <v>1.2194788969091546E-2</v>
      </c>
      <c r="T66" s="336">
        <f t="shared" si="97"/>
        <v>1.2192990965884781E-2</v>
      </c>
      <c r="U66" s="336">
        <f t="shared" si="97"/>
        <v>1.3128885031825013E-2</v>
      </c>
      <c r="V66" s="336">
        <f t="shared" si="97"/>
        <v>1.1857789849008383E-2</v>
      </c>
      <c r="W66" s="336">
        <f t="shared" si="97"/>
        <v>1.177185625982941E-2</v>
      </c>
      <c r="X66" s="336">
        <f t="shared" si="97"/>
        <v>9.9574608762961914E-3</v>
      </c>
      <c r="Y66" s="336">
        <f t="shared" si="97"/>
        <v>9.7821692934698945E-3</v>
      </c>
      <c r="Z66" s="336">
        <f t="shared" si="97"/>
        <v>9.7466118835657367E-3</v>
      </c>
      <c r="AA66" s="336">
        <f t="shared" si="97"/>
        <v>9.7836947850263312E-3</v>
      </c>
      <c r="AB66" s="336">
        <f t="shared" si="97"/>
        <v>9.8309288133608119E-3</v>
      </c>
      <c r="AC66" s="336">
        <f t="shared" si="97"/>
        <v>9.8692770309855675E-3</v>
      </c>
      <c r="AD66" s="336">
        <f t="shared" si="97"/>
        <v>9.9096150184597009E-3</v>
      </c>
      <c r="AE66" s="336">
        <f t="shared" ref="AE66:AL66" si="98">AE19/AE$49</f>
        <v>9.9571406845885366E-3</v>
      </c>
      <c r="AF66" s="336">
        <f t="shared" si="98"/>
        <v>1.0007907563052828E-2</v>
      </c>
      <c r="AG66" s="336">
        <f t="shared" si="98"/>
        <v>1.0058705135746936E-2</v>
      </c>
      <c r="AH66" s="336">
        <f t="shared" si="98"/>
        <v>1.0110223205065697E-2</v>
      </c>
      <c r="AI66" s="336">
        <f t="shared" si="98"/>
        <v>1.0157986014012398E-2</v>
      </c>
      <c r="AJ66" s="336">
        <f t="shared" si="98"/>
        <v>1.0224328967768136E-2</v>
      </c>
      <c r="AK66" s="336">
        <f t="shared" si="98"/>
        <v>1.0300741579069414E-2</v>
      </c>
      <c r="AL66" s="336">
        <f t="shared" si="98"/>
        <v>1.0400971917163585E-2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5.1479870700829281E-2</v>
      </c>
      <c r="N67" s="336">
        <f t="shared" si="99"/>
        <v>4.7885828041066607E-2</v>
      </c>
      <c r="O67" s="336">
        <f t="shared" si="99"/>
        <v>4.8475023501656792E-2</v>
      </c>
      <c r="P67" s="336">
        <f t="shared" si="99"/>
        <v>4.9064338979442117E-2</v>
      </c>
      <c r="Q67" s="336">
        <f t="shared" si="99"/>
        <v>4.8771778722946524E-2</v>
      </c>
      <c r="R67" s="336">
        <f t="shared" si="99"/>
        <v>4.870520319696308E-2</v>
      </c>
      <c r="S67" s="336">
        <f t="shared" si="99"/>
        <v>4.9092028153624179E-2</v>
      </c>
      <c r="T67" s="336">
        <f t="shared" si="99"/>
        <v>4.977359768888228E-2</v>
      </c>
      <c r="U67" s="336">
        <f t="shared" si="99"/>
        <v>4.9265724329193857E-2</v>
      </c>
      <c r="V67" s="336">
        <f t="shared" si="99"/>
        <v>4.9949434614708556E-2</v>
      </c>
      <c r="W67" s="336">
        <f t="shared" si="99"/>
        <v>5.2547331453442925E-2</v>
      </c>
      <c r="X67" s="336">
        <f t="shared" si="99"/>
        <v>5.0900308828762009E-2</v>
      </c>
      <c r="Y67" s="336">
        <f t="shared" si="99"/>
        <v>5.088623766341837E-2</v>
      </c>
      <c r="Z67" s="336">
        <f t="shared" si="99"/>
        <v>5.0917851418939251E-2</v>
      </c>
      <c r="AA67" s="336">
        <f t="shared" si="99"/>
        <v>5.0950636796338614E-2</v>
      </c>
      <c r="AB67" s="336">
        <f t="shared" si="99"/>
        <v>5.0979000783257296E-2</v>
      </c>
      <c r="AC67" s="336">
        <f t="shared" si="99"/>
        <v>5.1021184069598706E-2</v>
      </c>
      <c r="AD67" s="336">
        <f t="shared" si="99"/>
        <v>5.1067918316137648E-2</v>
      </c>
      <c r="AE67" s="336">
        <f t="shared" ref="AE67:AL67" si="100">AE20/AE$49</f>
        <v>5.1122141697629291E-2</v>
      </c>
      <c r="AF67" s="336">
        <f t="shared" si="100"/>
        <v>5.1175214942084733E-2</v>
      </c>
      <c r="AG67" s="336">
        <f t="shared" si="100"/>
        <v>5.1224075710761839E-2</v>
      </c>
      <c r="AH67" s="336">
        <f t="shared" si="100"/>
        <v>5.1276575895859496E-2</v>
      </c>
      <c r="AI67" s="336">
        <f t="shared" si="100"/>
        <v>5.1338858108931539E-2</v>
      </c>
      <c r="AJ67" s="336">
        <f t="shared" si="100"/>
        <v>5.1418647152752212E-2</v>
      </c>
      <c r="AK67" s="336">
        <f t="shared" si="100"/>
        <v>5.1500801298619024E-2</v>
      </c>
      <c r="AL67" s="336">
        <f t="shared" si="100"/>
        <v>5.1601925660098684E-2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0.12004590122944933</v>
      </c>
      <c r="N69" s="337">
        <f t="shared" si="101"/>
        <v>0.12056548774589415</v>
      </c>
      <c r="O69" s="337">
        <f t="shared" si="101"/>
        <v>0.12181198407908884</v>
      </c>
      <c r="P69" s="337">
        <f t="shared" si="101"/>
        <v>0.12083486475369505</v>
      </c>
      <c r="Q69" s="337">
        <f t="shared" si="101"/>
        <v>0.11977717710046842</v>
      </c>
      <c r="R69" s="337">
        <f t="shared" si="101"/>
        <v>0.11981692364649044</v>
      </c>
      <c r="S69" s="337">
        <f t="shared" si="101"/>
        <v>0.11504600563094944</v>
      </c>
      <c r="T69" s="337">
        <f t="shared" si="101"/>
        <v>0.11881986009591337</v>
      </c>
      <c r="U69" s="337">
        <f t="shared" si="101"/>
        <v>0.11368484827077888</v>
      </c>
      <c r="V69" s="337">
        <f t="shared" si="101"/>
        <v>0.11134233213564299</v>
      </c>
      <c r="W69" s="337">
        <f t="shared" si="101"/>
        <v>0.11652769206527837</v>
      </c>
      <c r="X69" s="337">
        <f t="shared" si="101"/>
        <v>0.11865359266368208</v>
      </c>
      <c r="Y69" s="337">
        <f t="shared" si="101"/>
        <v>0.11802448812804502</v>
      </c>
      <c r="Z69" s="337">
        <f t="shared" si="101"/>
        <v>0.11730504611861341</v>
      </c>
      <c r="AA69" s="337">
        <f t="shared" si="101"/>
        <v>0.1166016906026635</v>
      </c>
      <c r="AB69" s="337">
        <f t="shared" si="101"/>
        <v>0.11588980965784926</v>
      </c>
      <c r="AC69" s="337">
        <f t="shared" si="101"/>
        <v>0.11507358786417368</v>
      </c>
      <c r="AD69" s="337">
        <f t="shared" si="101"/>
        <v>0.11410361754910649</v>
      </c>
      <c r="AE69" s="337">
        <f t="shared" ref="AE69:AL69" si="102">AE22/AE$49</f>
        <v>0.11322212759557886</v>
      </c>
      <c r="AF69" s="337">
        <f t="shared" si="102"/>
        <v>0.11222882355139738</v>
      </c>
      <c r="AG69" s="337">
        <f t="shared" si="102"/>
        <v>0.11123868020644956</v>
      </c>
      <c r="AH69" s="337">
        <f t="shared" si="102"/>
        <v>0.11022983948933818</v>
      </c>
      <c r="AI69" s="337">
        <f t="shared" si="102"/>
        <v>0.10927318046375246</v>
      </c>
      <c r="AJ69" s="337">
        <f t="shared" si="102"/>
        <v>0.10825473036196717</v>
      </c>
      <c r="AK69" s="337">
        <f t="shared" si="102"/>
        <v>0.10721416092325467</v>
      </c>
      <c r="AL69" s="337">
        <f t="shared" si="102"/>
        <v>0.10602805341039558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9.3540285918242788E-2</v>
      </c>
      <c r="N70" s="336">
        <f t="shared" si="103"/>
        <v>9.608451529556146E-2</v>
      </c>
      <c r="O70" s="336">
        <f t="shared" si="103"/>
        <v>9.7957249688928216E-2</v>
      </c>
      <c r="P70" s="336">
        <f t="shared" si="103"/>
        <v>9.6043655970894842E-2</v>
      </c>
      <c r="Q70" s="336">
        <f t="shared" si="103"/>
        <v>9.545459254627936E-2</v>
      </c>
      <c r="R70" s="336">
        <f t="shared" si="103"/>
        <v>9.7423861027340922E-2</v>
      </c>
      <c r="S70" s="336">
        <f t="shared" si="103"/>
        <v>9.419506334993645E-2</v>
      </c>
      <c r="T70" s="336">
        <f t="shared" si="103"/>
        <v>9.6886294355520458E-2</v>
      </c>
      <c r="U70" s="336">
        <f t="shared" si="103"/>
        <v>9.2497661314919835E-2</v>
      </c>
      <c r="V70" s="336">
        <f t="shared" si="103"/>
        <v>9.1970341644454501E-2</v>
      </c>
      <c r="W70" s="336">
        <f t="shared" si="103"/>
        <v>9.7336218832849902E-2</v>
      </c>
      <c r="X70" s="336">
        <f t="shared" si="103"/>
        <v>9.9779799863975477E-2</v>
      </c>
      <c r="Y70" s="336">
        <f t="shared" si="103"/>
        <v>9.9490310328417778E-2</v>
      </c>
      <c r="Z70" s="336">
        <f t="shared" si="103"/>
        <v>9.9140445330024848E-2</v>
      </c>
      <c r="AA70" s="336">
        <f t="shared" si="103"/>
        <v>9.8823920195581186E-2</v>
      </c>
      <c r="AB70" s="336">
        <f t="shared" si="103"/>
        <v>9.8536111049310177E-2</v>
      </c>
      <c r="AC70" s="336">
        <f t="shared" si="103"/>
        <v>9.8262409445079316E-2</v>
      </c>
      <c r="AD70" s="336">
        <f t="shared" si="103"/>
        <v>9.7949709290772166E-2</v>
      </c>
      <c r="AE70" s="336">
        <f t="shared" ref="AE70:AL70" si="104">AE23/AE$49</f>
        <v>9.7623765645255059E-2</v>
      </c>
      <c r="AF70" s="336">
        <f t="shared" si="104"/>
        <v>9.7231736181712977E-2</v>
      </c>
      <c r="AG70" s="336">
        <f t="shared" si="104"/>
        <v>9.6829474657713729E-2</v>
      </c>
      <c r="AH70" s="336">
        <f t="shared" si="104"/>
        <v>9.639722177466277E-2</v>
      </c>
      <c r="AI70" s="336">
        <f t="shared" si="104"/>
        <v>9.5940217367452313E-2</v>
      </c>
      <c r="AJ70" s="336">
        <f t="shared" si="104"/>
        <v>9.5470458682480441E-2</v>
      </c>
      <c r="AK70" s="336">
        <f t="shared" si="104"/>
        <v>9.5057262764156658E-2</v>
      </c>
      <c r="AL70" s="336">
        <f t="shared" si="104"/>
        <v>9.4663673821711911E-2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2.6505615311206543E-2</v>
      </c>
      <c r="N71" s="336">
        <f t="shared" si="105"/>
        <v>2.4480972450332705E-2</v>
      </c>
      <c r="O71" s="336">
        <f t="shared" si="105"/>
        <v>2.3854734390160628E-2</v>
      </c>
      <c r="P71" s="336">
        <f t="shared" si="105"/>
        <v>2.4791208782800205E-2</v>
      </c>
      <c r="Q71" s="336">
        <f t="shared" si="105"/>
        <v>2.432258455418905E-2</v>
      </c>
      <c r="R71" s="336">
        <f t="shared" si="105"/>
        <v>2.2393062619149497E-2</v>
      </c>
      <c r="S71" s="336">
        <f t="shared" si="105"/>
        <v>2.0850942281012988E-2</v>
      </c>
      <c r="T71" s="336">
        <f t="shared" si="105"/>
        <v>2.1933565740392909E-2</v>
      </c>
      <c r="U71" s="336">
        <f t="shared" si="105"/>
        <v>2.1187186955859052E-2</v>
      </c>
      <c r="V71" s="336">
        <f t="shared" si="105"/>
        <v>1.9371990491188495E-2</v>
      </c>
      <c r="W71" s="336">
        <f t="shared" si="105"/>
        <v>1.9191473232428456E-2</v>
      </c>
      <c r="X71" s="336">
        <f t="shared" si="105"/>
        <v>1.8873792799706624E-2</v>
      </c>
      <c r="Y71" s="336">
        <f t="shared" si="105"/>
        <v>1.8534177799627252E-2</v>
      </c>
      <c r="Z71" s="336">
        <f t="shared" si="105"/>
        <v>1.8164600788588572E-2</v>
      </c>
      <c r="AA71" s="336">
        <f t="shared" si="105"/>
        <v>1.7777770407082328E-2</v>
      </c>
      <c r="AB71" s="336">
        <f t="shared" si="105"/>
        <v>1.7353698608539078E-2</v>
      </c>
      <c r="AC71" s="336">
        <f t="shared" si="105"/>
        <v>1.6811178419094359E-2</v>
      </c>
      <c r="AD71" s="336">
        <f t="shared" si="105"/>
        <v>1.6153908258334314E-2</v>
      </c>
      <c r="AE71" s="336">
        <f t="shared" ref="AE71:AL71" si="106">AE24/AE$49</f>
        <v>1.559836195032378E-2</v>
      </c>
      <c r="AF71" s="336">
        <f t="shared" si="106"/>
        <v>1.4997087369684411E-2</v>
      </c>
      <c r="AG71" s="336">
        <f t="shared" si="106"/>
        <v>1.4409205548735819E-2</v>
      </c>
      <c r="AH71" s="336">
        <f t="shared" si="106"/>
        <v>1.3832617714675411E-2</v>
      </c>
      <c r="AI71" s="336">
        <f t="shared" si="106"/>
        <v>1.3332963096300159E-2</v>
      </c>
      <c r="AJ71" s="336">
        <f t="shared" si="106"/>
        <v>1.2784271679486729E-2</v>
      </c>
      <c r="AK71" s="336">
        <f t="shared" si="106"/>
        <v>1.2156898159098015E-2</v>
      </c>
      <c r="AL71" s="336">
        <f t="shared" si="106"/>
        <v>1.1364379588683665E-2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0.11675442628502412</v>
      </c>
      <c r="N73" s="337">
        <f t="shared" si="107"/>
        <v>0.11366713938314138</v>
      </c>
      <c r="O73" s="337">
        <f t="shared" si="107"/>
        <v>0.11598672596427977</v>
      </c>
      <c r="P73" s="337">
        <f t="shared" si="107"/>
        <v>0.11203340769989797</v>
      </c>
      <c r="Q73" s="337">
        <f t="shared" si="107"/>
        <v>0.11507558351188739</v>
      </c>
      <c r="R73" s="337">
        <f t="shared" si="107"/>
        <v>0.11054008104433739</v>
      </c>
      <c r="S73" s="337">
        <f t="shared" si="107"/>
        <v>0.10814654644122351</v>
      </c>
      <c r="T73" s="337">
        <f t="shared" si="107"/>
        <v>0.10761589666225936</v>
      </c>
      <c r="U73" s="337">
        <f t="shared" si="107"/>
        <v>0.10632668697889625</v>
      </c>
      <c r="V73" s="337">
        <f t="shared" si="107"/>
        <v>0.10830110045863857</v>
      </c>
      <c r="W73" s="337">
        <f t="shared" si="107"/>
        <v>9.7667126465257451E-2</v>
      </c>
      <c r="X73" s="337">
        <f t="shared" si="107"/>
        <v>9.7192696193453498E-2</v>
      </c>
      <c r="Y73" s="337">
        <f t="shared" si="107"/>
        <v>9.6064325687249111E-2</v>
      </c>
      <c r="Z73" s="337">
        <f t="shared" si="107"/>
        <v>9.5017933410642616E-2</v>
      </c>
      <c r="AA73" s="337">
        <f t="shared" si="107"/>
        <v>9.400145556663865E-2</v>
      </c>
      <c r="AB73" s="337">
        <f t="shared" si="107"/>
        <v>9.3069004831522542E-2</v>
      </c>
      <c r="AC73" s="337">
        <f t="shared" si="107"/>
        <v>9.2219484864517975E-2</v>
      </c>
      <c r="AD73" s="337">
        <f t="shared" si="107"/>
        <v>9.1336769317895791E-2</v>
      </c>
      <c r="AE73" s="337">
        <f t="shared" ref="AE73:AL73" si="108">AE26/AE$49</f>
        <v>9.0444784011462664E-2</v>
      </c>
      <c r="AF73" s="337">
        <f t="shared" si="108"/>
        <v>8.9533092632927594E-2</v>
      </c>
      <c r="AG73" s="337">
        <f t="shared" si="108"/>
        <v>8.8655141463252485E-2</v>
      </c>
      <c r="AH73" s="337">
        <f t="shared" si="108"/>
        <v>8.7790623040677515E-2</v>
      </c>
      <c r="AI73" s="337">
        <f t="shared" si="108"/>
        <v>8.693986936828535E-2</v>
      </c>
      <c r="AJ73" s="337">
        <f t="shared" si="108"/>
        <v>8.61207156032784E-2</v>
      </c>
      <c r="AK73" s="337">
        <f t="shared" si="108"/>
        <v>8.5338038757838797E-2</v>
      </c>
      <c r="AL73" s="337">
        <f t="shared" si="108"/>
        <v>8.4541647373292908E-2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1.2052947583781101E-2</v>
      </c>
      <c r="N74" s="336">
        <f t="shared" si="109"/>
        <v>9.9420218446761681E-3</v>
      </c>
      <c r="O74" s="336">
        <f t="shared" si="109"/>
        <v>1.1145007875263695E-2</v>
      </c>
      <c r="P74" s="336">
        <f t="shared" si="109"/>
        <v>1.1779139639770843E-2</v>
      </c>
      <c r="Q74" s="336">
        <f t="shared" si="109"/>
        <v>1.2106966395266721E-2</v>
      </c>
      <c r="R74" s="336">
        <f t="shared" si="109"/>
        <v>1.1224017738632601E-2</v>
      </c>
      <c r="S74" s="336">
        <f t="shared" si="109"/>
        <v>1.1441098725997727E-2</v>
      </c>
      <c r="T74" s="336">
        <f t="shared" si="109"/>
        <v>1.0501950256263633E-2</v>
      </c>
      <c r="U74" s="336">
        <f t="shared" si="109"/>
        <v>9.3765271803304632E-3</v>
      </c>
      <c r="V74" s="336">
        <f t="shared" si="109"/>
        <v>1.1452174891242634E-2</v>
      </c>
      <c r="W74" s="336">
        <f t="shared" si="109"/>
        <v>1.1264313850134244E-2</v>
      </c>
      <c r="X74" s="336">
        <f t="shared" si="109"/>
        <v>1.0555201313625164E-2</v>
      </c>
      <c r="Y74" s="336">
        <f t="shared" si="109"/>
        <v>1.0548055639279625E-2</v>
      </c>
      <c r="Z74" s="336">
        <f t="shared" si="109"/>
        <v>1.061490012703392E-2</v>
      </c>
      <c r="AA74" s="336">
        <f t="shared" si="109"/>
        <v>1.067526169002965E-2</v>
      </c>
      <c r="AB74" s="336">
        <f t="shared" si="109"/>
        <v>1.0718450782579693E-2</v>
      </c>
      <c r="AC74" s="336">
        <f t="shared" si="109"/>
        <v>1.0762588253020119E-2</v>
      </c>
      <c r="AD74" s="336">
        <f t="shared" si="109"/>
        <v>1.0802860684292167E-2</v>
      </c>
      <c r="AE74" s="336">
        <f t="shared" ref="AE74:AL74" si="110">AE27/AE$49</f>
        <v>1.0839127397719141E-2</v>
      </c>
      <c r="AF74" s="336">
        <f t="shared" si="110"/>
        <v>1.0872372362178162E-2</v>
      </c>
      <c r="AG74" s="336">
        <f t="shared" si="110"/>
        <v>1.0903439518495992E-2</v>
      </c>
      <c r="AH74" s="336">
        <f t="shared" si="110"/>
        <v>1.0920907908904435E-2</v>
      </c>
      <c r="AI74" s="336">
        <f t="shared" si="110"/>
        <v>1.0946095156772678E-2</v>
      </c>
      <c r="AJ74" s="336">
        <f t="shared" si="110"/>
        <v>1.0976511888483344E-2</v>
      </c>
      <c r="AK74" s="336">
        <f t="shared" si="110"/>
        <v>1.1012627740537335E-2</v>
      </c>
      <c r="AL74" s="336">
        <f t="shared" si="110"/>
        <v>1.104686047204167E-2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4.3583590847169278E-2</v>
      </c>
      <c r="N75" s="336">
        <f t="shared" si="111"/>
        <v>4.3394857662688448E-2</v>
      </c>
      <c r="O75" s="336">
        <f t="shared" si="111"/>
        <v>4.1693030436245108E-2</v>
      </c>
      <c r="P75" s="336">
        <f t="shared" si="111"/>
        <v>4.120311838191875E-2</v>
      </c>
      <c r="Q75" s="336">
        <f t="shared" si="111"/>
        <v>4.337206198729459E-2</v>
      </c>
      <c r="R75" s="336">
        <f t="shared" si="111"/>
        <v>4.1566006517623696E-2</v>
      </c>
      <c r="S75" s="336">
        <f t="shared" si="111"/>
        <v>4.0019115319249843E-2</v>
      </c>
      <c r="T75" s="336">
        <f t="shared" si="111"/>
        <v>4.0960000977880197E-2</v>
      </c>
      <c r="U75" s="336">
        <f t="shared" si="111"/>
        <v>4.10093649474065E-2</v>
      </c>
      <c r="V75" s="336">
        <f t="shared" si="111"/>
        <v>4.226908528345677E-2</v>
      </c>
      <c r="W75" s="336">
        <f t="shared" si="111"/>
        <v>3.6498751567522338E-2</v>
      </c>
      <c r="X75" s="336">
        <f t="shared" si="111"/>
        <v>3.5794299319229277E-2</v>
      </c>
      <c r="Y75" s="336">
        <f t="shared" si="111"/>
        <v>3.5257547207609256E-2</v>
      </c>
      <c r="Z75" s="336">
        <f t="shared" si="111"/>
        <v>3.4740221061887705E-2</v>
      </c>
      <c r="AA75" s="336">
        <f t="shared" si="111"/>
        <v>3.4233169010049663E-2</v>
      </c>
      <c r="AB75" s="336">
        <f t="shared" si="111"/>
        <v>3.3758283866984422E-2</v>
      </c>
      <c r="AC75" s="336">
        <f t="shared" si="111"/>
        <v>3.3313672122102247E-2</v>
      </c>
      <c r="AD75" s="336">
        <f t="shared" si="111"/>
        <v>3.2868976847166595E-2</v>
      </c>
      <c r="AE75" s="336">
        <f t="shared" ref="AE75:AL75" si="112">AE28/AE$49</f>
        <v>3.2437212083039332E-2</v>
      </c>
      <c r="AF75" s="336">
        <f t="shared" si="112"/>
        <v>3.2011345558873923E-2</v>
      </c>
      <c r="AG75" s="336">
        <f t="shared" si="112"/>
        <v>3.1593332018782616E-2</v>
      </c>
      <c r="AH75" s="336">
        <f t="shared" si="112"/>
        <v>3.1175417939996338E-2</v>
      </c>
      <c r="AI75" s="336">
        <f t="shared" si="112"/>
        <v>3.0754982727004249E-2</v>
      </c>
      <c r="AJ75" s="336">
        <f t="shared" si="112"/>
        <v>3.0333334935790976E-2</v>
      </c>
      <c r="AK75" s="336">
        <f t="shared" si="112"/>
        <v>2.9912518751490556E-2</v>
      </c>
      <c r="AL75" s="336">
        <f t="shared" si="112"/>
        <v>2.9503595849119508E-2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3.8288285027059214E-2</v>
      </c>
      <c r="N76" s="336">
        <f t="shared" si="113"/>
        <v>3.7982370927176809E-2</v>
      </c>
      <c r="O76" s="336">
        <f t="shared" si="113"/>
        <v>3.9754001127836051E-2</v>
      </c>
      <c r="P76" s="336">
        <f t="shared" si="113"/>
        <v>3.6217199583275447E-2</v>
      </c>
      <c r="Q76" s="336">
        <f t="shared" si="113"/>
        <v>3.75341482790887E-2</v>
      </c>
      <c r="R76" s="336">
        <f t="shared" si="113"/>
        <v>3.5167252187421269E-2</v>
      </c>
      <c r="S76" s="336">
        <f t="shared" si="113"/>
        <v>3.4104145944082308E-2</v>
      </c>
      <c r="T76" s="336">
        <f t="shared" si="113"/>
        <v>3.399567791887121E-2</v>
      </c>
      <c r="U76" s="336">
        <f t="shared" si="113"/>
        <v>3.5073642383962191E-2</v>
      </c>
      <c r="V76" s="336">
        <f t="shared" si="113"/>
        <v>3.5726779766612815E-2</v>
      </c>
      <c r="W76" s="336">
        <f t="shared" si="113"/>
        <v>3.1249756410438468E-2</v>
      </c>
      <c r="X76" s="336">
        <f t="shared" si="113"/>
        <v>3.1432077038861077E-2</v>
      </c>
      <c r="Y76" s="336">
        <f t="shared" si="113"/>
        <v>3.1066567117995422E-2</v>
      </c>
      <c r="Z76" s="336">
        <f t="shared" si="113"/>
        <v>3.0647152741804379E-2</v>
      </c>
      <c r="AA76" s="336">
        <f t="shared" si="113"/>
        <v>3.025781700720042E-2</v>
      </c>
      <c r="AB76" s="336">
        <f t="shared" si="113"/>
        <v>2.9908864553631162E-2</v>
      </c>
      <c r="AC76" s="336">
        <f t="shared" si="113"/>
        <v>2.9564236620746996E-2</v>
      </c>
      <c r="AD76" s="336">
        <f t="shared" si="113"/>
        <v>2.9216547480131184E-2</v>
      </c>
      <c r="AE76" s="336">
        <f t="shared" ref="AE76:AL76" si="114">AE29/AE$49</f>
        <v>2.8863898204501061E-2</v>
      </c>
      <c r="AF76" s="336">
        <f t="shared" si="114"/>
        <v>2.8494470630615588E-2</v>
      </c>
      <c r="AG76" s="336">
        <f t="shared" si="114"/>
        <v>2.8131265008428986E-2</v>
      </c>
      <c r="AH76" s="336">
        <f t="shared" si="114"/>
        <v>2.7777390943712541E-2</v>
      </c>
      <c r="AI76" s="336">
        <f t="shared" si="114"/>
        <v>2.7440612766555895E-2</v>
      </c>
      <c r="AJ76" s="336">
        <f t="shared" si="114"/>
        <v>2.7113231752403971E-2</v>
      </c>
      <c r="AK76" s="336">
        <f t="shared" si="114"/>
        <v>2.6764650254488404E-2</v>
      </c>
      <c r="AL76" s="336">
        <f t="shared" si="114"/>
        <v>2.6413679258736809E-2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2.2829602827014527E-2</v>
      </c>
      <c r="N77" s="336">
        <f t="shared" si="115"/>
        <v>2.2347888948599962E-2</v>
      </c>
      <c r="O77" s="336">
        <f t="shared" si="115"/>
        <v>2.3394686524934892E-2</v>
      </c>
      <c r="P77" s="336">
        <f t="shared" si="115"/>
        <v>2.2833950094932932E-2</v>
      </c>
      <c r="Q77" s="336">
        <f t="shared" si="115"/>
        <v>2.2062406850237377E-2</v>
      </c>
      <c r="R77" s="336">
        <f t="shared" si="115"/>
        <v>2.2582804600659822E-2</v>
      </c>
      <c r="S77" s="336">
        <f t="shared" si="115"/>
        <v>2.2582186451893634E-2</v>
      </c>
      <c r="T77" s="336">
        <f t="shared" si="115"/>
        <v>2.2158267509244305E-2</v>
      </c>
      <c r="U77" s="336">
        <f t="shared" si="115"/>
        <v>2.0867152467197097E-2</v>
      </c>
      <c r="V77" s="336">
        <f t="shared" si="115"/>
        <v>1.8853060517326336E-2</v>
      </c>
      <c r="W77" s="336">
        <f t="shared" si="115"/>
        <v>1.8654304637162392E-2</v>
      </c>
      <c r="X77" s="336">
        <f t="shared" si="115"/>
        <v>1.9411118521737991E-2</v>
      </c>
      <c r="Y77" s="336">
        <f t="shared" si="115"/>
        <v>1.9192155722364806E-2</v>
      </c>
      <c r="Z77" s="336">
        <f t="shared" si="115"/>
        <v>1.9015659479916611E-2</v>
      </c>
      <c r="AA77" s="336">
        <f t="shared" si="115"/>
        <v>1.883520785935891E-2</v>
      </c>
      <c r="AB77" s="336">
        <f t="shared" si="115"/>
        <v>1.8683405628327255E-2</v>
      </c>
      <c r="AC77" s="336">
        <f t="shared" si="115"/>
        <v>1.857898786864862E-2</v>
      </c>
      <c r="AD77" s="336">
        <f t="shared" si="115"/>
        <v>1.8448384306305847E-2</v>
      </c>
      <c r="AE77" s="336">
        <f t="shared" ref="AE77:AL77" si="116">AE30/AE$49</f>
        <v>1.8304546326203132E-2</v>
      </c>
      <c r="AF77" s="336">
        <f t="shared" si="116"/>
        <v>1.8154904081259922E-2</v>
      </c>
      <c r="AG77" s="336">
        <f t="shared" si="116"/>
        <v>1.8027104917544896E-2</v>
      </c>
      <c r="AH77" s="336">
        <f t="shared" si="116"/>
        <v>1.7916906248064215E-2</v>
      </c>
      <c r="AI77" s="336">
        <f t="shared" si="116"/>
        <v>1.7798178717952522E-2</v>
      </c>
      <c r="AJ77" s="336">
        <f t="shared" si="116"/>
        <v>1.7697637026600092E-2</v>
      </c>
      <c r="AK77" s="336">
        <f t="shared" si="116"/>
        <v>1.7648242011322514E-2</v>
      </c>
      <c r="AL77" s="336">
        <f t="shared" si="116"/>
        <v>1.757751179339493E-2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0.10955169472283449</v>
      </c>
      <c r="N79" s="337">
        <f t="shared" si="117"/>
        <v>0.1056528472351619</v>
      </c>
      <c r="O79" s="337">
        <f t="shared" si="117"/>
        <v>0.10289711043783259</v>
      </c>
      <c r="P79" s="337">
        <f t="shared" si="117"/>
        <v>0.10448136395557418</v>
      </c>
      <c r="Q79" s="337">
        <f t="shared" si="117"/>
        <v>0.10691289604289125</v>
      </c>
      <c r="R79" s="337">
        <f t="shared" si="117"/>
        <v>0.10909491333344738</v>
      </c>
      <c r="S79" s="337">
        <f t="shared" si="117"/>
        <v>0.1060415428551341</v>
      </c>
      <c r="T79" s="337">
        <f t="shared" si="117"/>
        <v>0.10681440241112054</v>
      </c>
      <c r="U79" s="337">
        <f t="shared" si="117"/>
        <v>0.10310762682228428</v>
      </c>
      <c r="V79" s="337">
        <f t="shared" si="117"/>
        <v>0.10431806541511786</v>
      </c>
      <c r="W79" s="337">
        <f t="shared" si="117"/>
        <v>0.10296433285476447</v>
      </c>
      <c r="X79" s="337">
        <f t="shared" si="117"/>
        <v>0.10132505831443975</v>
      </c>
      <c r="Y79" s="337">
        <f t="shared" si="117"/>
        <v>0.10209771426390349</v>
      </c>
      <c r="Z79" s="337">
        <f t="shared" si="117"/>
        <v>0.10277064889789043</v>
      </c>
      <c r="AA79" s="337">
        <f t="shared" si="117"/>
        <v>0.10342845463512372</v>
      </c>
      <c r="AB79" s="337">
        <f t="shared" si="117"/>
        <v>0.10400692021101747</v>
      </c>
      <c r="AC79" s="337">
        <f t="shared" si="117"/>
        <v>0.10456226877400245</v>
      </c>
      <c r="AD79" s="337">
        <f t="shared" si="117"/>
        <v>0.1051219359172697</v>
      </c>
      <c r="AE79" s="337">
        <f t="shared" ref="AE79:AL79" si="118">AE32/AE$49</f>
        <v>0.10556036221549868</v>
      </c>
      <c r="AF79" s="337">
        <f t="shared" si="118"/>
        <v>0.10607793424411834</v>
      </c>
      <c r="AG79" s="337">
        <f t="shared" si="118"/>
        <v>0.10658954288361337</v>
      </c>
      <c r="AH79" s="337">
        <f t="shared" si="118"/>
        <v>0.10713712195338002</v>
      </c>
      <c r="AI79" s="337">
        <f t="shared" si="118"/>
        <v>0.10768173083512586</v>
      </c>
      <c r="AJ79" s="337">
        <f t="shared" si="118"/>
        <v>0.10817190508558361</v>
      </c>
      <c r="AK79" s="337">
        <f t="shared" si="118"/>
        <v>0.10861915107120304</v>
      </c>
      <c r="AL79" s="337">
        <f t="shared" si="118"/>
        <v>0.10901923437533742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8.7180646752289828E-2</v>
      </c>
      <c r="N80" s="336">
        <f t="shared" si="119"/>
        <v>8.2936027174442942E-2</v>
      </c>
      <c r="O80" s="336">
        <f t="shared" si="119"/>
        <v>8.093257252538201E-2</v>
      </c>
      <c r="P80" s="336">
        <f t="shared" si="119"/>
        <v>8.337212458511889E-2</v>
      </c>
      <c r="Q80" s="336">
        <f t="shared" si="119"/>
        <v>8.4360549875132099E-2</v>
      </c>
      <c r="R80" s="336">
        <f t="shared" si="119"/>
        <v>8.6534720296616227E-2</v>
      </c>
      <c r="S80" s="336">
        <f t="shared" si="119"/>
        <v>8.5394983777118266E-2</v>
      </c>
      <c r="T80" s="336">
        <f t="shared" si="119"/>
        <v>8.5970994630357317E-2</v>
      </c>
      <c r="U80" s="336">
        <f t="shared" si="119"/>
        <v>8.1506715895273432E-2</v>
      </c>
      <c r="V80" s="336">
        <f t="shared" si="119"/>
        <v>8.2433391846946868E-2</v>
      </c>
      <c r="W80" s="336">
        <f t="shared" si="119"/>
        <v>8.3271833930181449E-2</v>
      </c>
      <c r="X80" s="336">
        <f t="shared" si="119"/>
        <v>8.364590548073407E-2</v>
      </c>
      <c r="Y80" s="336">
        <f t="shared" si="119"/>
        <v>8.4526664781059566E-2</v>
      </c>
      <c r="Z80" s="336">
        <f t="shared" si="119"/>
        <v>8.5301414110079299E-2</v>
      </c>
      <c r="AA80" s="336">
        <f t="shared" si="119"/>
        <v>8.6040634208076547E-2</v>
      </c>
      <c r="AB80" s="336">
        <f t="shared" si="119"/>
        <v>8.6718702971736894E-2</v>
      </c>
      <c r="AC80" s="336">
        <f t="shared" si="119"/>
        <v>8.7384847355004971E-2</v>
      </c>
      <c r="AD80" s="336">
        <f t="shared" si="119"/>
        <v>8.8056561262037814E-2</v>
      </c>
      <c r="AE80" s="336">
        <f t="shared" ref="AE80:AL80" si="120">AE33/AE$49</f>
        <v>8.8613020347485527E-2</v>
      </c>
      <c r="AF80" s="336">
        <f t="shared" si="120"/>
        <v>8.9228096717806293E-2</v>
      </c>
      <c r="AG80" s="336">
        <f t="shared" si="120"/>
        <v>8.9837749046329754E-2</v>
      </c>
      <c r="AH80" s="336">
        <f t="shared" si="120"/>
        <v>9.0483440738829954E-2</v>
      </c>
      <c r="AI80" s="336">
        <f t="shared" si="120"/>
        <v>9.1136499970059556E-2</v>
      </c>
      <c r="AJ80" s="336">
        <f t="shared" si="120"/>
        <v>9.1717760852463609E-2</v>
      </c>
      <c r="AK80" s="336">
        <f t="shared" si="120"/>
        <v>9.2249949094773687E-2</v>
      </c>
      <c r="AL80" s="336">
        <f t="shared" si="120"/>
        <v>9.273797246526895E-2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2.0803709506384521E-2</v>
      </c>
      <c r="N81" s="336">
        <f t="shared" si="121"/>
        <v>2.1636367398190515E-2</v>
      </c>
      <c r="O81" s="336">
        <f t="shared" si="121"/>
        <v>2.090322350598476E-2</v>
      </c>
      <c r="P81" s="336">
        <f t="shared" si="121"/>
        <v>2.012546501044717E-2</v>
      </c>
      <c r="Q81" s="336">
        <f t="shared" si="121"/>
        <v>2.1500366385103168E-2</v>
      </c>
      <c r="R81" s="336">
        <f t="shared" si="121"/>
        <v>2.1580298303262135E-2</v>
      </c>
      <c r="S81" s="336">
        <f t="shared" si="121"/>
        <v>1.9806901760394454E-2</v>
      </c>
      <c r="T81" s="336">
        <f t="shared" si="121"/>
        <v>1.9975084964200258E-2</v>
      </c>
      <c r="U81" s="336">
        <f t="shared" si="121"/>
        <v>2.0729079299083839E-2</v>
      </c>
      <c r="V81" s="336">
        <f t="shared" si="121"/>
        <v>2.1090366732311534E-2</v>
      </c>
      <c r="W81" s="336">
        <f t="shared" si="121"/>
        <v>1.8710714261016146E-2</v>
      </c>
      <c r="X81" s="336">
        <f t="shared" si="121"/>
        <v>1.6994979876236108E-2</v>
      </c>
      <c r="Y81" s="336">
        <f t="shared" si="121"/>
        <v>1.6888245342504798E-2</v>
      </c>
      <c r="Z81" s="336">
        <f t="shared" si="121"/>
        <v>1.6784401449162809E-2</v>
      </c>
      <c r="AA81" s="336">
        <f t="shared" si="121"/>
        <v>1.6701341933530765E-2</v>
      </c>
      <c r="AB81" s="336">
        <f t="shared" si="121"/>
        <v>1.6596367093776904E-2</v>
      </c>
      <c r="AC81" s="336">
        <f t="shared" si="121"/>
        <v>1.6481903273972646E-2</v>
      </c>
      <c r="AD81" s="336">
        <f t="shared" si="121"/>
        <v>1.636591296608484E-2</v>
      </c>
      <c r="AE81" s="336">
        <f t="shared" ref="AE81:AL81" si="122">AE34/AE$49</f>
        <v>1.6245628108655118E-2</v>
      </c>
      <c r="AF81" s="336">
        <f t="shared" si="122"/>
        <v>1.6142669323258071E-2</v>
      </c>
      <c r="AG81" s="336">
        <f t="shared" si="122"/>
        <v>1.6041350398660052E-2</v>
      </c>
      <c r="AH81" s="336">
        <f t="shared" si="122"/>
        <v>1.593988311623477E-2</v>
      </c>
      <c r="AI81" s="336">
        <f t="shared" si="122"/>
        <v>1.5829277824864315E-2</v>
      </c>
      <c r="AJ81" s="336">
        <f t="shared" si="122"/>
        <v>1.5733717941346991E-2</v>
      </c>
      <c r="AK81" s="336">
        <f t="shared" si="122"/>
        <v>1.5647637017006041E-2</v>
      </c>
      <c r="AL81" s="336">
        <f t="shared" si="122"/>
        <v>1.5555609046328757E-2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1.5673384641601326E-3</v>
      </c>
      <c r="N82" s="336">
        <f t="shared" si="123"/>
        <v>1.0804526625284466E-3</v>
      </c>
      <c r="O82" s="336">
        <f t="shared" si="123"/>
        <v>1.061314406465825E-3</v>
      </c>
      <c r="P82" s="336">
        <f t="shared" si="123"/>
        <v>9.8377436000813049E-4</v>
      </c>
      <c r="Q82" s="336">
        <f t="shared" si="123"/>
        <v>1.0519797826559927E-3</v>
      </c>
      <c r="R82" s="336">
        <f t="shared" si="123"/>
        <v>9.7989473356901611E-4</v>
      </c>
      <c r="S82" s="336">
        <f t="shared" si="123"/>
        <v>8.3965731762139224E-4</v>
      </c>
      <c r="T82" s="336">
        <f t="shared" si="123"/>
        <v>8.6832281656297266E-4</v>
      </c>
      <c r="U82" s="336">
        <f t="shared" si="123"/>
        <v>8.7183162792698525E-4</v>
      </c>
      <c r="V82" s="336">
        <f t="shared" si="123"/>
        <v>7.9430683585946676E-4</v>
      </c>
      <c r="W82" s="336">
        <f t="shared" si="123"/>
        <v>9.8178466356687319E-4</v>
      </c>
      <c r="X82" s="336">
        <f t="shared" si="123"/>
        <v>6.8417295746955214E-4</v>
      </c>
      <c r="Y82" s="336">
        <f t="shared" si="123"/>
        <v>6.8280414033911616E-4</v>
      </c>
      <c r="Z82" s="336">
        <f t="shared" si="123"/>
        <v>6.8483333864832209E-4</v>
      </c>
      <c r="AA82" s="336">
        <f t="shared" si="123"/>
        <v>6.8647849351641894E-4</v>
      </c>
      <c r="AB82" s="336">
        <f t="shared" si="123"/>
        <v>6.9185014550365246E-4</v>
      </c>
      <c r="AC82" s="336">
        <f t="shared" si="123"/>
        <v>6.9551814502483861E-4</v>
      </c>
      <c r="AD82" s="336">
        <f t="shared" si="123"/>
        <v>6.9946168914706002E-4</v>
      </c>
      <c r="AE82" s="336">
        <f t="shared" ref="AE82:AL82" si="124">AE35/AE$49</f>
        <v>7.0171375935804267E-4</v>
      </c>
      <c r="AF82" s="336">
        <f t="shared" si="124"/>
        <v>7.0716820305396859E-4</v>
      </c>
      <c r="AG82" s="336">
        <f t="shared" si="124"/>
        <v>7.1044343862356125E-4</v>
      </c>
      <c r="AH82" s="336">
        <f t="shared" si="124"/>
        <v>7.1379809831528947E-4</v>
      </c>
      <c r="AI82" s="336">
        <f t="shared" si="124"/>
        <v>7.1595304020200337E-4</v>
      </c>
      <c r="AJ82" s="336">
        <f t="shared" si="124"/>
        <v>7.2042629177300997E-4</v>
      </c>
      <c r="AK82" s="336">
        <f t="shared" si="124"/>
        <v>7.2156495942330182E-4</v>
      </c>
      <c r="AL82" s="336">
        <f t="shared" si="124"/>
        <v>7.2565286373970197E-4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9.2043177047844399E-2</v>
      </c>
      <c r="N84" s="337">
        <f t="shared" si="125"/>
        <v>9.649048153965134E-2</v>
      </c>
      <c r="O84" s="337">
        <f t="shared" si="125"/>
        <v>0.1022187676929623</v>
      </c>
      <c r="P84" s="337">
        <f t="shared" si="125"/>
        <v>9.824810253936811E-2</v>
      </c>
      <c r="Q84" s="337">
        <f t="shared" si="125"/>
        <v>9.6640769607214835E-2</v>
      </c>
      <c r="R84" s="337">
        <f t="shared" si="125"/>
        <v>9.7130854226071275E-2</v>
      </c>
      <c r="S84" s="337">
        <f t="shared" si="125"/>
        <v>9.6576767474734856E-2</v>
      </c>
      <c r="T84" s="337">
        <f t="shared" si="125"/>
        <v>9.7907730768285489E-2</v>
      </c>
      <c r="U84" s="337">
        <f t="shared" si="125"/>
        <v>9.716579172525508E-2</v>
      </c>
      <c r="V84" s="337">
        <f t="shared" si="125"/>
        <v>9.6544436153260735E-2</v>
      </c>
      <c r="W84" s="337">
        <f t="shared" si="125"/>
        <v>9.5081447977329842E-2</v>
      </c>
      <c r="X84" s="337">
        <f t="shared" si="125"/>
        <v>9.5004073181479409E-2</v>
      </c>
      <c r="Y84" s="337">
        <f t="shared" si="125"/>
        <v>9.496181452927363E-2</v>
      </c>
      <c r="Z84" s="337">
        <f t="shared" si="125"/>
        <v>9.4696546342944221E-2</v>
      </c>
      <c r="AA84" s="337">
        <f t="shared" si="125"/>
        <v>9.4444002324877221E-2</v>
      </c>
      <c r="AB84" s="337">
        <f t="shared" si="125"/>
        <v>9.4155498336435273E-2</v>
      </c>
      <c r="AC84" s="337">
        <f t="shared" si="125"/>
        <v>9.3889339967019134E-2</v>
      </c>
      <c r="AD84" s="337">
        <f t="shared" si="125"/>
        <v>9.3656898011403075E-2</v>
      </c>
      <c r="AE84" s="337">
        <f t="shared" ref="AE84:AL84" si="126">AE37/AE$49</f>
        <v>9.3389740787735709E-2</v>
      </c>
      <c r="AF84" s="337">
        <f t="shared" si="126"/>
        <v>9.3087774391380468E-2</v>
      </c>
      <c r="AG84" s="337">
        <f t="shared" si="126"/>
        <v>9.2752030477399466E-2</v>
      </c>
      <c r="AH84" s="337">
        <f t="shared" si="126"/>
        <v>9.234229093863873E-2</v>
      </c>
      <c r="AI84" s="337">
        <f t="shared" si="126"/>
        <v>9.1965348690539267E-2</v>
      </c>
      <c r="AJ84" s="337">
        <f t="shared" si="126"/>
        <v>9.1593280848586131E-2</v>
      </c>
      <c r="AK84" s="337">
        <f t="shared" si="126"/>
        <v>9.1229769137458352E-2</v>
      </c>
      <c r="AL84" s="337">
        <f t="shared" si="126"/>
        <v>9.0841100798832286E-2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7.5482025044618553E-2</v>
      </c>
      <c r="N85" s="336">
        <f t="shared" si="127"/>
        <v>7.9693711023887837E-2</v>
      </c>
      <c r="O85" s="336">
        <f t="shared" si="127"/>
        <v>8.5083624426292692E-2</v>
      </c>
      <c r="P85" s="336">
        <f t="shared" si="127"/>
        <v>8.0932154700687431E-2</v>
      </c>
      <c r="Q85" s="336">
        <f t="shared" si="127"/>
        <v>8.057722152404799E-2</v>
      </c>
      <c r="R85" s="336">
        <f t="shared" si="127"/>
        <v>7.9422114372713223E-2</v>
      </c>
      <c r="S85" s="336">
        <f t="shared" si="127"/>
        <v>7.9373682671697893E-2</v>
      </c>
      <c r="T85" s="336">
        <f t="shared" si="127"/>
        <v>7.9181811957020273E-2</v>
      </c>
      <c r="U85" s="336">
        <f t="shared" si="127"/>
        <v>7.8126238265879513E-2</v>
      </c>
      <c r="V85" s="336">
        <f t="shared" si="127"/>
        <v>7.7960687602029191E-2</v>
      </c>
      <c r="W85" s="336">
        <f t="shared" si="127"/>
        <v>7.6148106059126405E-2</v>
      </c>
      <c r="X85" s="336">
        <f t="shared" si="127"/>
        <v>7.4976934679930329E-2</v>
      </c>
      <c r="Y85" s="336">
        <f t="shared" si="127"/>
        <v>7.4753705587812205E-2</v>
      </c>
      <c r="Z85" s="336">
        <f t="shared" si="127"/>
        <v>7.4333113968828288E-2</v>
      </c>
      <c r="AA85" s="336">
        <f t="shared" si="127"/>
        <v>7.3912211703557454E-2</v>
      </c>
      <c r="AB85" s="336">
        <f t="shared" si="127"/>
        <v>7.3474583491311918E-2</v>
      </c>
      <c r="AC85" s="336">
        <f t="shared" si="127"/>
        <v>7.3042206335416693E-2</v>
      </c>
      <c r="AD85" s="336">
        <f t="shared" si="127"/>
        <v>7.263778671992395E-2</v>
      </c>
      <c r="AE85" s="336">
        <f t="shared" ref="AE85:AL85" si="128">AE38/AE$49</f>
        <v>7.2169687000317256E-2</v>
      </c>
      <c r="AF85" s="336">
        <f t="shared" si="128"/>
        <v>7.170366633032392E-2</v>
      </c>
      <c r="AG85" s="336">
        <f t="shared" si="128"/>
        <v>7.1185973923779622E-2</v>
      </c>
      <c r="AH85" s="336">
        <f t="shared" si="128"/>
        <v>7.0588266833538152E-2</v>
      </c>
      <c r="AI85" s="336">
        <f t="shared" si="128"/>
        <v>6.9998750735635329E-2</v>
      </c>
      <c r="AJ85" s="336">
        <f t="shared" si="128"/>
        <v>6.9456875773324545E-2</v>
      </c>
      <c r="AK85" s="336">
        <f t="shared" si="128"/>
        <v>6.8887342330144721E-2</v>
      </c>
      <c r="AL85" s="336">
        <f t="shared" si="128"/>
        <v>6.832937859329806E-2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1.6561152003225839E-2</v>
      </c>
      <c r="N86" s="336">
        <f t="shared" si="129"/>
        <v>1.6796770515763511E-2</v>
      </c>
      <c r="O86" s="336">
        <f t="shared" si="129"/>
        <v>1.7135143266669605E-2</v>
      </c>
      <c r="P86" s="336">
        <f t="shared" si="129"/>
        <v>1.7315947838680682E-2</v>
      </c>
      <c r="Q86" s="336">
        <f t="shared" si="129"/>
        <v>1.6063548083166852E-2</v>
      </c>
      <c r="R86" s="336">
        <f t="shared" si="129"/>
        <v>1.7708739853358059E-2</v>
      </c>
      <c r="S86" s="336">
        <f t="shared" si="129"/>
        <v>1.7203084803036978E-2</v>
      </c>
      <c r="T86" s="336">
        <f t="shared" si="129"/>
        <v>1.8725918811265223E-2</v>
      </c>
      <c r="U86" s="336">
        <f t="shared" si="129"/>
        <v>1.9039553459375556E-2</v>
      </c>
      <c r="V86" s="336">
        <f t="shared" si="129"/>
        <v>1.8583748551231537E-2</v>
      </c>
      <c r="W86" s="336">
        <f t="shared" si="129"/>
        <v>1.8933341918203443E-2</v>
      </c>
      <c r="X86" s="336">
        <f t="shared" si="129"/>
        <v>2.0027138501549076E-2</v>
      </c>
      <c r="Y86" s="336">
        <f t="shared" si="129"/>
        <v>2.0208108941461415E-2</v>
      </c>
      <c r="Z86" s="336">
        <f t="shared" si="129"/>
        <v>2.036343237411593E-2</v>
      </c>
      <c r="AA86" s="336">
        <f t="shared" si="129"/>
        <v>2.0531790621319764E-2</v>
      </c>
      <c r="AB86" s="336">
        <f t="shared" si="129"/>
        <v>2.0680914845123362E-2</v>
      </c>
      <c r="AC86" s="336">
        <f t="shared" si="129"/>
        <v>2.0847133631602451E-2</v>
      </c>
      <c r="AD86" s="336">
        <f t="shared" si="129"/>
        <v>2.1019111291479133E-2</v>
      </c>
      <c r="AE86" s="336">
        <f t="shared" ref="AE86:AL86" si="130">AE39/AE$49</f>
        <v>2.1220053787418456E-2</v>
      </c>
      <c r="AF86" s="336">
        <f t="shared" si="130"/>
        <v>2.1384108061056551E-2</v>
      </c>
      <c r="AG86" s="336">
        <f t="shared" si="130"/>
        <v>2.1566056553619855E-2</v>
      </c>
      <c r="AH86" s="336">
        <f t="shared" si="130"/>
        <v>2.1754024105100578E-2</v>
      </c>
      <c r="AI86" s="336">
        <f t="shared" si="130"/>
        <v>2.1966597954903955E-2</v>
      </c>
      <c r="AJ86" s="336">
        <f t="shared" si="130"/>
        <v>2.213640507526159E-2</v>
      </c>
      <c r="AK86" s="336">
        <f t="shared" si="130"/>
        <v>2.2342426807313614E-2</v>
      </c>
      <c r="AL86" s="336">
        <f t="shared" si="130"/>
        <v>2.251172220553424E-2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7.6666460490139018E-2</v>
      </c>
      <c r="N88" s="337">
        <f t="shared" si="131"/>
        <v>7.4490573776243241E-2</v>
      </c>
      <c r="O88" s="337">
        <f t="shared" si="131"/>
        <v>7.2993268517769314E-2</v>
      </c>
      <c r="P88" s="337">
        <f t="shared" si="131"/>
        <v>7.1904125900513191E-2</v>
      </c>
      <c r="Q88" s="337">
        <f t="shared" si="131"/>
        <v>7.3698562565734677E-2</v>
      </c>
      <c r="R88" s="337">
        <f t="shared" si="131"/>
        <v>7.0746986939526676E-2</v>
      </c>
      <c r="S88" s="337">
        <f t="shared" si="131"/>
        <v>7.3722882226133463E-2</v>
      </c>
      <c r="T88" s="337">
        <f t="shared" si="131"/>
        <v>7.3528782855793645E-2</v>
      </c>
      <c r="U88" s="337">
        <f t="shared" si="131"/>
        <v>7.7072116865731885E-2</v>
      </c>
      <c r="V88" s="337">
        <f t="shared" si="131"/>
        <v>7.3720467761430097E-2</v>
      </c>
      <c r="W88" s="337">
        <f t="shared" si="131"/>
        <v>6.6516358613149376E-2</v>
      </c>
      <c r="X88" s="337">
        <f t="shared" si="131"/>
        <v>6.7963264263664031E-2</v>
      </c>
      <c r="Y88" s="337">
        <f t="shared" si="131"/>
        <v>6.7105162515901776E-2</v>
      </c>
      <c r="Z88" s="337">
        <f t="shared" si="131"/>
        <v>6.634713493950635E-2</v>
      </c>
      <c r="AA88" s="337">
        <f t="shared" si="131"/>
        <v>6.560256671759386E-2</v>
      </c>
      <c r="AB88" s="337">
        <f t="shared" si="131"/>
        <v>6.4985535515033582E-2</v>
      </c>
      <c r="AC88" s="337">
        <f t="shared" si="131"/>
        <v>6.4359010242110243E-2</v>
      </c>
      <c r="AD88" s="337">
        <f t="shared" si="131"/>
        <v>6.3703469712761959E-2</v>
      </c>
      <c r="AE88" s="337">
        <f t="shared" ref="AE88:AL88" si="132">AE41/AE$49</f>
        <v>6.3091332527662511E-2</v>
      </c>
      <c r="AF88" s="337">
        <f t="shared" si="132"/>
        <v>6.2484206720161729E-2</v>
      </c>
      <c r="AG88" s="337">
        <f t="shared" si="132"/>
        <v>6.1908277360875452E-2</v>
      </c>
      <c r="AH88" s="337">
        <f t="shared" si="132"/>
        <v>6.134347735505892E-2</v>
      </c>
      <c r="AI88" s="337">
        <f t="shared" si="132"/>
        <v>6.0746070361496048E-2</v>
      </c>
      <c r="AJ88" s="337">
        <f t="shared" si="132"/>
        <v>6.0113374904869024E-2</v>
      </c>
      <c r="AK88" s="337">
        <f t="shared" si="132"/>
        <v>5.9532784079239745E-2</v>
      </c>
      <c r="AL88" s="337">
        <f t="shared" si="132"/>
        <v>5.8978168447399559E-2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3.3665523784281823E-2</v>
      </c>
      <c r="N89" s="336">
        <f t="shared" si="133"/>
        <v>3.1681168834690583E-2</v>
      </c>
      <c r="O89" s="336">
        <f t="shared" si="133"/>
        <v>3.1919399789521449E-2</v>
      </c>
      <c r="P89" s="336">
        <f t="shared" si="133"/>
        <v>3.2938086786276181E-2</v>
      </c>
      <c r="Q89" s="336">
        <f t="shared" si="133"/>
        <v>3.1778353618365666E-2</v>
      </c>
      <c r="R89" s="336">
        <f t="shared" si="133"/>
        <v>3.1638916233218219E-2</v>
      </c>
      <c r="S89" s="336">
        <f t="shared" si="133"/>
        <v>3.0784409224601145E-2</v>
      </c>
      <c r="T89" s="336">
        <f t="shared" si="133"/>
        <v>3.1413039920288328E-2</v>
      </c>
      <c r="U89" s="336">
        <f t="shared" si="133"/>
        <v>3.2269616123497116E-2</v>
      </c>
      <c r="V89" s="336">
        <f t="shared" si="133"/>
        <v>2.9426340486648019E-2</v>
      </c>
      <c r="W89" s="336">
        <f t="shared" si="133"/>
        <v>2.5934666056406777E-2</v>
      </c>
      <c r="X89" s="336">
        <f t="shared" si="133"/>
        <v>2.6980828215938748E-2</v>
      </c>
      <c r="Y89" s="336">
        <f t="shared" si="133"/>
        <v>2.6440560079539897E-2</v>
      </c>
      <c r="Z89" s="336">
        <f t="shared" si="133"/>
        <v>2.5959217567454999E-2</v>
      </c>
      <c r="AA89" s="336">
        <f t="shared" si="133"/>
        <v>2.5461969503102522E-2</v>
      </c>
      <c r="AB89" s="336">
        <f t="shared" si="133"/>
        <v>2.5053564317338125E-2</v>
      </c>
      <c r="AC89" s="336">
        <f t="shared" si="133"/>
        <v>2.4647269941646507E-2</v>
      </c>
      <c r="AD89" s="336">
        <f t="shared" si="133"/>
        <v>2.4211153082394563E-2</v>
      </c>
      <c r="AE89" s="336">
        <f t="shared" ref="AE89:AL89" si="134">AE42/AE$49</f>
        <v>2.3812473142480303E-2</v>
      </c>
      <c r="AF89" s="336">
        <f t="shared" si="134"/>
        <v>2.3412421024671261E-2</v>
      </c>
      <c r="AG89" s="336">
        <f t="shared" si="134"/>
        <v>2.3022666651490845E-2</v>
      </c>
      <c r="AH89" s="336">
        <f t="shared" si="134"/>
        <v>2.2631708190791171E-2</v>
      </c>
      <c r="AI89" s="336">
        <f t="shared" si="134"/>
        <v>2.2218567356601909E-2</v>
      </c>
      <c r="AJ89" s="336">
        <f t="shared" si="134"/>
        <v>2.1797063408186549E-2</v>
      </c>
      <c r="AK89" s="336">
        <f t="shared" si="134"/>
        <v>2.144191905248603E-2</v>
      </c>
      <c r="AL89" s="336">
        <f t="shared" si="134"/>
        <v>2.1106598513618034E-2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4.3000936705857196E-2</v>
      </c>
      <c r="N90" s="336">
        <f t="shared" si="135"/>
        <v>4.2809404941552658E-2</v>
      </c>
      <c r="O90" s="336">
        <f t="shared" si="135"/>
        <v>4.1073868728247857E-2</v>
      </c>
      <c r="P90" s="336">
        <f t="shared" si="135"/>
        <v>3.896603911423701E-2</v>
      </c>
      <c r="Q90" s="336">
        <f t="shared" si="135"/>
        <v>4.192020894736901E-2</v>
      </c>
      <c r="R90" s="336">
        <f t="shared" si="135"/>
        <v>3.9108070706308451E-2</v>
      </c>
      <c r="S90" s="336">
        <f t="shared" si="135"/>
        <v>4.2938473001532321E-2</v>
      </c>
      <c r="T90" s="336">
        <f t="shared" si="135"/>
        <v>4.2115742935505317E-2</v>
      </c>
      <c r="U90" s="336">
        <f t="shared" si="135"/>
        <v>4.4802500742234776E-2</v>
      </c>
      <c r="V90" s="336">
        <f t="shared" si="135"/>
        <v>4.4294127274782075E-2</v>
      </c>
      <c r="W90" s="336">
        <f t="shared" si="135"/>
        <v>4.0581692556742599E-2</v>
      </c>
      <c r="X90" s="336">
        <f t="shared" si="135"/>
        <v>4.0982436047725279E-2</v>
      </c>
      <c r="Y90" s="336">
        <f t="shared" si="135"/>
        <v>4.0664602436361878E-2</v>
      </c>
      <c r="Z90" s="336">
        <f t="shared" si="135"/>
        <v>4.038791737205135E-2</v>
      </c>
      <c r="AA90" s="336">
        <f t="shared" si="135"/>
        <v>4.0140597214491348E-2</v>
      </c>
      <c r="AB90" s="336">
        <f t="shared" si="135"/>
        <v>3.9931971197695461E-2</v>
      </c>
      <c r="AC90" s="336">
        <f t="shared" si="135"/>
        <v>3.9711740300463733E-2</v>
      </c>
      <c r="AD90" s="336">
        <f t="shared" si="135"/>
        <v>3.9492316630367383E-2</v>
      </c>
      <c r="AE90" s="336">
        <f t="shared" ref="AE90:AL90" si="136">AE43/AE$49</f>
        <v>3.9278859385182219E-2</v>
      </c>
      <c r="AF90" s="336">
        <f t="shared" si="136"/>
        <v>3.9071785695490469E-2</v>
      </c>
      <c r="AG90" s="336">
        <f t="shared" si="136"/>
        <v>3.8885610709384615E-2</v>
      </c>
      <c r="AH90" s="336">
        <f t="shared" si="136"/>
        <v>3.8711769164267752E-2</v>
      </c>
      <c r="AI90" s="336">
        <f t="shared" si="136"/>
        <v>3.8527503004894138E-2</v>
      </c>
      <c r="AJ90" s="336">
        <f t="shared" si="136"/>
        <v>3.8316311496682479E-2</v>
      </c>
      <c r="AK90" s="336">
        <f t="shared" si="136"/>
        <v>3.8090865026753719E-2</v>
      </c>
      <c r="AL90" s="336">
        <f t="shared" si="136"/>
        <v>3.7871569933781525E-2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0.11570312578545387</v>
      </c>
      <c r="N92" s="337">
        <f t="shared" si="137"/>
        <v>0.11209872623899933</v>
      </c>
      <c r="O92" s="337">
        <f t="shared" si="137"/>
        <v>0.11002929031049731</v>
      </c>
      <c r="P92" s="337">
        <f t="shared" si="137"/>
        <v>0.11277158998584248</v>
      </c>
      <c r="Q92" s="337">
        <f t="shared" si="137"/>
        <v>0.11425266486077003</v>
      </c>
      <c r="R92" s="337">
        <f t="shared" si="137"/>
        <v>0.11481960602891347</v>
      </c>
      <c r="S92" s="337">
        <f t="shared" si="137"/>
        <v>0.11641215560539536</v>
      </c>
      <c r="T92" s="337">
        <f t="shared" si="137"/>
        <v>0.10812534323223817</v>
      </c>
      <c r="U92" s="337">
        <f t="shared" si="137"/>
        <v>0.10910061100012403</v>
      </c>
      <c r="V92" s="337">
        <f t="shared" si="137"/>
        <v>0.10910268585841623</v>
      </c>
      <c r="W92" s="337">
        <f t="shared" si="137"/>
        <v>9.8467277774854298E-2</v>
      </c>
      <c r="X92" s="337">
        <f t="shared" si="137"/>
        <v>0.10147364014574169</v>
      </c>
      <c r="Y92" s="337">
        <f t="shared" si="137"/>
        <v>0.1008457695168843</v>
      </c>
      <c r="Z92" s="337">
        <f t="shared" si="137"/>
        <v>0.10025402054929276</v>
      </c>
      <c r="AA92" s="337">
        <f t="shared" si="137"/>
        <v>9.9658376628457709E-2</v>
      </c>
      <c r="AB92" s="337">
        <f t="shared" si="137"/>
        <v>9.9020602318131423E-2</v>
      </c>
      <c r="AC92" s="337">
        <f t="shared" si="137"/>
        <v>9.8373392181192357E-2</v>
      </c>
      <c r="AD92" s="337">
        <f t="shared" si="137"/>
        <v>9.7761849956841229E-2</v>
      </c>
      <c r="AE92" s="337">
        <f t="shared" ref="AE92:AL92" si="138">AE45/AE$49</f>
        <v>9.7102557765841022E-2</v>
      </c>
      <c r="AF92" s="337">
        <f t="shared" si="138"/>
        <v>9.6443646976936415E-2</v>
      </c>
      <c r="AG92" s="337">
        <f t="shared" si="138"/>
        <v>9.5787054584078671E-2</v>
      </c>
      <c r="AH92" s="337">
        <f t="shared" si="138"/>
        <v>9.5131165776091681E-2</v>
      </c>
      <c r="AI92" s="337">
        <f t="shared" si="138"/>
        <v>9.4463056617011668E-2</v>
      </c>
      <c r="AJ92" s="337">
        <f t="shared" si="138"/>
        <v>9.3815681664503173E-2</v>
      </c>
      <c r="AK92" s="337">
        <f t="shared" si="138"/>
        <v>9.3191329916832169E-2</v>
      </c>
      <c r="AL92" s="337">
        <f t="shared" si="138"/>
        <v>9.2579610898072123E-2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1.7859112916026737E-2</v>
      </c>
      <c r="N93" s="336">
        <f t="shared" si="139"/>
        <v>1.7570810369603573E-2</v>
      </c>
      <c r="O93" s="336">
        <f t="shared" si="139"/>
        <v>1.7747579481094355E-2</v>
      </c>
      <c r="P93" s="336">
        <f t="shared" si="139"/>
        <v>1.8026494343602602E-2</v>
      </c>
      <c r="Q93" s="336">
        <f t="shared" si="139"/>
        <v>1.8202583250324981E-2</v>
      </c>
      <c r="R93" s="336">
        <f t="shared" si="139"/>
        <v>1.8741609334914214E-2</v>
      </c>
      <c r="S93" s="336">
        <f t="shared" si="139"/>
        <v>1.9120480347006117E-2</v>
      </c>
      <c r="T93" s="336">
        <f t="shared" si="139"/>
        <v>1.6682624836541309E-2</v>
      </c>
      <c r="U93" s="336">
        <f t="shared" si="139"/>
        <v>1.7522949927472362E-2</v>
      </c>
      <c r="V93" s="336">
        <f t="shared" si="139"/>
        <v>1.6955249118343979E-2</v>
      </c>
      <c r="W93" s="336">
        <f t="shared" si="139"/>
        <v>1.4495380059819781E-2</v>
      </c>
      <c r="X93" s="336">
        <f t="shared" si="139"/>
        <v>2.4224557407678569E-2</v>
      </c>
      <c r="Y93" s="336">
        <f t="shared" si="139"/>
        <v>2.4383417941769219E-2</v>
      </c>
      <c r="Z93" s="336">
        <f t="shared" si="139"/>
        <v>2.4508977840158645E-2</v>
      </c>
      <c r="AA93" s="336">
        <f t="shared" si="139"/>
        <v>2.4652308325666679E-2</v>
      </c>
      <c r="AB93" s="336">
        <f t="shared" si="139"/>
        <v>2.4809286008052281E-2</v>
      </c>
      <c r="AC93" s="336">
        <f t="shared" si="139"/>
        <v>2.4971411214239448E-2</v>
      </c>
      <c r="AD93" s="336">
        <f t="shared" si="139"/>
        <v>2.5110287867904153E-2</v>
      </c>
      <c r="AE93" s="336">
        <f t="shared" ref="AE93:AL93" si="140">AE46/AE$49</f>
        <v>2.5288779834555467E-2</v>
      </c>
      <c r="AF93" s="336">
        <f t="shared" si="140"/>
        <v>2.546811712446034E-2</v>
      </c>
      <c r="AG93" s="336">
        <f t="shared" si="140"/>
        <v>2.567227579789785E-2</v>
      </c>
      <c r="AH93" s="336">
        <f t="shared" si="140"/>
        <v>2.58811124409178E-2</v>
      </c>
      <c r="AI93" s="336">
        <f t="shared" si="140"/>
        <v>2.6092855599228651E-2</v>
      </c>
      <c r="AJ93" s="336">
        <f t="shared" si="140"/>
        <v>2.630607926279848E-2</v>
      </c>
      <c r="AK93" s="336">
        <f t="shared" si="140"/>
        <v>2.650889778892156E-2</v>
      </c>
      <c r="AL93" s="336">
        <f t="shared" si="140"/>
        <v>2.6730076044488727E-2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9.7844012869427122E-2</v>
      </c>
      <c r="N94" s="336">
        <f t="shared" si="141"/>
        <v>9.4527915869395754E-2</v>
      </c>
      <c r="O94" s="336">
        <f t="shared" si="141"/>
        <v>9.2281710829402952E-2</v>
      </c>
      <c r="P94" s="336">
        <f t="shared" si="141"/>
        <v>9.4745095642239874E-2</v>
      </c>
      <c r="Q94" s="336">
        <f t="shared" si="141"/>
        <v>9.6050081610445051E-2</v>
      </c>
      <c r="R94" s="336">
        <f t="shared" si="141"/>
        <v>9.6077996693999274E-2</v>
      </c>
      <c r="S94" s="336">
        <f t="shared" si="141"/>
        <v>9.7291675258389235E-2</v>
      </c>
      <c r="T94" s="336">
        <f t="shared" si="141"/>
        <v>9.1442718395696856E-2</v>
      </c>
      <c r="U94" s="336">
        <f t="shared" si="141"/>
        <v>9.1577661072651667E-2</v>
      </c>
      <c r="V94" s="336">
        <f t="shared" si="141"/>
        <v>9.2147436740072253E-2</v>
      </c>
      <c r="W94" s="336">
        <f t="shared" si="141"/>
        <v>8.3971897715034521E-2</v>
      </c>
      <c r="X94" s="336">
        <f t="shared" si="141"/>
        <v>7.7249082738063121E-2</v>
      </c>
      <c r="Y94" s="336">
        <f t="shared" si="141"/>
        <v>7.6462351575115078E-2</v>
      </c>
      <c r="Z94" s="336">
        <f t="shared" si="141"/>
        <v>7.5745042709134125E-2</v>
      </c>
      <c r="AA94" s="336">
        <f t="shared" si="141"/>
        <v>7.5006068302791037E-2</v>
      </c>
      <c r="AB94" s="336">
        <f t="shared" si="141"/>
        <v>7.4211316310079142E-2</v>
      </c>
      <c r="AC94" s="336">
        <f t="shared" si="141"/>
        <v>7.3401980966952898E-2</v>
      </c>
      <c r="AD94" s="336">
        <f t="shared" si="141"/>
        <v>7.2651562088937083E-2</v>
      </c>
      <c r="AE94" s="336">
        <f t="shared" ref="AE94:AL94" si="142">AE47/AE$49</f>
        <v>7.1813777931285558E-2</v>
      </c>
      <c r="AF94" s="336">
        <f t="shared" si="142"/>
        <v>7.0975529852476058E-2</v>
      </c>
      <c r="AG94" s="336">
        <f t="shared" si="142"/>
        <v>7.0114778786180831E-2</v>
      </c>
      <c r="AH94" s="336">
        <f t="shared" si="142"/>
        <v>6.9250053335173867E-2</v>
      </c>
      <c r="AI94" s="336">
        <f t="shared" si="142"/>
        <v>6.8370201017783003E-2</v>
      </c>
      <c r="AJ94" s="336">
        <f t="shared" si="142"/>
        <v>6.7509602401704685E-2</v>
      </c>
      <c r="AK94" s="336">
        <f t="shared" si="142"/>
        <v>6.6682432127910612E-2</v>
      </c>
      <c r="AL94" s="336">
        <f t="shared" si="142"/>
        <v>6.58495348535834E-2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Lancashire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Lancashire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Lancashire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Lancashire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Lancashire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Lancashire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Lancashire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Lancashire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Lancashire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Lancashire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Lancashire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Lancashire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Lancashire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6.4930821989929655</v>
      </c>
      <c r="Y4" s="11">
        <f>'Occ T1'!D8-'Occ T1'!C8</f>
        <v>2.3189023100593147</v>
      </c>
      <c r="Z4" s="11">
        <f>'Occ T1'!E8-'Occ T1'!D8</f>
        <v>-4.308532163605868</v>
      </c>
      <c r="AA4" s="11">
        <f>'Occ T1'!F8-'Occ T1'!E8</f>
        <v>6.3434190155023131</v>
      </c>
      <c r="AB4" s="11">
        <f>'Occ T1'!D8-'Occ T1'!B8</f>
        <v>8.8119845090522801</v>
      </c>
      <c r="AC4" s="11">
        <f>'Occ T1'!F8-'Occ T1'!D8</f>
        <v>2.0348868518964451</v>
      </c>
    </row>
    <row r="5" spans="1:29" x14ac:dyDescent="0.2">
      <c r="W5" s="10" t="str">
        <f>name!E5</f>
        <v>Professional occupations</v>
      </c>
      <c r="X5" s="11">
        <f>'Occ T1'!C9-'Occ T1'!B9</f>
        <v>12.790405310246399</v>
      </c>
      <c r="Y5" s="11">
        <f>'Occ T1'!D9-'Occ T1'!C9</f>
        <v>7.4740741630726859</v>
      </c>
      <c r="Z5" s="11">
        <f>'Occ T1'!E9-'Occ T1'!D9</f>
        <v>10.918884403378883</v>
      </c>
      <c r="AA5" s="11">
        <f>'Occ T1'!F9-'Occ T1'!E9</f>
        <v>19.916452716413147</v>
      </c>
      <c r="AB5" s="11">
        <f>'Occ T1'!D9-'Occ T1'!B9</f>
        <v>20.264479473319085</v>
      </c>
      <c r="AC5" s="11">
        <f>'Occ T1'!F9-'Occ T1'!D9</f>
        <v>30.83533711979203</v>
      </c>
    </row>
    <row r="6" spans="1:29" x14ac:dyDescent="0.2">
      <c r="W6" s="10" t="str">
        <f>name!E6</f>
        <v>Associate professional occupations</v>
      </c>
      <c r="X6" s="11">
        <f>'Occ T1'!C10-'Occ T1'!B10</f>
        <v>6.4352065652625896</v>
      </c>
      <c r="Y6" s="11">
        <f>'Occ T1'!D10-'Occ T1'!C10</f>
        <v>2.5940380290538769</v>
      </c>
      <c r="Z6" s="11">
        <f>'Occ T1'!E10-'Occ T1'!D10</f>
        <v>5.9385157325193916</v>
      </c>
      <c r="AA6" s="11">
        <f>'Occ T1'!F10-'Occ T1'!E10</f>
        <v>9.8709656865100897</v>
      </c>
      <c r="AB6" s="11">
        <f>'Occ T1'!D10-'Occ T1'!B10</f>
        <v>9.0292445943164665</v>
      </c>
      <c r="AC6" s="11">
        <f>'Occ T1'!F10-'Occ T1'!D10</f>
        <v>15.809481419029481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-2.5074712631211895</v>
      </c>
      <c r="Y7" s="11">
        <f>'Occ T1'!D11-'Occ T1'!C11</f>
        <v>1.9303430023306163</v>
      </c>
      <c r="Z7" s="11">
        <f>'Occ T1'!E11-'Occ T1'!D11</f>
        <v>1.7408847093901869</v>
      </c>
      <c r="AA7" s="11">
        <f>'Occ T1'!F11-'Occ T1'!E11</f>
        <v>-3.942087940304134</v>
      </c>
      <c r="AB7" s="11">
        <f>'Occ T1'!D11-'Occ T1'!B11</f>
        <v>-0.57712826079057322</v>
      </c>
      <c r="AC7" s="11">
        <f>'Occ T1'!F11-'Occ T1'!D11</f>
        <v>-2.2012032309139471</v>
      </c>
    </row>
    <row r="8" spans="1:29" x14ac:dyDescent="0.2">
      <c r="W8" s="10" t="str">
        <f>name!E8</f>
        <v>Skilled trades occupations</v>
      </c>
      <c r="X8" s="11">
        <f>'Occ T1'!C12-'Occ T1'!B12</f>
        <v>1.8059830885985377</v>
      </c>
      <c r="Y8" s="11">
        <f>'Occ T1'!D12-'Occ T1'!C12</f>
        <v>-9.4418545212053999</v>
      </c>
      <c r="Z8" s="11">
        <f>'Occ T1'!E12-'Occ T1'!D12</f>
        <v>-1.5519555831149887</v>
      </c>
      <c r="AA8" s="11">
        <f>'Occ T1'!F12-'Occ T1'!E12</f>
        <v>-3.635310597127301</v>
      </c>
      <c r="AB8" s="11">
        <f>'Occ T1'!D12-'Occ T1'!B12</f>
        <v>-7.6358714326068622</v>
      </c>
      <c r="AC8" s="11">
        <f>'Occ T1'!F12-'Occ T1'!D12</f>
        <v>-5.1872661802422897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-0.11294401322454917</v>
      </c>
      <c r="Y9" s="11">
        <f>'Occ T1'!D13-'Occ T1'!C13</f>
        <v>-2.6765424491147485</v>
      </c>
      <c r="Z9" s="11">
        <f>'Occ T1'!E13-'Occ T1'!D13</f>
        <v>2.7284749960040529</v>
      </c>
      <c r="AA9" s="11">
        <f>'Occ T1'!F13-'Occ T1'!E13</f>
        <v>7.1746484195021907</v>
      </c>
      <c r="AB9" s="11">
        <f>'Occ T1'!D13-'Occ T1'!B13</f>
        <v>-2.7894864623392976</v>
      </c>
      <c r="AC9" s="11">
        <f>'Occ T1'!F13-'Occ T1'!D13</f>
        <v>9.9031234155062435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2.6064668137042588</v>
      </c>
      <c r="Y10" s="11">
        <f>'Occ T1'!D14-'Occ T1'!C14</f>
        <v>-2.6288093319563473</v>
      </c>
      <c r="Z10" s="11">
        <f>'Occ T1'!E14-'Occ T1'!D14</f>
        <v>1.1200320202269864</v>
      </c>
      <c r="AA10" s="11">
        <f>'Occ T1'!F14-'Occ T1'!E14</f>
        <v>0.42748644540995429</v>
      </c>
      <c r="AB10" s="11">
        <f>'Occ T1'!D14-'Occ T1'!B14</f>
        <v>-2.2342518252088439E-2</v>
      </c>
      <c r="AC10" s="11">
        <f>'Occ T1'!F14-'Occ T1'!D14</f>
        <v>1.5475184656369407</v>
      </c>
    </row>
    <row r="11" spans="1:29" x14ac:dyDescent="0.2">
      <c r="W11" s="10" t="str">
        <f>name!E11</f>
        <v>Process, plant and machine operatives</v>
      </c>
      <c r="X11" s="11">
        <f>'Occ T1'!C15-'Occ T1'!B15</f>
        <v>4.4091326326421409</v>
      </c>
      <c r="Y11" s="11">
        <f>'Occ T1'!D15-'Occ T1'!C15</f>
        <v>-6.4022050291574857</v>
      </c>
      <c r="Z11" s="11">
        <f>'Occ T1'!E15-'Occ T1'!D15</f>
        <v>0.12919411674988623</v>
      </c>
      <c r="AA11" s="11">
        <f>'Occ T1'!F15-'Occ T1'!E15</f>
        <v>-2.5794160258289338</v>
      </c>
      <c r="AB11" s="11">
        <f>'Occ T1'!D15-'Occ T1'!B15</f>
        <v>-1.9930723965153447</v>
      </c>
      <c r="AC11" s="11">
        <f>'Occ T1'!F15-'Occ T1'!D15</f>
        <v>-2.4502219090790476</v>
      </c>
    </row>
    <row r="12" spans="1:29" x14ac:dyDescent="0.2">
      <c r="W12" s="10" t="str">
        <f>name!E12</f>
        <v>Elementary occupations</v>
      </c>
      <c r="X12" s="11">
        <f>'Occ T1'!C16-'Occ T1'!B16</f>
        <v>-0.62786133310119396</v>
      </c>
      <c r="Y12" s="11">
        <f>'Occ T1'!D16-'Occ T1'!C16</f>
        <v>-9.4559461730825234</v>
      </c>
      <c r="Z12" s="11">
        <f>'Occ T1'!E16-'Occ T1'!D16</f>
        <v>2.2805017684512734</v>
      </c>
      <c r="AA12" s="11">
        <f>'Occ T1'!F16-'Occ T1'!E16</f>
        <v>-1.8341577200772861</v>
      </c>
      <c r="AB12" s="11">
        <f>'Occ T1'!D16-'Occ T1'!B16</f>
        <v>-10.083807506183717</v>
      </c>
      <c r="AC12" s="11">
        <f>'Occ T1'!F16-'Occ T1'!D16</f>
        <v>0.44634404837398733</v>
      </c>
    </row>
    <row r="14" spans="1:29" x14ac:dyDescent="0.2">
      <c r="W14" s="10" t="str">
        <f>name!E3</f>
        <v>All occupations</v>
      </c>
      <c r="X14" s="11">
        <f>'Occ T1'!C18-'Occ T1'!B18</f>
        <v>31.291999999999916</v>
      </c>
      <c r="Y14" s="11">
        <f>'Occ T1'!D18-'Occ T1'!C18</f>
        <v>-16.288000000000011</v>
      </c>
      <c r="Z14" s="11">
        <f>'Occ T1'!E18-'Occ T1'!D18</f>
        <v>18.995999999999867</v>
      </c>
      <c r="AA14" s="11">
        <f>'Occ T1'!F18-'Occ T1'!E18</f>
        <v>31.741999999999962</v>
      </c>
      <c r="AB14" s="11">
        <f>'Occ T1'!D18-'Occ T1'!B18</f>
        <v>15.003999999999905</v>
      </c>
      <c r="AC14" s="11">
        <f>'Occ T1'!F18-'Occ T1'!D18</f>
        <v>50.737999999999829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Lancashire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2.0348868518964451</v>
      </c>
      <c r="O3" s="11">
        <f>'Occ T1'!AB64</f>
        <v>2.5750005165567451</v>
      </c>
      <c r="P3" s="11">
        <f>'Occ T1'!Q64</f>
        <v>-0.54011366466028221</v>
      </c>
    </row>
    <row r="4" spans="1:16" x14ac:dyDescent="0.2">
      <c r="M4" s="10" t="str">
        <f>name!E5</f>
        <v>Professional occupations</v>
      </c>
      <c r="N4" s="11">
        <f>'Occ T1'!F65</f>
        <v>30.83533711979203</v>
      </c>
      <c r="O4" s="11">
        <f>'Occ T1'!AB65</f>
        <v>16.354379443097685</v>
      </c>
      <c r="P4" s="11">
        <f>'Occ T1'!Q65</f>
        <v>14.480957676694558</v>
      </c>
    </row>
    <row r="5" spans="1:16" x14ac:dyDescent="0.2">
      <c r="M5" s="10" t="str">
        <f>name!E6</f>
        <v>Associate professional occupations</v>
      </c>
      <c r="N5" s="11">
        <f>'Occ T1'!F66</f>
        <v>15.809481419029481</v>
      </c>
      <c r="O5" s="11">
        <f>'Occ T1'!AB66</f>
        <v>17.359223267150618</v>
      </c>
      <c r="P5" s="11">
        <f>'Occ T1'!Q66</f>
        <v>-1.5497418481210445</v>
      </c>
    </row>
    <row r="6" spans="1:16" x14ac:dyDescent="0.2">
      <c r="M6" s="10" t="str">
        <f>name!E7</f>
        <v>Administrative and secretarial occupations</v>
      </c>
      <c r="N6" s="11">
        <f>'Occ T1'!F67</f>
        <v>-2.2012032309139471</v>
      </c>
      <c r="O6" s="11">
        <f>'Occ T1'!AB67</f>
        <v>-8.0313728130971569</v>
      </c>
      <c r="P6" s="11">
        <f>'Occ T1'!Q67</f>
        <v>5.8301695821833803</v>
      </c>
    </row>
    <row r="7" spans="1:16" x14ac:dyDescent="0.2">
      <c r="M7" s="10" t="str">
        <f>name!E8</f>
        <v>Skilled trades occupations</v>
      </c>
      <c r="N7" s="11">
        <f>'Occ T1'!F68</f>
        <v>-5.1872661802422897</v>
      </c>
      <c r="O7" s="11">
        <f>'Occ T1'!AB68</f>
        <v>0.78318738666512466</v>
      </c>
      <c r="P7" s="11">
        <f>'Occ T1'!Q68</f>
        <v>-5.9704535669073522</v>
      </c>
    </row>
    <row r="8" spans="1:16" x14ac:dyDescent="0.2">
      <c r="M8" s="10" t="str">
        <f>name!E9</f>
        <v>Caring, leisure and other service occupations</v>
      </c>
      <c r="N8" s="11">
        <f>'Occ T1'!F69</f>
        <v>9.9031234155062435</v>
      </c>
      <c r="O8" s="11">
        <f>'Occ T1'!AB69</f>
        <v>6.6714139743966143</v>
      </c>
      <c r="P8" s="11">
        <f>'Occ T1'!Q69</f>
        <v>3.2317094411097056</v>
      </c>
    </row>
    <row r="9" spans="1:16" x14ac:dyDescent="0.2">
      <c r="M9" s="10" t="str">
        <f>name!E10</f>
        <v>Sales and customer service occupations</v>
      </c>
      <c r="N9" s="11">
        <f>'Occ T1'!F70</f>
        <v>1.5475184656369407</v>
      </c>
      <c r="O9" s="11">
        <f>'Occ T1'!AB70</f>
        <v>-0.69047490471735529</v>
      </c>
      <c r="P9" s="11">
        <f>'Occ T1'!Q70</f>
        <v>2.2379933703543138</v>
      </c>
    </row>
    <row r="10" spans="1:16" x14ac:dyDescent="0.2">
      <c r="M10" s="10" t="str">
        <f>name!E11</f>
        <v>Process, plant and machine operatives</v>
      </c>
      <c r="N10" s="11">
        <f>'Occ T1'!F71</f>
        <v>-2.4502219090790476</v>
      </c>
      <c r="O10" s="11">
        <f>'Occ T1'!AB71</f>
        <v>0.34911895493501444</v>
      </c>
      <c r="P10" s="11">
        <f>'Occ T1'!Q71</f>
        <v>-2.7993408640140984</v>
      </c>
    </row>
    <row r="11" spans="1:16" x14ac:dyDescent="0.2">
      <c r="M11" s="10" t="str">
        <f>name!E12</f>
        <v>Elementary occupations</v>
      </c>
      <c r="N11" s="11">
        <f>'Occ T1'!F72</f>
        <v>0.44634404837398733</v>
      </c>
      <c r="O11" s="11">
        <f>'Occ T1'!AB72</f>
        <v>-0.25905887059728627</v>
      </c>
      <c r="P11" s="11">
        <f>'Occ T1'!Q72</f>
        <v>0.70540291897124519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50.737999999999829</v>
      </c>
      <c r="O13" s="11">
        <f>'Occ T1'!AB74</f>
        <v>35.111416954389995</v>
      </c>
      <c r="P13" s="11">
        <f>'Occ T1'!Q74</f>
        <v>15.626583045610346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Lancashire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1.4464632107665985</v>
      </c>
      <c r="O3" s="11">
        <f>'Occ T5'!H44</f>
        <v>1.4457488188154972</v>
      </c>
      <c r="P3" s="11">
        <f>'Occ T5'!G44</f>
        <v>-0.85732517768553151</v>
      </c>
    </row>
    <row r="4" spans="1:16" x14ac:dyDescent="0.2">
      <c r="M4" s="10" t="str">
        <f>name!E5</f>
        <v>Professional occupations</v>
      </c>
      <c r="N4" s="11">
        <f>'Occ T5'!I45</f>
        <v>0.53407460788931083</v>
      </c>
      <c r="O4" s="11">
        <f>'Occ T5'!H45</f>
        <v>6.768814003610121</v>
      </c>
      <c r="P4" s="11">
        <f>'Occ T5'!G45</f>
        <v>23.532448508292816</v>
      </c>
    </row>
    <row r="5" spans="1:16" x14ac:dyDescent="0.2">
      <c r="M5" s="10" t="str">
        <f>name!E6</f>
        <v>Associate professional occupations</v>
      </c>
      <c r="N5" s="11">
        <f>'Occ T5'!I46</f>
        <v>0.99256238907943484</v>
      </c>
      <c r="O5" s="11">
        <f>'Occ T5'!H46</f>
        <v>5.7656319800137723</v>
      </c>
      <c r="P5" s="11">
        <f>'Occ T5'!G46</f>
        <v>9.0512870499363132</v>
      </c>
    </row>
    <row r="6" spans="1:16" x14ac:dyDescent="0.2">
      <c r="M6" s="10" t="str">
        <f>name!E7</f>
        <v>Administrative and secretarial occupations</v>
      </c>
      <c r="N6" s="11">
        <f>'Occ T5'!I47</f>
        <v>-0.28483107506532601</v>
      </c>
      <c r="O6" s="11">
        <f>'Occ T5'!H47</f>
        <v>-3.6874138968470405</v>
      </c>
      <c r="P6" s="11">
        <f>'Occ T5'!G47</f>
        <v>1.7710417409985908</v>
      </c>
    </row>
    <row r="7" spans="1:16" x14ac:dyDescent="0.2">
      <c r="M7" s="10" t="str">
        <f>name!E8</f>
        <v>Skilled trades occupations</v>
      </c>
      <c r="N7" s="11">
        <f>'Occ T5'!I48</f>
        <v>1.0411118290979573</v>
      </c>
      <c r="O7" s="11">
        <f>'Occ T5'!H48</f>
        <v>1.4713110789985393</v>
      </c>
      <c r="P7" s="11">
        <f>'Occ T5'!G48</f>
        <v>-7.6996890883387152</v>
      </c>
    </row>
    <row r="8" spans="1:16" x14ac:dyDescent="0.2">
      <c r="M8" s="10" t="str">
        <f>name!E9</f>
        <v>Caring, leisure and other service occupations</v>
      </c>
      <c r="N8" s="11">
        <f>'Occ T5'!I49</f>
        <v>1.0262775878979005</v>
      </c>
      <c r="O8" s="11">
        <f>'Occ T5'!H49</f>
        <v>1.7944389607891296</v>
      </c>
      <c r="P8" s="11">
        <f>'Occ T5'!G49</f>
        <v>7.0824068668193121</v>
      </c>
    </row>
    <row r="9" spans="1:16" x14ac:dyDescent="0.2">
      <c r="M9" s="10" t="str">
        <f>name!E10</f>
        <v>Sales and customer service occupations</v>
      </c>
      <c r="N9" s="11">
        <f>'Occ T5'!I50</f>
        <v>-0.69491075978898609</v>
      </c>
      <c r="O9" s="11">
        <f>'Occ T5'!H50</f>
        <v>2.2271160980748945</v>
      </c>
      <c r="P9" s="11">
        <f>'Occ T5'!G50</f>
        <v>1.5313127351046063E-2</v>
      </c>
    </row>
    <row r="10" spans="1:16" x14ac:dyDescent="0.2">
      <c r="M10" s="10" t="str">
        <f>name!E11</f>
        <v>Process, plant and machine operatives</v>
      </c>
      <c r="N10" s="11">
        <f>'Occ T5'!I51</f>
        <v>1.5837643530170231</v>
      </c>
      <c r="O10" s="11">
        <f>'Occ T5'!H51</f>
        <v>1.3118808174009278</v>
      </c>
      <c r="P10" s="11">
        <f>'Occ T5'!G51</f>
        <v>-5.3458670794970331</v>
      </c>
    </row>
    <row r="11" spans="1:16" x14ac:dyDescent="0.2">
      <c r="M11" s="10" t="str">
        <f>name!E12</f>
        <v>Elementary occupations</v>
      </c>
      <c r="N11" s="11">
        <f>'Occ T5'!I52</f>
        <v>1.6534118025243547</v>
      </c>
      <c r="O11" s="11">
        <f>'Occ T5'!H52</f>
        <v>-3.9903640957883475</v>
      </c>
      <c r="P11" s="11">
        <f>'Occ T5'!G52</f>
        <v>2.7832963416379428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7.297923945418276</v>
      </c>
      <c r="O13" s="11">
        <f>'Occ T5'!H54</f>
        <v>13.107163765067526</v>
      </c>
      <c r="P13" s="11">
        <f>'Occ T5'!G54</f>
        <v>30.332912289514695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0.54723493250800193</v>
      </c>
      <c r="O18" s="11">
        <f>'Occ T5'!AN44</f>
        <v>1.1912970318947558</v>
      </c>
      <c r="P18" s="11">
        <f>'Occ T5'!AM44</f>
        <v>0.83646855215401139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1.6394333913258547</v>
      </c>
      <c r="O19" s="11">
        <f>'Occ T5'!AN45</f>
        <v>4.3347296843875753</v>
      </c>
      <c r="P19" s="11">
        <f>'Occ T5'!AM45</f>
        <v>10.3802163673842</v>
      </c>
    </row>
    <row r="20" spans="13:16" x14ac:dyDescent="0.2">
      <c r="M20" s="10" t="str">
        <f t="shared" si="0"/>
        <v>Associate professional occupations</v>
      </c>
      <c r="N20" s="11">
        <f>'Occ T5'!AO46</f>
        <v>0.99338942203516734</v>
      </c>
      <c r="O20" s="11">
        <f>'Occ T5'!AN46</f>
        <v>5.4648657914500021</v>
      </c>
      <c r="P20" s="11">
        <f>'Occ T5'!AM46</f>
        <v>10.900968053665451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-0.49334083716642274</v>
      </c>
      <c r="O21" s="11">
        <f>'Occ T5'!AN47</f>
        <v>-4.175119250317703</v>
      </c>
      <c r="P21" s="11">
        <f>'Occ T5'!AM47</f>
        <v>-3.3629127256130964</v>
      </c>
    </row>
    <row r="22" spans="13:16" x14ac:dyDescent="0.2">
      <c r="M22" s="10" t="str">
        <f t="shared" si="0"/>
        <v>Skilled trades occupations</v>
      </c>
      <c r="N22" s="11">
        <f>'Occ T5'!AO48</f>
        <v>0.17069304217188952</v>
      </c>
      <c r="O22" s="11">
        <f>'Occ T5'!AN48</f>
        <v>0.62226545995618965</v>
      </c>
      <c r="P22" s="11">
        <f>'Occ T5'!AM48</f>
        <v>-9.7711154629624986E-3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0.57414696737600934</v>
      </c>
      <c r="O23" s="11">
        <f>'Occ T5'!AN49</f>
        <v>0.40826646106503262</v>
      </c>
      <c r="P23" s="11">
        <f>'Occ T5'!AM49</f>
        <v>5.689000545955583</v>
      </c>
    </row>
    <row r="24" spans="13:16" x14ac:dyDescent="0.2">
      <c r="M24" s="10" t="str">
        <f t="shared" si="0"/>
        <v>Sales and customer service occupations</v>
      </c>
      <c r="N24" s="11">
        <f>'Occ T5'!AO50</f>
        <v>-0.38478126240825505</v>
      </c>
      <c r="O24" s="11">
        <f>'Occ T5'!AN50</f>
        <v>0.61764838068416239</v>
      </c>
      <c r="P24" s="11">
        <f>'Occ T5'!AM50</f>
        <v>-0.92334202299325341</v>
      </c>
    </row>
    <row r="25" spans="13:16" x14ac:dyDescent="0.2">
      <c r="M25" s="10" t="str">
        <f t="shared" si="0"/>
        <v>Process, plant and machine operatives</v>
      </c>
      <c r="N25" s="11">
        <f>'Occ T5'!AO51</f>
        <v>0.10793283678901089</v>
      </c>
      <c r="O25" s="11">
        <f>'Occ T5'!AN51</f>
        <v>0.45529892208803879</v>
      </c>
      <c r="P25" s="11">
        <f>'Occ T5'!AM51</f>
        <v>-0.21411280394204146</v>
      </c>
    </row>
    <row r="26" spans="13:16" x14ac:dyDescent="0.2">
      <c r="M26" s="10" t="str">
        <f t="shared" si="0"/>
        <v>Elementary occupations</v>
      </c>
      <c r="N26" s="11">
        <f>'Occ T5'!AO52</f>
        <v>0.69537029847470944</v>
      </c>
      <c r="O26" s="11">
        <f>'Occ T5'!AN52</f>
        <v>-2.463649825576308</v>
      </c>
      <c r="P26" s="11">
        <f>'Occ T5'!AM52</f>
        <v>1.5092206565043238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3.8500787911059682</v>
      </c>
      <c r="O28" s="11">
        <f>'Occ T5'!AN54</f>
        <v>6.4556026556317647</v>
      </c>
      <c r="P28" s="11">
        <f>'Occ T5'!AM54</f>
        <v>24.805735507652201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0.89922827825859741</v>
      </c>
      <c r="O33" s="11">
        <f>'Occ T5'!X44</f>
        <v>0.25445178692074366</v>
      </c>
      <c r="P33" s="11">
        <f>'Occ T5'!W44</f>
        <v>-1.6937937298395589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-1.105358783436535</v>
      </c>
      <c r="O34" s="11">
        <f>'Occ T5'!X45</f>
        <v>2.4340843192225545</v>
      </c>
      <c r="P34" s="11">
        <f>'Occ T5'!W45</f>
        <v>13.152232140908581</v>
      </c>
    </row>
    <row r="35" spans="1:16" x14ac:dyDescent="0.2">
      <c r="M35" s="10" t="str">
        <f t="shared" si="1"/>
        <v>Associate professional occupations</v>
      </c>
      <c r="N35" s="11">
        <f>'Occ T5'!Y46</f>
        <v>-8.2703295572539304E-4</v>
      </c>
      <c r="O35" s="11">
        <f>'Occ T5'!X46</f>
        <v>0.30076618856378001</v>
      </c>
      <c r="P35" s="11">
        <f>'Occ T5'!W46</f>
        <v>-1.8496810037290956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0.20850976210109518</v>
      </c>
      <c r="O36" s="11">
        <f>'Occ T5'!X47</f>
        <v>0.48770535347065191</v>
      </c>
      <c r="P36" s="11">
        <f>'Occ T5'!W47</f>
        <v>5.1339544666116694</v>
      </c>
    </row>
    <row r="37" spans="1:16" x14ac:dyDescent="0.2">
      <c r="M37" s="10" t="str">
        <f t="shared" si="1"/>
        <v>Skilled trades occupations</v>
      </c>
      <c r="N37" s="11">
        <f>'Occ T5'!Y48</f>
        <v>0.87041878692606645</v>
      </c>
      <c r="O37" s="11">
        <f>'Occ T5'!X48</f>
        <v>0.84904561904234654</v>
      </c>
      <c r="P37" s="11">
        <f>'Occ T5'!W48</f>
        <v>-7.6899179728757296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0.45213062052188824</v>
      </c>
      <c r="O38" s="11">
        <f>'Occ T5'!X49</f>
        <v>1.3861724997241049</v>
      </c>
      <c r="P38" s="11">
        <f>'Occ T5'!W49</f>
        <v>1.3934063208637095</v>
      </c>
    </row>
    <row r="39" spans="1:16" x14ac:dyDescent="0.2">
      <c r="M39" s="10" t="str">
        <f t="shared" si="1"/>
        <v>Sales and customer service occupations</v>
      </c>
      <c r="N39" s="11">
        <f>'Occ T5'!Y50</f>
        <v>-0.31012949738073203</v>
      </c>
      <c r="O39" s="11">
        <f>'Occ T5'!X50</f>
        <v>1.6094677173907534</v>
      </c>
      <c r="P39" s="11">
        <f>'Occ T5'!W50</f>
        <v>0.93865515034429947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Lancashire</v>
      </c>
      <c r="M40" s="10" t="str">
        <f t="shared" si="1"/>
        <v>Process, plant and machine operatives</v>
      </c>
      <c r="N40" s="11">
        <f>'Occ T5'!Y51</f>
        <v>1.4758315162280118</v>
      </c>
      <c r="O40" s="11">
        <f>'Occ T5'!X51</f>
        <v>0.85658189531288986</v>
      </c>
      <c r="P40" s="11">
        <f>'Occ T5'!W51</f>
        <v>-5.1317542755550321</v>
      </c>
    </row>
    <row r="41" spans="1:16" x14ac:dyDescent="0.2">
      <c r="M41" s="10" t="str">
        <f t="shared" si="1"/>
        <v>Elementary occupations</v>
      </c>
      <c r="N41" s="11">
        <f>'Occ T5'!Y52</f>
        <v>0.95804150404964394</v>
      </c>
      <c r="O41" s="11">
        <f>'Occ T5'!X52</f>
        <v>-1.5267142702120218</v>
      </c>
      <c r="P41" s="11">
        <f>'Occ T5'!W52</f>
        <v>1.2740756851336243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3.4478451543123114</v>
      </c>
      <c r="O43" s="11">
        <f>'Occ T5'!X54</f>
        <v>6.6515611094357965</v>
      </c>
      <c r="P43" s="11">
        <f>'Occ T5'!W54</f>
        <v>5.527176781862579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Lancashire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Lancashire, Lancashire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8.6941732751765048</v>
      </c>
      <c r="C5" s="11">
        <f>HLOOKUP(C$3,'Qual F1'!$M$4:$BW$14,11,FALSE)</f>
        <v>9.8735349615644914</v>
      </c>
      <c r="D5" s="11">
        <f>HLOOKUP(D$3,'Qual F1'!$M$4:$BW$14,11,FALSE)</f>
        <v>11.093972884631649</v>
      </c>
      <c r="E5" s="11">
        <f>HLOOKUP(E$3,'Qual F1'!$M$4:$BW$14,11,FALSE)</f>
        <v>13.488028318209279</v>
      </c>
      <c r="F5" s="11">
        <f>HLOOKUP(F$3,'Qual F1'!$M$4:$BW$14,11,FALSE)</f>
        <v>17.578476312439257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55.269322625286925</v>
      </c>
      <c r="C6" s="11">
        <f>HLOOKUP(C$3,'Qual F1'!$M$4:$BW$14,10,FALSE)</f>
        <v>63.228136576676569</v>
      </c>
      <c r="D6" s="11">
        <f>HLOOKUP(D$3,'Qual F1'!$M$4:$BW$14,10,FALSE)</f>
        <v>70.537024521330395</v>
      </c>
      <c r="E6" s="11">
        <f>HLOOKUP(E$3,'Qual F1'!$M$4:$BW$14,10,FALSE)</f>
        <v>85.261722730542189</v>
      </c>
      <c r="F6" s="11">
        <f>HLOOKUP(F$3,'Qual F1'!$M$4:$BW$14,10,FALSE)</f>
        <v>112.50039542658415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118.49725011431245</v>
      </c>
      <c r="C7" s="11">
        <f>HLOOKUP(C$3,'Qual F1'!$M$4:$BW$14,9,FALSE)</f>
        <v>137.08620467681641</v>
      </c>
      <c r="D7" s="11">
        <f>HLOOKUP(D$3,'Qual F1'!$M$4:$BW$14,9,FALSE)</f>
        <v>136.29589684316466</v>
      </c>
      <c r="E7" s="11">
        <f>HLOOKUP(E$3,'Qual F1'!$M$4:$BW$14,9,FALSE)</f>
        <v>152.90313507696553</v>
      </c>
      <c r="F7" s="11">
        <f>HLOOKUP(F$3,'Qual F1'!$M$4:$BW$14,9,FALSE)</f>
        <v>187.01622044518598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39.827115950994617</v>
      </c>
      <c r="C8" s="11">
        <f>HLOOKUP(C$3,'Qual F1'!$M$4:$BW$14,8,FALSE)</f>
        <v>40.969003087348128</v>
      </c>
      <c r="D8" s="11">
        <f>HLOOKUP(D$3,'Qual F1'!$M$4:$BW$14,8,FALSE)</f>
        <v>39.785433292085422</v>
      </c>
      <c r="E8" s="11">
        <f>HLOOKUP(E$3,'Qual F1'!$M$4:$BW$14,8,FALSE)</f>
        <v>40.722119709843078</v>
      </c>
      <c r="F8" s="11">
        <f>HLOOKUP(F$3,'Qual F1'!$M$4:$BW$14,8,FALSE)</f>
        <v>46.211082892058307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34.7834310134091</v>
      </c>
      <c r="C9" s="11">
        <f>HLOOKUP(C$3,'Qual F1'!$M$4:$BW$14,7,FALSE)</f>
        <v>40.344629620514731</v>
      </c>
      <c r="D9" s="11">
        <f>HLOOKUP(D$3,'Qual F1'!$M$4:$BW$14,7,FALSE)</f>
        <v>40.200911396063574</v>
      </c>
      <c r="E9" s="11">
        <f>HLOOKUP(E$3,'Qual F1'!$M$4:$BW$14,7,FALSE)</f>
        <v>43.40840235263515</v>
      </c>
      <c r="F9" s="11">
        <f>HLOOKUP(F$3,'Qual F1'!$M$4:$BW$14,7,FALSE)</f>
        <v>52.75722399548502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152.12676980106991</v>
      </c>
      <c r="C10" s="11">
        <f>HLOOKUP(C$3,'Qual F1'!$M$4:$BW$14,6,FALSE)</f>
        <v>158.82406774053177</v>
      </c>
      <c r="D10" s="11">
        <f>HLOOKUP(D$3,'Qual F1'!$M$4:$BW$14,6,FALSE)</f>
        <v>157.93763662056216</v>
      </c>
      <c r="E10" s="11">
        <f>HLOOKUP(E$3,'Qual F1'!$M$4:$BW$14,6,FALSE)</f>
        <v>155.88879619538719</v>
      </c>
      <c r="F10" s="11">
        <f>HLOOKUP(F$3,'Qual F1'!$M$4:$BW$14,6,FALSE)</f>
        <v>156.3571083508227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159.91783582580842</v>
      </c>
      <c r="C11" s="11">
        <f>HLOOKUP(C$3,'Qual F1'!$M$4:$BW$14,5,FALSE)</f>
        <v>159.19228840589111</v>
      </c>
      <c r="D11" s="11">
        <f>HLOOKUP(D$3,'Qual F1'!$M$4:$BW$14,5,FALSE)</f>
        <v>144.00435431944675</v>
      </c>
      <c r="E11" s="11">
        <f>HLOOKUP(E$3,'Qual F1'!$M$4:$BW$14,5,FALSE)</f>
        <v>143.96438599547326</v>
      </c>
      <c r="F11" s="11">
        <f>HLOOKUP(F$3,'Qual F1'!$M$4:$BW$14,5,FALSE)</f>
        <v>124.66770467911567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94.494421800027837</v>
      </c>
      <c r="C12" s="11">
        <f>HLOOKUP(C$3,'Qual F1'!$M$4:$BW$14,4,FALSE)</f>
        <v>94.100601929515847</v>
      </c>
      <c r="D12" s="11">
        <f>HLOOKUP(D$3,'Qual F1'!$M$4:$BW$14,4,FALSE)</f>
        <v>87.077186432711258</v>
      </c>
      <c r="E12" s="11">
        <f>HLOOKUP(E$3,'Qual F1'!$M$4:$BW$14,4,FALSE)</f>
        <v>74.649728664257495</v>
      </c>
      <c r="F12" s="11">
        <f>HLOOKUP(F$3,'Qual F1'!$M$4:$BW$14,4,FALSE)</f>
        <v>48.820347140251577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43.396679593914591</v>
      </c>
      <c r="C13" s="11">
        <f>HLOOKUP(C$3,'Qual F1'!$M$4:$BW$14,3,FALSE)</f>
        <v>34.680533001140311</v>
      </c>
      <c r="D13" s="11">
        <f>HLOOKUP(D$3,'Qual F1'!$M$4:$BW$14,3,FALSE)</f>
        <v>35.078583690004244</v>
      </c>
      <c r="E13" s="11">
        <f>HLOOKUP(E$3,'Qual F1'!$M$4:$BW$14,3,FALSE)</f>
        <v>30.720680956686465</v>
      </c>
      <c r="F13" s="11">
        <f>HLOOKUP(F$3,'Qual F1'!$M$4:$BW$14,3,FALSE)</f>
        <v>26.840440758058485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707.00700000000029</v>
      </c>
      <c r="C15" s="11">
        <f t="shared" ref="C15:F15" si="0">SUM(C5:C13)</f>
        <v>738.29899999999941</v>
      </c>
      <c r="D15" s="11">
        <f t="shared" si="0"/>
        <v>722.01100000000019</v>
      </c>
      <c r="E15" s="11">
        <f t="shared" si="0"/>
        <v>741.00699999999961</v>
      </c>
      <c r="F15" s="11">
        <f t="shared" si="0"/>
        <v>772.74900000000116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1.2297153034095138</v>
      </c>
      <c r="C19" s="18">
        <f t="shared" si="1"/>
        <v>1.3373355458377296</v>
      </c>
      <c r="D19" s="18">
        <f t="shared" si="1"/>
        <v>1.5365379315040415</v>
      </c>
      <c r="E19" s="18">
        <f t="shared" si="1"/>
        <v>1.8202295414495795</v>
      </c>
      <c r="F19" s="18">
        <f t="shared" si="1"/>
        <v>2.2747976784750588</v>
      </c>
      <c r="G19" s="11"/>
    </row>
    <row r="20" spans="1:7" x14ac:dyDescent="0.2">
      <c r="A20" t="str">
        <f>$A6</f>
        <v>RQF7 Other higher degree</v>
      </c>
      <c r="B20" s="18">
        <f t="shared" si="1"/>
        <v>7.8173656873675794</v>
      </c>
      <c r="C20" s="18">
        <f t="shared" si="1"/>
        <v>8.5640284731086762</v>
      </c>
      <c r="D20" s="18">
        <f t="shared" si="1"/>
        <v>9.7695221431987012</v>
      </c>
      <c r="E20" s="18">
        <f t="shared" si="1"/>
        <v>11.506196666231524</v>
      </c>
      <c r="F20" s="18">
        <f t="shared" si="1"/>
        <v>14.558465352473309</v>
      </c>
      <c r="G20" s="11"/>
    </row>
    <row r="21" spans="1:7" x14ac:dyDescent="0.2">
      <c r="A21" t="str">
        <f>$A7</f>
        <v>RQF6 First degree</v>
      </c>
      <c r="B21" s="18">
        <f t="shared" si="1"/>
        <v>16.760406914544326</v>
      </c>
      <c r="C21" s="18">
        <f t="shared" si="1"/>
        <v>18.567843743092773</v>
      </c>
      <c r="D21" s="18">
        <f t="shared" si="1"/>
        <v>18.87726043552863</v>
      </c>
      <c r="E21" s="18">
        <f t="shared" si="1"/>
        <v>20.634506162150373</v>
      </c>
      <c r="F21" s="18">
        <f t="shared" si="1"/>
        <v>24.201418629488451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5.6331996643589957</v>
      </c>
      <c r="C22" s="18">
        <f t="shared" si="3"/>
        <v>5.5491072163646651</v>
      </c>
      <c r="D22" s="18">
        <f t="shared" si="3"/>
        <v>5.5103638714763914</v>
      </c>
      <c r="E22" s="18">
        <f t="shared" si="3"/>
        <v>5.4955107994719485</v>
      </c>
      <c r="F22" s="18">
        <f t="shared" si="3"/>
        <v>5.9800896399811894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4.9198142328730956</v>
      </c>
      <c r="C23" s="18">
        <f t="shared" si="4"/>
        <v>5.4645380287003995</v>
      </c>
      <c r="D23" s="18">
        <f t="shared" si="4"/>
        <v>5.5679084385228981</v>
      </c>
      <c r="E23" s="18">
        <f t="shared" si="4"/>
        <v>5.8580286492077907</v>
      </c>
      <c r="F23" s="18">
        <f t="shared" si="4"/>
        <v>6.8272134930598343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21.517010411646538</v>
      </c>
      <c r="C24" s="18">
        <f t="shared" si="5"/>
        <v>21.512160756080114</v>
      </c>
      <c r="D24" s="18">
        <f t="shared" si="5"/>
        <v>21.874685651681499</v>
      </c>
      <c r="E24" s="18">
        <f t="shared" si="5"/>
        <v>21.037425583751201</v>
      </c>
      <c r="F24" s="18">
        <f t="shared" si="5"/>
        <v>20.233880386881442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22.618989037705195</v>
      </c>
      <c r="C25" s="18">
        <f t="shared" si="6"/>
        <v>21.562034948698457</v>
      </c>
      <c r="D25" s="18">
        <f t="shared" si="6"/>
        <v>19.944897559655839</v>
      </c>
      <c r="E25" s="18">
        <f t="shared" si="6"/>
        <v>19.428208639793326</v>
      </c>
      <c r="F25" s="18">
        <f t="shared" si="6"/>
        <v>16.133014041961292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13.365415307065955</v>
      </c>
      <c r="C26" s="18">
        <f>C12/C$15*100</f>
        <v>12.745595203232826</v>
      </c>
      <c r="D26" s="18">
        <f t="shared" si="7"/>
        <v>12.060368392269819</v>
      </c>
      <c r="E26" s="18">
        <f t="shared" si="7"/>
        <v>10.074092237220098</v>
      </c>
      <c r="F26" s="18">
        <f t="shared" si="7"/>
        <v>6.317749636719233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6.1380834410288116</v>
      </c>
      <c r="C27" s="18">
        <f>C13/C$15*100</f>
        <v>4.6973560848843539</v>
      </c>
      <c r="D27" s="18">
        <f t="shared" si="8"/>
        <v>4.8584555761621679</v>
      </c>
      <c r="E27" s="18">
        <f t="shared" si="8"/>
        <v>4.1458017207241609</v>
      </c>
      <c r="F27" s="18">
        <f t="shared" si="8"/>
        <v>3.4733711409601882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3.2312281526994946</v>
      </c>
      <c r="C33" s="18">
        <f t="shared" si="9"/>
        <v>12.360698856266318</v>
      </c>
      <c r="D33" s="18">
        <f t="shared" si="9"/>
        <v>3.9853777444329497</v>
      </c>
      <c r="E33" s="18">
        <f t="shared" si="9"/>
        <v>2.6841177141969874</v>
      </c>
      <c r="F33" s="18">
        <f>IF(F$3-D$3 &lt;&gt; 0,(EXP(LN(F5/D5)/(F$3-D$3))-1)*100,0)</f>
        <v>3.1160516089220769</v>
      </c>
    </row>
    <row r="34" spans="1:6" x14ac:dyDescent="0.2">
      <c r="A34" t="str">
        <f>$A20</f>
        <v>RQF7 Other higher degree</v>
      </c>
      <c r="B34" s="18">
        <f t="shared" si="9"/>
        <v>3.4204826397340238</v>
      </c>
      <c r="C34" s="18">
        <f t="shared" si="9"/>
        <v>11.559549814963098</v>
      </c>
      <c r="D34" s="18">
        <f t="shared" si="9"/>
        <v>3.8645618832544582</v>
      </c>
      <c r="E34" s="18">
        <f t="shared" si="9"/>
        <v>2.8110973394491312</v>
      </c>
      <c r="F34" s="18">
        <f t="shared" ref="F34:F43" si="10">IF(F$3-D$3 &lt;&gt; 0,(EXP(LN(F6/D6)/(F$3-D$3))-1)*100,0)</f>
        <v>3.1610595871494285</v>
      </c>
    </row>
    <row r="35" spans="1:6" x14ac:dyDescent="0.2">
      <c r="A35" t="str">
        <f>$A21</f>
        <v>RQF6 First degree</v>
      </c>
      <c r="B35" s="18">
        <f t="shared" si="9"/>
        <v>3.7101757416458714</v>
      </c>
      <c r="C35" s="18">
        <f t="shared" si="9"/>
        <v>-0.57650427737416798</v>
      </c>
      <c r="D35" s="18">
        <f t="shared" si="9"/>
        <v>2.3261706147101879</v>
      </c>
      <c r="E35" s="18">
        <f t="shared" si="9"/>
        <v>2.0343233029258334</v>
      </c>
      <c r="F35" s="18">
        <f t="shared" si="10"/>
        <v>2.1315131354405104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0.70919729965881473</v>
      </c>
      <c r="C36" s="18">
        <f t="shared" ref="C36:E36" si="12">IF(D$3-C$3 &lt;&gt; 0,(EXP(LN(D8/C8)/(D$3-C$3))-1)*100,0)</f>
        <v>-2.8889397009228435</v>
      </c>
      <c r="D36" s="18">
        <f t="shared" si="12"/>
        <v>0.46649630224049332</v>
      </c>
      <c r="E36" s="18">
        <f t="shared" si="12"/>
        <v>1.2725107024419424</v>
      </c>
      <c r="F36" s="18">
        <f t="shared" si="10"/>
        <v>1.0031232938421564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3.7775297034813748</v>
      </c>
      <c r="C37" s="18">
        <f t="shared" si="13"/>
        <v>-0.3562264068426968</v>
      </c>
      <c r="D37" s="18">
        <f t="shared" si="13"/>
        <v>1.5471129310712817</v>
      </c>
      <c r="E37" s="18">
        <f t="shared" si="13"/>
        <v>1.9696229351938488</v>
      </c>
      <c r="F37" s="18">
        <f t="shared" si="10"/>
        <v>1.8285912997512144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1.0828941179868989</v>
      </c>
      <c r="C38" s="18">
        <f t="shared" si="14"/>
        <v>-0.55812140601874116</v>
      </c>
      <c r="D38" s="18">
        <f t="shared" si="14"/>
        <v>-0.26080614874928187</v>
      </c>
      <c r="E38" s="18">
        <f t="shared" si="14"/>
        <v>3.000089001736761E-2</v>
      </c>
      <c r="F38" s="18">
        <f t="shared" si="10"/>
        <v>-6.7028878662744873E-2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-0.11361852197226963</v>
      </c>
      <c r="C39" s="18">
        <f t="shared" si="15"/>
        <v>-9.5406217465257015</v>
      </c>
      <c r="D39" s="18">
        <f t="shared" si="15"/>
        <v>-5.551604626874429E-3</v>
      </c>
      <c r="E39" s="18">
        <f t="shared" si="15"/>
        <v>-1.4288350079804224</v>
      </c>
      <c r="F39" s="18">
        <f t="shared" si="10"/>
        <v>-0.9566725081603944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-0.10435453561822294</v>
      </c>
      <c r="C40" s="18">
        <f t="shared" si="16"/>
        <v>-7.4637306805596548</v>
      </c>
      <c r="D40" s="18">
        <f t="shared" si="16"/>
        <v>-3.0328192286533828</v>
      </c>
      <c r="E40" s="18">
        <f t="shared" si="16"/>
        <v>-4.1576921204952484</v>
      </c>
      <c r="F40" s="18">
        <f t="shared" si="10"/>
        <v>-3.7841919215380382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-5.4509182338559388</v>
      </c>
      <c r="C41" s="18">
        <f t="shared" si="17"/>
        <v>1.1477640463335659</v>
      </c>
      <c r="D41" s="18">
        <f t="shared" si="17"/>
        <v>-2.6182090136429026</v>
      </c>
      <c r="E41" s="18">
        <f t="shared" si="17"/>
        <v>-1.3411882451306201</v>
      </c>
      <c r="F41" s="18">
        <f t="shared" si="10"/>
        <v>-1.7687117692619103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1.0885906143612623</v>
      </c>
      <c r="C43" s="18">
        <f t="shared" ref="C43" si="18">IF(D$3-C$3 &lt;&gt; 0,(EXP(LN(D15/C15)/(D$3-C$3))-1)*100,0)</f>
        <v>-2.2061522499690844</v>
      </c>
      <c r="D43" s="18">
        <f>IF(E$3-D$3 &lt;&gt; 0,(EXP(LN(E15/D15)/(E$3-D$3))-1)*100,0)</f>
        <v>0.52074514294222496</v>
      </c>
      <c r="E43" s="18">
        <f>IF(F$3-E$3 &lt;&gt; 0,(EXP(LN(F15/E15)/(F$3-E$3))-1)*100,0)</f>
        <v>0.42032303962926676</v>
      </c>
      <c r="F43" s="18">
        <f t="shared" si="10"/>
        <v>0.45378592205260748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1.1793616863879866</v>
      </c>
      <c r="C47" s="27">
        <f>D5-C5</f>
        <v>1.2204379230671574</v>
      </c>
      <c r="D47" s="27">
        <f>E5-D5</f>
        <v>2.3940554335776305</v>
      </c>
      <c r="E47" s="27">
        <f>F5-E5</f>
        <v>4.0904479942299776</v>
      </c>
      <c r="F47" s="27">
        <f>F5-D5</f>
        <v>6.4845034278076081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7.9588139513896436</v>
      </c>
      <c r="C48" s="27">
        <f t="shared" si="20"/>
        <v>7.3088879446538257</v>
      </c>
      <c r="D48" s="27">
        <f t="shared" si="20"/>
        <v>14.724698209211795</v>
      </c>
      <c r="E48" s="27">
        <f t="shared" si="20"/>
        <v>27.238672696041959</v>
      </c>
      <c r="F48" s="27">
        <f t="shared" ref="F48:F57" si="21">F6-D6</f>
        <v>41.963370905253754</v>
      </c>
    </row>
    <row r="49" spans="1:6" x14ac:dyDescent="0.2">
      <c r="A49" t="str">
        <f t="shared" si="19"/>
        <v>RQF6 First degree</v>
      </c>
      <c r="B49" s="27">
        <f t="shared" ref="B49:E49" si="22">C7-B7</f>
        <v>18.588954562503957</v>
      </c>
      <c r="C49" s="27">
        <f t="shared" si="22"/>
        <v>-0.79030783365175239</v>
      </c>
      <c r="D49" s="27">
        <f t="shared" si="22"/>
        <v>16.607238233800871</v>
      </c>
      <c r="E49" s="27">
        <f t="shared" si="22"/>
        <v>34.113085368220453</v>
      </c>
      <c r="F49" s="27">
        <f t="shared" si="21"/>
        <v>50.720323602021324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1.1418871363535104</v>
      </c>
      <c r="C50" s="27">
        <f t="shared" si="23"/>
        <v>-1.1835697952627058</v>
      </c>
      <c r="D50" s="27">
        <f t="shared" si="23"/>
        <v>0.93668641775765593</v>
      </c>
      <c r="E50" s="27">
        <f t="shared" si="23"/>
        <v>5.4889631822152296</v>
      </c>
      <c r="F50" s="27">
        <f t="shared" si="21"/>
        <v>6.4256495999728855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5.5611986071056307</v>
      </c>
      <c r="C51" s="27">
        <f t="shared" si="24"/>
        <v>-0.14371822445115612</v>
      </c>
      <c r="D51" s="27">
        <f t="shared" si="24"/>
        <v>3.2074909565715757</v>
      </c>
      <c r="E51" s="27">
        <f t="shared" si="24"/>
        <v>9.3488216428498703</v>
      </c>
      <c r="F51" s="27">
        <f t="shared" si="21"/>
        <v>12.556312599421446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6.6972979394618619</v>
      </c>
      <c r="C52" s="27">
        <f t="shared" si="25"/>
        <v>-0.88643111996961466</v>
      </c>
      <c r="D52" s="27">
        <f t="shared" si="25"/>
        <v>-2.0488404251749728</v>
      </c>
      <c r="E52" s="27">
        <f t="shared" si="25"/>
        <v>0.46831215543551252</v>
      </c>
      <c r="F52" s="27">
        <f t="shared" si="21"/>
        <v>-1.5805282697394603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-0.7255474199173193</v>
      </c>
      <c r="C53" s="27">
        <f>D11-C11</f>
        <v>-15.187934086444358</v>
      </c>
      <c r="D53" s="27">
        <f t="shared" si="26"/>
        <v>-3.9968323973482711E-2</v>
      </c>
      <c r="E53" s="27">
        <f t="shared" si="26"/>
        <v>-19.296681316357592</v>
      </c>
      <c r="F53" s="27">
        <f t="shared" si="21"/>
        <v>-19.336649640331075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-0.39381987051199019</v>
      </c>
      <c r="C54" s="27">
        <f t="shared" si="27"/>
        <v>-7.0234154968045885</v>
      </c>
      <c r="D54" s="27">
        <f t="shared" si="27"/>
        <v>-12.427457768453763</v>
      </c>
      <c r="E54" s="27">
        <f t="shared" si="27"/>
        <v>-25.829381524005917</v>
      </c>
      <c r="F54" s="27">
        <f t="shared" si="21"/>
        <v>-38.256839292459681</v>
      </c>
    </row>
    <row r="55" spans="1:6" x14ac:dyDescent="0.2">
      <c r="A55" t="str">
        <f t="shared" si="19"/>
        <v>No Qualification</v>
      </c>
      <c r="B55" s="27">
        <f t="shared" ref="B55:E55" si="28">C13-B13</f>
        <v>-8.7161465927742796</v>
      </c>
      <c r="C55" s="27">
        <f t="shared" si="28"/>
        <v>0.39805068886393258</v>
      </c>
      <c r="D55" s="27">
        <f t="shared" si="28"/>
        <v>-4.3579027333177791</v>
      </c>
      <c r="E55" s="27">
        <f t="shared" si="28"/>
        <v>-3.8802401986279804</v>
      </c>
      <c r="F55" s="27">
        <f t="shared" si="21"/>
        <v>-8.2381429319457595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31.291999999999121</v>
      </c>
      <c r="C57" s="29">
        <f t="shared" ref="C57" si="29">D15-C15</f>
        <v>-16.287999999999215</v>
      </c>
      <c r="D57" s="29">
        <f>E15-D15</f>
        <v>18.995999999999412</v>
      </c>
      <c r="E57" s="29">
        <f>F15-E15</f>
        <v>31.742000000001553</v>
      </c>
      <c r="F57" s="29">
        <f t="shared" si="21"/>
        <v>50.738000000000966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Lancashire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45.174963664458147</v>
      </c>
      <c r="N6" s="11">
        <v>47.278195912344934</v>
      </c>
      <c r="O6" s="11">
        <v>41.339651746238019</v>
      </c>
      <c r="P6" s="11">
        <v>44.127580178835558</v>
      </c>
      <c r="Q6" s="11">
        <v>41.447335289274378</v>
      </c>
      <c r="R6" s="11">
        <v>43.396679593914591</v>
      </c>
      <c r="S6" s="11">
        <v>37.268367032216382</v>
      </c>
      <c r="T6" s="11">
        <v>37.13361314087291</v>
      </c>
      <c r="U6" s="11">
        <v>38.953684488771714</v>
      </c>
      <c r="V6" s="11">
        <v>34.680533001140311</v>
      </c>
      <c r="W6" s="11">
        <v>35.078583690004244</v>
      </c>
      <c r="X6" s="11">
        <v>38.522857730211435</v>
      </c>
      <c r="Y6" s="11">
        <v>33.730284546981174</v>
      </c>
      <c r="Z6" s="11">
        <v>32.470944902484661</v>
      </c>
      <c r="AA6" s="11">
        <v>31.210808385173294</v>
      </c>
      <c r="AB6" s="11">
        <v>30.720680956686465</v>
      </c>
      <c r="AC6" s="11">
        <v>30.314278056322948</v>
      </c>
      <c r="AD6" s="11">
        <v>29.87819932274612</v>
      </c>
      <c r="AE6" s="11">
        <v>29.464777522962731</v>
      </c>
      <c r="AF6" s="11">
        <v>29.018828225879627</v>
      </c>
      <c r="AG6" s="11">
        <v>28.531921319246482</v>
      </c>
      <c r="AH6" s="11">
        <v>28.01298519236169</v>
      </c>
      <c r="AI6" s="11">
        <v>27.481515453959588</v>
      </c>
      <c r="AJ6" s="11">
        <v>26.927553004590965</v>
      </c>
      <c r="AK6" s="11">
        <v>26.414268092307694</v>
      </c>
      <c r="AL6" s="11">
        <v>26.840440758058485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110.83852776342871</v>
      </c>
      <c r="N7" s="11">
        <v>112.77659547241852</v>
      </c>
      <c r="O7" s="11">
        <v>103.48775086134754</v>
      </c>
      <c r="P7" s="11">
        <v>102.50359197342773</v>
      </c>
      <c r="Q7" s="11">
        <v>101.35019525473984</v>
      </c>
      <c r="R7" s="11">
        <v>94.494421800027837</v>
      </c>
      <c r="S7" s="11">
        <v>94.615785899023308</v>
      </c>
      <c r="T7" s="11">
        <v>86.19346633553279</v>
      </c>
      <c r="U7" s="11">
        <v>89.784840734972079</v>
      </c>
      <c r="V7" s="11">
        <v>94.100601929515847</v>
      </c>
      <c r="W7" s="11">
        <v>87.077186432711258</v>
      </c>
      <c r="X7" s="11">
        <v>83.826679458695153</v>
      </c>
      <c r="Y7" s="11">
        <v>81.371066303378129</v>
      </c>
      <c r="Z7" s="11">
        <v>79.14868891944063</v>
      </c>
      <c r="AA7" s="11">
        <v>77.00520509828695</v>
      </c>
      <c r="AB7" s="11">
        <v>74.649728664257495</v>
      </c>
      <c r="AC7" s="11">
        <v>72.226393168512743</v>
      </c>
      <c r="AD7" s="11">
        <v>69.755637425841158</v>
      </c>
      <c r="AE7" s="11">
        <v>67.262429610541702</v>
      </c>
      <c r="AF7" s="11">
        <v>64.741617825052458</v>
      </c>
      <c r="AG7" s="11">
        <v>62.194939250690091</v>
      </c>
      <c r="AH7" s="11">
        <v>59.601165786472002</v>
      </c>
      <c r="AI7" s="11">
        <v>56.975817905586212</v>
      </c>
      <c r="AJ7" s="11">
        <v>54.321993947979749</v>
      </c>
      <c r="AK7" s="11">
        <v>51.633942250652275</v>
      </c>
      <c r="AL7" s="11">
        <v>48.820347140251577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158.41764888086635</v>
      </c>
      <c r="N8" s="11">
        <v>167.6005917484747</v>
      </c>
      <c r="O8" s="11">
        <v>161.46029836998807</v>
      </c>
      <c r="P8" s="11">
        <v>154.03509593125122</v>
      </c>
      <c r="Q8" s="11">
        <v>164.37431843505593</v>
      </c>
      <c r="R8" s="11">
        <v>159.91783582580842</v>
      </c>
      <c r="S8" s="11">
        <v>156.89657535976221</v>
      </c>
      <c r="T8" s="11">
        <v>160.03461946106938</v>
      </c>
      <c r="U8" s="11">
        <v>147.40269688462723</v>
      </c>
      <c r="V8" s="11">
        <v>159.19228840589111</v>
      </c>
      <c r="W8" s="11">
        <v>144.00435431944675</v>
      </c>
      <c r="X8" s="11">
        <v>154.87629612744243</v>
      </c>
      <c r="Y8" s="11">
        <v>148.08965964168064</v>
      </c>
      <c r="Z8" s="11">
        <v>146.75692141076306</v>
      </c>
      <c r="AA8" s="11">
        <v>145.58819978980992</v>
      </c>
      <c r="AB8" s="11">
        <v>143.96438599547326</v>
      </c>
      <c r="AC8" s="11">
        <v>142.21359911566012</v>
      </c>
      <c r="AD8" s="11">
        <v>140.37838506785212</v>
      </c>
      <c r="AE8" s="11">
        <v>138.50866166380203</v>
      </c>
      <c r="AF8" s="11">
        <v>136.61038772706306</v>
      </c>
      <c r="AG8" s="11">
        <v>134.74894749292443</v>
      </c>
      <c r="AH8" s="11">
        <v>132.84074276571565</v>
      </c>
      <c r="AI8" s="11">
        <v>130.89404995861554</v>
      </c>
      <c r="AJ8" s="11">
        <v>128.9219400353897</v>
      </c>
      <c r="AK8" s="11">
        <v>126.90033132109099</v>
      </c>
      <c r="AL8" s="11">
        <v>124.66770467911567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142.61776345120481</v>
      </c>
      <c r="N9" s="11">
        <v>148.99265204322492</v>
      </c>
      <c r="O9" s="11">
        <v>156.47434112808185</v>
      </c>
      <c r="P9" s="11">
        <v>145.7650428803492</v>
      </c>
      <c r="Q9" s="11">
        <v>156.92425535696049</v>
      </c>
      <c r="R9" s="11">
        <v>152.12676980106991</v>
      </c>
      <c r="S9" s="11">
        <v>155.00531255770591</v>
      </c>
      <c r="T9" s="11">
        <v>156.1048625306768</v>
      </c>
      <c r="U9" s="11">
        <v>163.13281407565279</v>
      </c>
      <c r="V9" s="11">
        <v>158.82406774053177</v>
      </c>
      <c r="W9" s="11">
        <v>157.93763662056216</v>
      </c>
      <c r="X9" s="11">
        <v>146.43667573380475</v>
      </c>
      <c r="Y9" s="11">
        <v>154.68857666302992</v>
      </c>
      <c r="Z9" s="11">
        <v>155.08314850303785</v>
      </c>
      <c r="AA9" s="11">
        <v>155.7132145076047</v>
      </c>
      <c r="AB9" s="11">
        <v>155.88879619538719</v>
      </c>
      <c r="AC9" s="11">
        <v>155.94078897824943</v>
      </c>
      <c r="AD9" s="11">
        <v>155.9183190928365</v>
      </c>
      <c r="AE9" s="11">
        <v>155.89686228315654</v>
      </c>
      <c r="AF9" s="11">
        <v>155.88944443225569</v>
      </c>
      <c r="AG9" s="11">
        <v>155.95801887118685</v>
      </c>
      <c r="AH9" s="11">
        <v>156.03928481992841</v>
      </c>
      <c r="AI9" s="11">
        <v>156.14008185102676</v>
      </c>
      <c r="AJ9" s="11">
        <v>156.2676515661872</v>
      </c>
      <c r="AK9" s="11">
        <v>156.3958567074325</v>
      </c>
      <c r="AL9" s="11">
        <v>156.3571083508227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35.606850169068231</v>
      </c>
      <c r="N10" s="11">
        <v>32.364603941564617</v>
      </c>
      <c r="O10" s="11">
        <v>34.115819918229462</v>
      </c>
      <c r="P10" s="11">
        <v>35.676818506751395</v>
      </c>
      <c r="Q10" s="11">
        <v>35.411822985288929</v>
      </c>
      <c r="R10" s="11">
        <v>34.7834310134091</v>
      </c>
      <c r="S10" s="11">
        <v>37.09930114006989</v>
      </c>
      <c r="T10" s="11">
        <v>37.171204628751866</v>
      </c>
      <c r="U10" s="11">
        <v>37.060172955059556</v>
      </c>
      <c r="V10" s="11">
        <v>40.344629620514731</v>
      </c>
      <c r="W10" s="11">
        <v>40.200911396063574</v>
      </c>
      <c r="X10" s="11">
        <v>39.844450856890653</v>
      </c>
      <c r="Y10" s="11">
        <v>40.812421957711535</v>
      </c>
      <c r="Z10" s="11">
        <v>41.667744823362248</v>
      </c>
      <c r="AA10" s="11">
        <v>42.593695696663744</v>
      </c>
      <c r="AB10" s="11">
        <v>43.40840235263515</v>
      </c>
      <c r="AC10" s="11">
        <v>44.245008882874188</v>
      </c>
      <c r="AD10" s="11">
        <v>45.105954594599353</v>
      </c>
      <c r="AE10">
        <v>45.965804566719477</v>
      </c>
      <c r="AF10">
        <v>46.841701349944408</v>
      </c>
      <c r="AG10">
        <v>47.776732119387404</v>
      </c>
      <c r="AH10">
        <v>48.740305885469567</v>
      </c>
      <c r="AI10" s="11">
        <v>49.734557467005715</v>
      </c>
      <c r="AJ10" s="11">
        <v>50.758362887702184</v>
      </c>
      <c r="AK10" s="11">
        <v>51.798320818142777</v>
      </c>
      <c r="AL10" s="11">
        <v>52.75722399548502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43.405610775783607</v>
      </c>
      <c r="N11" s="11">
        <v>40.130623981393207</v>
      </c>
      <c r="O11" s="11">
        <v>40.632241328404035</v>
      </c>
      <c r="P11" s="11">
        <v>40.906508092812814</v>
      </c>
      <c r="Q11" s="11">
        <v>40.657508275330564</v>
      </c>
      <c r="R11" s="11">
        <v>39.827115950994617</v>
      </c>
      <c r="S11" s="11">
        <v>39.19258364399581</v>
      </c>
      <c r="T11" s="11">
        <v>39.074689051556156</v>
      </c>
      <c r="U11" s="11">
        <v>38.708181795867276</v>
      </c>
      <c r="V11" s="11">
        <v>40.969003087348128</v>
      </c>
      <c r="W11" s="11">
        <v>39.785433292085422</v>
      </c>
      <c r="X11" s="11">
        <v>39.059722239518365</v>
      </c>
      <c r="Y11" s="11">
        <v>39.597056008910165</v>
      </c>
      <c r="Z11" s="11">
        <v>39.933152117651616</v>
      </c>
      <c r="AA11" s="11">
        <v>40.37986930059531</v>
      </c>
      <c r="AB11" s="11">
        <v>40.722119709843078</v>
      </c>
      <c r="AC11" s="11">
        <v>41.067196949810508</v>
      </c>
      <c r="AD11" s="11">
        <v>41.458548639640064</v>
      </c>
      <c r="AE11">
        <v>41.909797731279824</v>
      </c>
      <c r="AF11">
        <v>42.395199097393075</v>
      </c>
      <c r="AG11">
        <v>42.926939290295564</v>
      </c>
      <c r="AH11">
        <v>43.515365313467434</v>
      </c>
      <c r="AI11" s="11">
        <v>44.131124295392873</v>
      </c>
      <c r="AJ11" s="11">
        <v>44.775415133557544</v>
      </c>
      <c r="AK11" s="11">
        <v>45.454486766089786</v>
      </c>
      <c r="AL11" s="11">
        <v>46.211082892058307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105.7670822009992</v>
      </c>
      <c r="N12" s="11">
        <v>101.04227993852717</v>
      </c>
      <c r="O12" s="11">
        <v>108.10043037497286</v>
      </c>
      <c r="P12" s="11">
        <v>114.1964105240353</v>
      </c>
      <c r="Q12" s="11">
        <v>117.01485376364242</v>
      </c>
      <c r="R12" s="11">
        <v>118.49725011431245</v>
      </c>
      <c r="S12" s="11">
        <v>122.8597964378865</v>
      </c>
      <c r="T12" s="11">
        <v>125.70057589552768</v>
      </c>
      <c r="U12" s="11">
        <v>126.64375194200015</v>
      </c>
      <c r="V12" s="11">
        <v>137.08620467681641</v>
      </c>
      <c r="W12" s="11">
        <v>136.29589684316466</v>
      </c>
      <c r="X12" s="11">
        <v>137.82448483798041</v>
      </c>
      <c r="Y12" s="11">
        <v>142.11031043346838</v>
      </c>
      <c r="Z12" s="11">
        <v>145.66807015596916</v>
      </c>
      <c r="AA12" s="11">
        <v>149.47310173711324</v>
      </c>
      <c r="AB12" s="11">
        <v>152.90313507696553</v>
      </c>
      <c r="AC12" s="11">
        <v>156.21352616763983</v>
      </c>
      <c r="AD12" s="11">
        <v>159.43984901495588</v>
      </c>
      <c r="AE12">
        <v>162.69924209494681</v>
      </c>
      <c r="AF12">
        <v>166.00698117969094</v>
      </c>
      <c r="AG12">
        <v>169.42470839370071</v>
      </c>
      <c r="AH12">
        <v>172.8654222000369</v>
      </c>
      <c r="AI12">
        <v>176.36667737670359</v>
      </c>
      <c r="AJ12">
        <v>179.95328670235793</v>
      </c>
      <c r="AK12">
        <v>183.59362302313352</v>
      </c>
      <c r="AL12">
        <v>187.01622044518598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47.257444500333833</v>
      </c>
      <c r="N13" s="11">
        <v>44.917649546115257</v>
      </c>
      <c r="O13" s="11">
        <v>40.831136520048688</v>
      </c>
      <c r="P13" s="11">
        <v>47.542216244520446</v>
      </c>
      <c r="Q13" s="11">
        <v>53.255691501896067</v>
      </c>
      <c r="R13" s="11">
        <v>55.269322625286925</v>
      </c>
      <c r="S13" s="11">
        <v>67.912530792305134</v>
      </c>
      <c r="T13" s="11">
        <v>60.038304312015974</v>
      </c>
      <c r="U13" s="11">
        <v>60.994394779545182</v>
      </c>
      <c r="V13" s="11">
        <v>63.228136576676569</v>
      </c>
      <c r="W13" s="11">
        <v>70.537024521330395</v>
      </c>
      <c r="X13" s="11">
        <v>72.908808524482069</v>
      </c>
      <c r="Y13" s="11">
        <v>75.778823234779281</v>
      </c>
      <c r="Z13" s="11">
        <v>78.954355445452961</v>
      </c>
      <c r="AA13" s="11">
        <v>82.24619895252664</v>
      </c>
      <c r="AB13" s="11">
        <v>85.261722730542189</v>
      </c>
      <c r="AC13" s="11">
        <v>88.154440053504956</v>
      </c>
      <c r="AD13" s="11">
        <v>90.980395215898994</v>
      </c>
      <c r="AE13">
        <v>93.764640319693811</v>
      </c>
      <c r="AF13">
        <v>96.515722743008141</v>
      </c>
      <c r="AG13">
        <v>99.281023081427904</v>
      </c>
      <c r="AH13">
        <v>102.01236184418006</v>
      </c>
      <c r="AI13">
        <v>104.70971441645777</v>
      </c>
      <c r="AJ13">
        <v>107.38551887569787</v>
      </c>
      <c r="AK13">
        <v>110.0175600432066</v>
      </c>
      <c r="AL13">
        <v>112.50039542658415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7.1311085938563146</v>
      </c>
      <c r="N14" s="11">
        <v>7.415807415936543</v>
      </c>
      <c r="O14" s="11">
        <v>6.5963297526902869</v>
      </c>
      <c r="P14" s="11">
        <v>7.237735668017188</v>
      </c>
      <c r="Q14" s="11">
        <v>8.3240191378109607</v>
      </c>
      <c r="R14" s="11">
        <v>8.6941732751765048</v>
      </c>
      <c r="S14" s="11">
        <v>10.394747137033869</v>
      </c>
      <c r="T14" s="11">
        <v>9.34966464399632</v>
      </c>
      <c r="U14" s="11">
        <v>9.6924623435046993</v>
      </c>
      <c r="V14" s="11">
        <v>9.8735349615644914</v>
      </c>
      <c r="W14" s="11">
        <v>11.093972884631649</v>
      </c>
      <c r="X14" s="11">
        <v>11.727024490974559</v>
      </c>
      <c r="Y14" s="11">
        <v>12.028801210060424</v>
      </c>
      <c r="Z14" s="11">
        <v>12.519973721838252</v>
      </c>
      <c r="AA14" s="11">
        <v>13.024706532227381</v>
      </c>
      <c r="AB14" s="11">
        <v>13.488028318209279</v>
      </c>
      <c r="AC14" s="11">
        <v>13.93276862742422</v>
      </c>
      <c r="AD14" s="11">
        <v>14.360711625629712</v>
      </c>
      <c r="AE14">
        <v>14.785784206896757</v>
      </c>
      <c r="AF14">
        <v>15.205117419712151</v>
      </c>
      <c r="AG14">
        <v>15.62277018114097</v>
      </c>
      <c r="AH14">
        <v>16.03136619236917</v>
      </c>
      <c r="AI14">
        <v>16.43246127525256</v>
      </c>
      <c r="AJ14">
        <v>16.830277846537264</v>
      </c>
      <c r="AK14">
        <v>17.216610977943873</v>
      </c>
      <c r="AL14">
        <v>17.578476312439257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Lancashire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Lancashire</v>
      </c>
      <c r="W1" s="203" t="str">
        <f>CONCATENATE("Shift-share Figure 1: Levels of Employment, ",C4," - ",F40,", ",Info!B5)</f>
        <v>Shift-share Figure 1: Levels of Employment, 2015 - 2035, Lancashire</v>
      </c>
      <c r="AK1" s="203" t="str">
        <f>CONCATENATE("Shift-share Figure 1.1: Net Changes, ",C4,"-",F40,", ",Info!B5)</f>
        <v>Shift-share Figure 1.1: Net Changes, 2015-2035, Lancashire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37.777511788277835</v>
      </c>
      <c r="C8" s="141">
        <f t="shared" ref="C8:C33" si="0">B8/B$35*100</f>
        <v>5.343300955758262</v>
      </c>
      <c r="E8" s="151">
        <v>45.152614431312749</v>
      </c>
      <c r="F8" s="141">
        <f t="shared" ref="F8:F33" si="1">E8/E$35*100</f>
        <v>6.2537294350519215</v>
      </c>
      <c r="H8" s="151">
        <f>E8-B8</f>
        <v>7.3751026430349143</v>
      </c>
      <c r="I8" s="141">
        <f>IF(B8&lt;&gt;0,((E8/B8)-1)*100,0)</f>
        <v>19.522467981396719</v>
      </c>
      <c r="K8" s="207">
        <f t="shared" ref="K8:K33" si="2">(($E$35/$B$35)-1)*B8</f>
        <v>0.801708875401969</v>
      </c>
      <c r="L8" s="141">
        <f>IF(B8&lt;&gt;0,K8/B8*100,0)</f>
        <v>2.1221854946273488</v>
      </c>
      <c r="N8" s="151">
        <f>H8-(K8+Q8)</f>
        <v>6.6716657638764225</v>
      </c>
      <c r="O8" s="141">
        <f>IF(B8&lt;&gt;0,N8/B8*100,0)</f>
        <v>17.660416073105708</v>
      </c>
      <c r="Q8" s="151">
        <v>-9.8271996243476781E-2</v>
      </c>
      <c r="R8" s="141">
        <f>IF(B8&lt;&gt;0,Q8/B8*100,0)</f>
        <v>-0.26013358633632949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20.303741623259707</v>
      </c>
      <c r="C9" s="141">
        <f t="shared" si="0"/>
        <v>2.8717879205240822</v>
      </c>
      <c r="E9" s="151">
        <v>21.74062348927708</v>
      </c>
      <c r="F9" s="141">
        <f t="shared" si="1"/>
        <v>3.0111208124636706</v>
      </c>
      <c r="H9" s="151">
        <f t="shared" ref="H9:H32" si="3">E9-B9</f>
        <v>1.436881866017373</v>
      </c>
      <c r="I9" s="141">
        <f t="shared" ref="I9:I32" si="4">IF(B9&lt;&gt;0,((E9/B9)-1)*100,0)</f>
        <v>7.0769313985521665</v>
      </c>
      <c r="K9" s="207">
        <f t="shared" si="2"/>
        <v>0.43088305959543294</v>
      </c>
      <c r="L9" s="141">
        <f t="shared" ref="L9:L32" si="5">IF(B9&lt;&gt;0,K9/B9*100,0)</f>
        <v>2.1221854946273488</v>
      </c>
      <c r="N9" s="151">
        <f t="shared" ref="N9:N31" si="6">H9-(K9+Q9)</f>
        <v>1.3278956100610848</v>
      </c>
      <c r="O9" s="141">
        <f>IF(B9&lt;&gt;0,N9/B9*100,0)</f>
        <v>6.5401522276064838</v>
      </c>
      <c r="Q9" s="151">
        <v>-0.3218968036391448</v>
      </c>
      <c r="R9" s="141">
        <f>IF(B9&lt;&gt;0,Q9/B9*100,0)</f>
        <v>-1.5854063236816602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35.035856689125069</v>
      </c>
      <c r="C10" s="141">
        <f t="shared" si="0"/>
        <v>4.9555176524596014</v>
      </c>
      <c r="E10" s="151">
        <v>39.871264089807681</v>
      </c>
      <c r="F10" s="141">
        <f t="shared" si="1"/>
        <v>5.5222516124834193</v>
      </c>
      <c r="H10" s="151">
        <f t="shared" si="3"/>
        <v>4.8354074006826124</v>
      </c>
      <c r="I10" s="141">
        <f t="shared" si="4"/>
        <v>13.801310593279981</v>
      </c>
      <c r="K10" s="207">
        <f t="shared" si="2"/>
        <v>0.74352586857503788</v>
      </c>
      <c r="L10" s="141">
        <f t="shared" si="5"/>
        <v>2.1221854946273488</v>
      </c>
      <c r="N10" s="151">
        <f t="shared" si="6"/>
        <v>5.5597280094782553</v>
      </c>
      <c r="O10" s="141">
        <f t="shared" ref="O10:O32" si="7">IF(B10&lt;&gt;0,N10/B10*100,0)</f>
        <v>15.868680074844477</v>
      </c>
      <c r="Q10" s="151">
        <v>-1.4678464773706807</v>
      </c>
      <c r="R10" s="141">
        <f t="shared" ref="R10:R32" si="8">IF(B10&lt;&gt;0,Q10/B10*100,0)</f>
        <v>-4.1895549761918396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30.969309810118478</v>
      </c>
      <c r="C11" s="141">
        <f t="shared" si="0"/>
        <v>4.3803399132000767</v>
      </c>
      <c r="E11" s="151">
        <v>35.033528068026889</v>
      </c>
      <c r="F11" s="141">
        <f t="shared" si="1"/>
        <v>4.8522152803803369</v>
      </c>
      <c r="H11" s="151">
        <f>E11-B11</f>
        <v>4.0642182579084114</v>
      </c>
      <c r="I11" s="141">
        <f>IF(B11&lt;&gt;0,((E11/B11)-1)*100,0)</f>
        <v>13.123373697467834</v>
      </c>
      <c r="K11" s="207">
        <f t="shared" si="2"/>
        <v>0.65722620057653891</v>
      </c>
      <c r="L11" s="141">
        <f t="shared" si="5"/>
        <v>2.1221854946273488</v>
      </c>
      <c r="N11" s="151">
        <f t="shared" si="6"/>
        <v>3.1040126649087183</v>
      </c>
      <c r="O11" s="141">
        <f t="shared" si="7"/>
        <v>10.022866779854928</v>
      </c>
      <c r="Q11" s="151">
        <v>0.30297939242315397</v>
      </c>
      <c r="R11" s="141">
        <f>IF(B11&lt;&gt;0,Q11/B11*100,0)</f>
        <v>0.97832142298554781</v>
      </c>
      <c r="T11" s="136"/>
    </row>
    <row r="12" spans="1:97" x14ac:dyDescent="0.2">
      <c r="A12" s="10" t="str">
        <f>name!$D8</f>
        <v>23 Teaching and other educational professionals</v>
      </c>
      <c r="B12" s="151">
        <v>36.303133527291394</v>
      </c>
      <c r="C12" s="141">
        <f t="shared" si="0"/>
        <v>5.1347629552877665</v>
      </c>
      <c r="E12" s="151">
        <v>39.716337517674916</v>
      </c>
      <c r="F12" s="141">
        <f t="shared" si="1"/>
        <v>5.5007939654208728</v>
      </c>
      <c r="H12" s="151">
        <f t="shared" si="3"/>
        <v>3.4132039903835221</v>
      </c>
      <c r="I12" s="141">
        <f t="shared" si="4"/>
        <v>9.4019542082162122</v>
      </c>
      <c r="K12" s="207">
        <f t="shared" si="2"/>
        <v>0.7704198338113758</v>
      </c>
      <c r="L12" s="141">
        <f t="shared" si="5"/>
        <v>2.1221854946273488</v>
      </c>
      <c r="N12" s="151">
        <f t="shared" si="6"/>
        <v>3.540980411959918</v>
      </c>
      <c r="O12" s="141">
        <f t="shared" si="7"/>
        <v>9.7539249863870179</v>
      </c>
      <c r="Q12" s="151">
        <v>-0.89819625538777159</v>
      </c>
      <c r="R12" s="141">
        <f t="shared" si="8"/>
        <v>-2.474156272798159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31.099210709610475</v>
      </c>
      <c r="C13" s="141">
        <f t="shared" si="0"/>
        <v>4.3987132672817193</v>
      </c>
      <c r="E13" s="151">
        <v>39.050860533954996</v>
      </c>
      <c r="F13" s="141">
        <f t="shared" si="1"/>
        <v>5.4086240422867489</v>
      </c>
      <c r="H13" s="151">
        <f t="shared" si="3"/>
        <v>7.9516498243445213</v>
      </c>
      <c r="I13" s="141">
        <f t="shared" si="4"/>
        <v>25.568654775818001</v>
      </c>
      <c r="K13" s="207">
        <f t="shared" si="2"/>
        <v>0.65998293862294855</v>
      </c>
      <c r="L13" s="141">
        <f t="shared" si="5"/>
        <v>2.1221854946273488</v>
      </c>
      <c r="N13" s="151">
        <f>H13-(K13+Q13)</f>
        <v>7.52302297593695</v>
      </c>
      <c r="O13" s="141">
        <f>IF(B13&lt;&gt;0,N13/B13*100,0)</f>
        <v>24.19039841937898</v>
      </c>
      <c r="Q13" s="151">
        <v>-0.2313560902153769</v>
      </c>
      <c r="R13" s="141">
        <f t="shared" si="8"/>
        <v>-0.7439291381883264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12.108665110477471</v>
      </c>
      <c r="C14" s="141">
        <f t="shared" si="0"/>
        <v>1.7126655196451332</v>
      </c>
      <c r="E14" s="151">
        <v>14.906853351973583</v>
      </c>
      <c r="F14" s="141">
        <f t="shared" si="1"/>
        <v>2.0646296735054697</v>
      </c>
      <c r="H14" s="151">
        <f t="shared" si="3"/>
        <v>2.7981882414961117</v>
      </c>
      <c r="I14" s="141">
        <f t="shared" si="4"/>
        <v>23.10897374703076</v>
      </c>
      <c r="K14" s="207">
        <f t="shared" si="2"/>
        <v>0.25696833456755552</v>
      </c>
      <c r="L14" s="141">
        <f>IF(B14&lt;&gt;0,K14/B14*100,0)</f>
        <v>2.1221854946273488</v>
      </c>
      <c r="N14" s="151">
        <f t="shared" si="6"/>
        <v>2.887957581296865</v>
      </c>
      <c r="O14" s="141">
        <f t="shared" si="7"/>
        <v>23.850338207784379</v>
      </c>
      <c r="Q14" s="151">
        <v>-0.34673767436830899</v>
      </c>
      <c r="R14" s="141">
        <f t="shared" si="8"/>
        <v>-2.8635499553809725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14.113408297183122</v>
      </c>
      <c r="C15" s="141">
        <f t="shared" si="0"/>
        <v>1.9962190327936096</v>
      </c>
      <c r="E15" s="151">
        <v>15.99230987927999</v>
      </c>
      <c r="F15" s="141">
        <f t="shared" si="1"/>
        <v>2.2149676222772205</v>
      </c>
      <c r="H15" s="151">
        <f t="shared" si="3"/>
        <v>1.8789015820968675</v>
      </c>
      <c r="I15" s="141">
        <f t="shared" si="4"/>
        <v>13.312883341381653</v>
      </c>
      <c r="K15" s="207">
        <f t="shared" si="2"/>
        <v>0.29951270368035293</v>
      </c>
      <c r="L15" s="141">
        <f t="shared" si="5"/>
        <v>2.1221854946273488</v>
      </c>
      <c r="N15" s="151">
        <f t="shared" si="6"/>
        <v>1.485826574334012</v>
      </c>
      <c r="O15" s="141">
        <f t="shared" si="7"/>
        <v>10.527765817067493</v>
      </c>
      <c r="Q15" s="151">
        <v>9.3562304082502559E-2</v>
      </c>
      <c r="R15" s="141">
        <f t="shared" si="8"/>
        <v>0.66293202968680887</v>
      </c>
      <c r="T15" s="11"/>
    </row>
    <row r="16" spans="1:97" x14ac:dyDescent="0.2">
      <c r="A16" s="10" t="str">
        <f>name!$D12</f>
        <v>33 Protective service occupations</v>
      </c>
      <c r="B16" s="151">
        <v>7.2068260586768833</v>
      </c>
      <c r="C16" s="141">
        <f t="shared" si="0"/>
        <v>1.0193429568132819</v>
      </c>
      <c r="E16" s="151">
        <v>7.3451999200938607</v>
      </c>
      <c r="F16" s="141">
        <f t="shared" si="1"/>
        <v>1.0173252097397212</v>
      </c>
      <c r="H16" s="151">
        <f t="shared" si="3"/>
        <v>0.13837386141697738</v>
      </c>
      <c r="I16" s="141">
        <f t="shared" si="4"/>
        <v>1.9200388671845037</v>
      </c>
      <c r="K16" s="207">
        <f t="shared" si="2"/>
        <v>0.15294221724026469</v>
      </c>
      <c r="L16" s="141">
        <f t="shared" si="5"/>
        <v>2.1221854946273488</v>
      </c>
      <c r="N16" s="151">
        <f t="shared" si="6"/>
        <v>0.35734433573325325</v>
      </c>
      <c r="O16" s="141">
        <f t="shared" si="7"/>
        <v>4.9584148808894497</v>
      </c>
      <c r="Q16" s="151">
        <v>-0.37191269155654055</v>
      </c>
      <c r="R16" s="141">
        <f t="shared" si="8"/>
        <v>-5.1605615083322931</v>
      </c>
      <c r="T16" s="11"/>
    </row>
    <row r="17" spans="1:20" x14ac:dyDescent="0.2">
      <c r="A17" s="10" t="str">
        <f>name!$D13</f>
        <v>34 Culture, media and sports occupations</v>
      </c>
      <c r="B17" s="151">
        <v>7.7904605340656881</v>
      </c>
      <c r="C17" s="141">
        <f t="shared" si="0"/>
        <v>1.1018929846614935</v>
      </c>
      <c r="E17" s="151">
        <v>8.4994097100156942</v>
      </c>
      <c r="F17" s="141">
        <f t="shared" si="1"/>
        <v>1.177185625982941</v>
      </c>
      <c r="H17" s="151">
        <f t="shared" si="3"/>
        <v>0.70894917595000617</v>
      </c>
      <c r="I17" s="141">
        <f t="shared" si="4"/>
        <v>9.1002216473590192</v>
      </c>
      <c r="K17" s="207">
        <f t="shared" si="2"/>
        <v>0.16532802341861033</v>
      </c>
      <c r="L17" s="141">
        <f t="shared" si="5"/>
        <v>2.1221854946273488</v>
      </c>
      <c r="N17" s="151">
        <f t="shared" si="6"/>
        <v>0.56431713057377508</v>
      </c>
      <c r="O17" s="141">
        <f t="shared" si="7"/>
        <v>7.2436941064801088</v>
      </c>
      <c r="Q17" s="151">
        <v>-2.0695978042379253E-2</v>
      </c>
      <c r="R17" s="141">
        <f t="shared" si="8"/>
        <v>-0.26565795374844714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34.434919596675293</v>
      </c>
      <c r="C18" s="141">
        <f t="shared" si="0"/>
        <v>4.8705203196963076</v>
      </c>
      <c r="E18" s="151">
        <v>37.93975133003179</v>
      </c>
      <c r="F18" s="141">
        <f t="shared" si="1"/>
        <v>5.254733145344292</v>
      </c>
      <c r="H18" s="151">
        <f t="shared" si="3"/>
        <v>3.5048317333564967</v>
      </c>
      <c r="I18" s="141">
        <f t="shared" si="4"/>
        <v>10.178132472523306</v>
      </c>
      <c r="K18" s="207">
        <f t="shared" si="2"/>
        <v>0.73077286876723346</v>
      </c>
      <c r="L18" s="141">
        <f t="shared" si="5"/>
        <v>2.1221854946273488</v>
      </c>
      <c r="N18" s="151">
        <f t="shared" si="6"/>
        <v>3.1172552901330621</v>
      </c>
      <c r="O18" s="141">
        <f t="shared" si="7"/>
        <v>9.0525992993287971</v>
      </c>
      <c r="Q18" s="151">
        <v>-0.34319642554379892</v>
      </c>
      <c r="R18" s="141">
        <f t="shared" si="8"/>
        <v>-0.99665232143284788</v>
      </c>
      <c r="T18" s="11"/>
    </row>
    <row r="19" spans="1:20" x14ac:dyDescent="0.2">
      <c r="A19" s="10" t="str">
        <f>name!$D15</f>
        <v>41 Administrative occupations</v>
      </c>
      <c r="B19" s="151">
        <v>68.879351713357252</v>
      </c>
      <c r="C19" s="141">
        <f t="shared" si="0"/>
        <v>9.742386102734093</v>
      </c>
      <c r="E19" s="151">
        <v>70.277820695724813</v>
      </c>
      <c r="F19" s="141">
        <f t="shared" si="1"/>
        <v>9.7336218832849895</v>
      </c>
      <c r="H19" s="151">
        <f t="shared" si="3"/>
        <v>1.3984689823675609</v>
      </c>
      <c r="I19" s="141">
        <f t="shared" si="4"/>
        <v>2.0303167024383617</v>
      </c>
      <c r="K19" s="207">
        <f t="shared" si="2"/>
        <v>1.4617476108542218</v>
      </c>
      <c r="L19" s="141">
        <f t="shared" si="5"/>
        <v>2.1221854946273488</v>
      </c>
      <c r="N19" s="151">
        <f t="shared" si="6"/>
        <v>0.37432883195677435</v>
      </c>
      <c r="O19" s="141">
        <f t="shared" si="7"/>
        <v>0.54345580009891925</v>
      </c>
      <c r="Q19" s="151">
        <v>-0.43760746044343524</v>
      </c>
      <c r="R19" s="141">
        <f t="shared" si="8"/>
        <v>-0.63532459228789939</v>
      </c>
      <c r="T19" s="11"/>
    </row>
    <row r="20" spans="1:20" x14ac:dyDescent="0.2">
      <c r="A20" s="10" t="str">
        <f>name!$D16</f>
        <v>42 Secretarial and related occupations</v>
      </c>
      <c r="B20" s="151">
        <v>15.832052023177036</v>
      </c>
      <c r="C20" s="141">
        <f t="shared" si="0"/>
        <v>2.2393062619149497</v>
      </c>
      <c r="E20" s="151">
        <v>13.856454780018906</v>
      </c>
      <c r="F20" s="141">
        <f t="shared" si="1"/>
        <v>1.9191473232428451</v>
      </c>
      <c r="H20" s="151">
        <f t="shared" si="3"/>
        <v>-1.9755972431581306</v>
      </c>
      <c r="I20" s="141">
        <f t="shared" si="4"/>
        <v>-12.478466090598939</v>
      </c>
      <c r="K20" s="207">
        <f t="shared" si="2"/>
        <v>0.33598551153771877</v>
      </c>
      <c r="L20" s="141">
        <f t="shared" si="5"/>
        <v>2.1221854946273488</v>
      </c>
      <c r="N20" s="151">
        <f t="shared" si="6"/>
        <v>-2.1726190419230802</v>
      </c>
      <c r="O20" s="141">
        <f t="shared" si="7"/>
        <v>-13.722915000168742</v>
      </c>
      <c r="Q20" s="151">
        <v>-0.13896371277276912</v>
      </c>
      <c r="R20" s="141">
        <f t="shared" si="8"/>
        <v>-0.87773658505755148</v>
      </c>
      <c r="T20" s="11"/>
    </row>
    <row r="21" spans="1:20" x14ac:dyDescent="0.2">
      <c r="A21" s="10" t="str">
        <f>name!$D17</f>
        <v>51 Skilled agricultural and related trades</v>
      </c>
      <c r="B21" s="151">
        <v>7.9354591093374225</v>
      </c>
      <c r="C21" s="141">
        <f t="shared" si="0"/>
        <v>1.1224017738632601</v>
      </c>
      <c r="E21" s="151">
        <v>8.1329585072492776</v>
      </c>
      <c r="F21" s="141">
        <f t="shared" si="1"/>
        <v>1.1264313850134242</v>
      </c>
      <c r="H21" s="151">
        <f t="shared" si="3"/>
        <v>0.19749939791185511</v>
      </c>
      <c r="I21" s="141">
        <f t="shared" si="4"/>
        <v>2.4888213169602658</v>
      </c>
      <c r="K21" s="207">
        <f t="shared" si="2"/>
        <v>0.16840516215044338</v>
      </c>
      <c r="L21" s="141">
        <f t="shared" si="5"/>
        <v>2.1221854946273488</v>
      </c>
      <c r="N21" s="151">
        <f t="shared" si="6"/>
        <v>-0.35761062426622692</v>
      </c>
      <c r="O21" s="141">
        <f t="shared" si="7"/>
        <v>-4.506489408349883</v>
      </c>
      <c r="Q21" s="151">
        <v>0.38670486002763871</v>
      </c>
      <c r="R21" s="141">
        <f t="shared" si="8"/>
        <v>4.8731252306828026</v>
      </c>
      <c r="T21" s="11"/>
    </row>
    <row r="22" spans="1:20" x14ac:dyDescent="0.2">
      <c r="A22" s="10" t="str">
        <f>name!$D18</f>
        <v>52 Skilled metal, electrical and electronic trades</v>
      </c>
      <c r="B22" s="151">
        <v>29.387457570005587</v>
      </c>
      <c r="C22" s="141">
        <f t="shared" si="0"/>
        <v>4.1566006517623695</v>
      </c>
      <c r="E22" s="151">
        <v>26.35250011801838</v>
      </c>
      <c r="F22" s="141">
        <f t="shared" si="1"/>
        <v>3.6498751567522336</v>
      </c>
      <c r="H22" s="151">
        <f t="shared" si="3"/>
        <v>-3.0349574519872071</v>
      </c>
      <c r="I22" s="141">
        <f t="shared" si="4"/>
        <v>-10.327390332278519</v>
      </c>
      <c r="K22" s="207">
        <f t="shared" si="2"/>
        <v>0.62365636179042538</v>
      </c>
      <c r="L22" s="141">
        <f t="shared" si="5"/>
        <v>2.1221854946273488</v>
      </c>
      <c r="N22" s="151">
        <f t="shared" si="6"/>
        <v>-3.8931631093772747</v>
      </c>
      <c r="O22" s="141">
        <f t="shared" si="7"/>
        <v>-13.247703038288162</v>
      </c>
      <c r="Q22" s="151">
        <v>0.23454929559964208</v>
      </c>
      <c r="R22" s="141">
        <f t="shared" si="8"/>
        <v>0.79812721138229958</v>
      </c>
      <c r="T22" s="11"/>
    </row>
    <row r="23" spans="1:20" x14ac:dyDescent="0.2">
      <c r="A23" s="10" t="str">
        <f>name!$D19</f>
        <v>53 Skilled construction and building trades</v>
      </c>
      <c r="B23" s="151">
        <v>24.863493467272157</v>
      </c>
      <c r="C23" s="141">
        <f t="shared" si="0"/>
        <v>3.5167252187421267</v>
      </c>
      <c r="E23" s="151">
        <v>22.562667875657095</v>
      </c>
      <c r="F23" s="141">
        <f t="shared" si="1"/>
        <v>3.1249756410438465</v>
      </c>
      <c r="H23" s="151">
        <f t="shared" si="3"/>
        <v>-2.3008255916150624</v>
      </c>
      <c r="I23" s="141">
        <f t="shared" si="4"/>
        <v>-9.2538307001936104</v>
      </c>
      <c r="K23" s="207">
        <f t="shared" si="2"/>
        <v>0.52764945182006817</v>
      </c>
      <c r="L23" s="141">
        <f t="shared" si="5"/>
        <v>2.1221854946273488</v>
      </c>
      <c r="N23" s="151">
        <f t="shared" si="6"/>
        <v>-4.1764543575850546</v>
      </c>
      <c r="O23" s="141">
        <f t="shared" si="7"/>
        <v>-16.797536368260261</v>
      </c>
      <c r="Q23" s="151">
        <v>1.3479793141499239</v>
      </c>
      <c r="R23" s="141">
        <f t="shared" si="8"/>
        <v>5.4215201734393057</v>
      </c>
      <c r="T23" s="11"/>
    </row>
    <row r="24" spans="1:20" x14ac:dyDescent="0.2">
      <c r="A24" s="10" t="str">
        <f>name!$D20</f>
        <v>54 Textiles, printing and other skilled trades</v>
      </c>
      <c r="B24" s="151">
        <v>15.966200932298705</v>
      </c>
      <c r="C24" s="141">
        <f t="shared" si="0"/>
        <v>2.2582804600659823</v>
      </c>
      <c r="E24" s="151">
        <v>13.468613145382259</v>
      </c>
      <c r="F24" s="141">
        <f t="shared" si="1"/>
        <v>1.8654304637162389</v>
      </c>
      <c r="H24" s="151">
        <f t="shared" si="3"/>
        <v>-2.497587786916446</v>
      </c>
      <c r="I24" s="141">
        <f t="shared" si="4"/>
        <v>-15.642968527747703</v>
      </c>
      <c r="K24" s="207">
        <f t="shared" si="2"/>
        <v>0.33883240022829964</v>
      </c>
      <c r="L24" s="141">
        <f t="shared" si="5"/>
        <v>2.1221854946273488</v>
      </c>
      <c r="N24" s="151">
        <f t="shared" si="6"/>
        <v>-2.6406417790713537</v>
      </c>
      <c r="O24" s="141">
        <f t="shared" si="7"/>
        <v>-16.538948684589631</v>
      </c>
      <c r="Q24" s="151">
        <v>-0.19577840807339211</v>
      </c>
      <c r="R24" s="141">
        <f t="shared" si="8"/>
        <v>-1.2262053377854194</v>
      </c>
      <c r="T24" s="11"/>
    </row>
    <row r="25" spans="1:20" x14ac:dyDescent="0.2">
      <c r="A25" s="10" t="str">
        <f>name!$D21</f>
        <v>61 Caring personal service occupations</v>
      </c>
      <c r="B25" s="151">
        <v>61.180652992749778</v>
      </c>
      <c r="C25" s="141">
        <f t="shared" si="0"/>
        <v>8.6534720296616232</v>
      </c>
      <c r="E25" s="151">
        <v>60.123180087764254</v>
      </c>
      <c r="F25" s="141">
        <f t="shared" si="1"/>
        <v>8.327183393018144</v>
      </c>
      <c r="H25" s="151">
        <f t="shared" si="3"/>
        <v>-1.0574729049855236</v>
      </c>
      <c r="I25" s="141">
        <f t="shared" si="4"/>
        <v>-1.7284433121543152</v>
      </c>
      <c r="K25" s="207">
        <f t="shared" si="2"/>
        <v>1.2983669433304288</v>
      </c>
      <c r="L25" s="141">
        <f t="shared" si="5"/>
        <v>2.1221854946273488</v>
      </c>
      <c r="N25" s="151">
        <f t="shared" si="6"/>
        <v>-2.5109931914950723</v>
      </c>
      <c r="O25" s="141">
        <f t="shared" si="7"/>
        <v>-4.1042275109300288</v>
      </c>
      <c r="Q25" s="151">
        <v>0.15515334317911983</v>
      </c>
      <c r="R25" s="141">
        <f t="shared" si="8"/>
        <v>0.25359870414836255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15.257421962494458</v>
      </c>
      <c r="C26" s="141">
        <f t="shared" si="0"/>
        <v>2.1580298303262135</v>
      </c>
      <c r="E26" s="151">
        <v>13.509341514310533</v>
      </c>
      <c r="F26" s="141">
        <f t="shared" si="1"/>
        <v>1.8710714261016141</v>
      </c>
      <c r="H26" s="151">
        <f t="shared" si="3"/>
        <v>-1.7480804481839254</v>
      </c>
      <c r="I26" s="141">
        <f t="shared" si="4"/>
        <v>-11.457246528810883</v>
      </c>
      <c r="K26" s="207">
        <f t="shared" si="2"/>
        <v>0.32379079574214475</v>
      </c>
      <c r="L26" s="141">
        <f t="shared" si="5"/>
        <v>2.1221854946273488</v>
      </c>
      <c r="N26" s="151">
        <f t="shared" si="6"/>
        <v>-1.7350441487807891</v>
      </c>
      <c r="O26" s="141">
        <f t="shared" si="7"/>
        <v>-11.371804181898133</v>
      </c>
      <c r="Q26" s="151">
        <v>-0.33682709514528114</v>
      </c>
      <c r="R26" s="141">
        <f t="shared" si="8"/>
        <v>-2.2076278415400972</v>
      </c>
      <c r="T26" s="11"/>
    </row>
    <row r="27" spans="1:20" x14ac:dyDescent="0.2">
      <c r="A27" s="10" t="str">
        <f>name!$D23</f>
        <v>63 Community and civil enforcement occupations</v>
      </c>
      <c r="B27" s="151">
        <v>0.69279243589642958</v>
      </c>
      <c r="C27" s="141">
        <f t="shared" si="0"/>
        <v>9.7989473356901613E-2</v>
      </c>
      <c r="E27" s="151">
        <v>0.70885932672658192</v>
      </c>
      <c r="F27" s="141">
        <f t="shared" si="1"/>
        <v>9.8178466356687324E-2</v>
      </c>
      <c r="H27" s="151">
        <f t="shared" si="3"/>
        <v>1.6066890830152336E-2</v>
      </c>
      <c r="I27" s="141">
        <f t="shared" si="4"/>
        <v>2.3191492859420126</v>
      </c>
      <c r="K27" s="207">
        <f t="shared" si="2"/>
        <v>1.4702340582469503E-2</v>
      </c>
      <c r="L27" s="141">
        <f t="shared" si="5"/>
        <v>2.1221854946273488</v>
      </c>
      <c r="N27" s="151">
        <f t="shared" si="6"/>
        <v>2.4368800962587721E-2</v>
      </c>
      <c r="O27" s="141">
        <f t="shared" si="7"/>
        <v>3.5174750329160327</v>
      </c>
      <c r="Q27" s="151">
        <v>-2.3004250714904886E-2</v>
      </c>
      <c r="R27" s="141">
        <f t="shared" si="8"/>
        <v>-3.3205112416013662</v>
      </c>
      <c r="T27" s="172"/>
    </row>
    <row r="28" spans="1:20" x14ac:dyDescent="0.2">
      <c r="A28" s="10" t="str">
        <f>name!$D24</f>
        <v>71 Sales occupations</v>
      </c>
      <c r="B28" s="151">
        <v>56.151990816308881</v>
      </c>
      <c r="C28" s="141">
        <f t="shared" si="0"/>
        <v>7.9422114372713226</v>
      </c>
      <c r="E28" s="151">
        <v>54.979770203855928</v>
      </c>
      <c r="F28" s="141">
        <f t="shared" si="1"/>
        <v>7.6148106059126395</v>
      </c>
      <c r="H28" s="151">
        <f t="shared" si="3"/>
        <v>-1.1722206124529535</v>
      </c>
      <c r="I28" s="141">
        <f t="shared" si="4"/>
        <v>-2.0875851335131812</v>
      </c>
      <c r="K28" s="207">
        <f t="shared" si="2"/>
        <v>1.1916494040481882</v>
      </c>
      <c r="L28" s="141">
        <f t="shared" si="5"/>
        <v>2.1221854946273488</v>
      </c>
      <c r="N28" s="151">
        <f>H28-(K28+Q28)</f>
        <v>-3.1808968963465065</v>
      </c>
      <c r="O28" s="141">
        <f t="shared" si="7"/>
        <v>-5.6647980776892437</v>
      </c>
      <c r="Q28" s="151">
        <v>0.81702687984536471</v>
      </c>
      <c r="R28" s="141">
        <f t="shared" si="8"/>
        <v>1.4550274495487094</v>
      </c>
      <c r="T28" s="11"/>
    </row>
    <row r="29" spans="1:20" x14ac:dyDescent="0.2">
      <c r="A29" s="10" t="str">
        <f>name!$D25</f>
        <v>72 Customer service occupations</v>
      </c>
      <c r="B29" s="151">
        <v>12.520203037503126</v>
      </c>
      <c r="C29" s="141">
        <f t="shared" si="0"/>
        <v>1.770873985335806</v>
      </c>
      <c r="E29" s="151">
        <v>13.67008113170399</v>
      </c>
      <c r="F29" s="141">
        <f t="shared" si="1"/>
        <v>1.8933341918203439</v>
      </c>
      <c r="H29" s="151">
        <f t="shared" si="3"/>
        <v>1.1498780942008633</v>
      </c>
      <c r="I29" s="141">
        <f t="shared" si="4"/>
        <v>9.1841808855376286</v>
      </c>
      <c r="K29" s="207">
        <f t="shared" si="2"/>
        <v>0.2657019327597841</v>
      </c>
      <c r="L29" s="141">
        <f t="shared" si="5"/>
        <v>2.1221854946273493</v>
      </c>
      <c r="N29" s="151">
        <f t="shared" si="6"/>
        <v>1.1039800675469718</v>
      </c>
      <c r="O29" s="141">
        <f t="shared" si="7"/>
        <v>8.8175891735948699</v>
      </c>
      <c r="Q29" s="151">
        <v>-0.21980390610589254</v>
      </c>
      <c r="R29" s="141">
        <f t="shared" si="8"/>
        <v>-1.7555937826845935</v>
      </c>
      <c r="T29" s="11"/>
    </row>
    <row r="30" spans="1:20" x14ac:dyDescent="0.2">
      <c r="A30" s="10" t="str">
        <f>name!$D26</f>
        <v>81 Process, plant and machine operatives</v>
      </c>
      <c r="B30" s="151">
        <v>22.368935249298922</v>
      </c>
      <c r="C30" s="141">
        <f t="shared" si="0"/>
        <v>3.1638916233218217</v>
      </c>
      <c r="E30" s="151">
        <v>18.725114174052319</v>
      </c>
      <c r="F30" s="141">
        <f t="shared" si="1"/>
        <v>2.5934666056406774</v>
      </c>
      <c r="H30" s="151">
        <f t="shared" si="3"/>
        <v>-3.6438210752466027</v>
      </c>
      <c r="I30" s="141">
        <f t="shared" si="4"/>
        <v>-16.289649170318942</v>
      </c>
      <c r="K30" s="207">
        <f t="shared" si="2"/>
        <v>0.47471029916320573</v>
      </c>
      <c r="L30" s="141">
        <f t="shared" si="5"/>
        <v>2.1221854946273488</v>
      </c>
      <c r="N30" s="151">
        <f t="shared" si="6"/>
        <v>-4.2191466455320699</v>
      </c>
      <c r="O30" s="141">
        <f t="shared" si="7"/>
        <v>-18.861633772507364</v>
      </c>
      <c r="Q30" s="151">
        <v>0.10061527112226126</v>
      </c>
      <c r="R30" s="141">
        <f t="shared" si="8"/>
        <v>0.44979910756107494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27.649679745855032</v>
      </c>
      <c r="C31" s="141">
        <f t="shared" si="0"/>
        <v>3.9108070706308453</v>
      </c>
      <c r="E31" s="151">
        <v>29.30042842458629</v>
      </c>
      <c r="F31" s="141">
        <f t="shared" si="1"/>
        <v>4.058169255674259</v>
      </c>
      <c r="H31" s="151">
        <f t="shared" si="3"/>
        <v>1.650748678731258</v>
      </c>
      <c r="I31" s="141">
        <f t="shared" si="4"/>
        <v>5.9702271198230461</v>
      </c>
      <c r="K31" s="207">
        <f t="shared" si="2"/>
        <v>0.58677749287745151</v>
      </c>
      <c r="L31" s="141">
        <f t="shared" si="5"/>
        <v>2.1221854946273488</v>
      </c>
      <c r="N31" s="151">
        <f t="shared" si="6"/>
        <v>-1.7951896180800233</v>
      </c>
      <c r="O31" s="141">
        <f t="shared" si="7"/>
        <v>-6.4926235478338246</v>
      </c>
      <c r="Q31" s="151">
        <v>2.8591608039338299</v>
      </c>
      <c r="R31" s="141">
        <f t="shared" si="8"/>
        <v>10.340665173029526</v>
      </c>
      <c r="T31" s="11"/>
    </row>
    <row r="32" spans="1:20" x14ac:dyDescent="0.2">
      <c r="A32" s="10" t="str">
        <f>name!$D28</f>
        <v>91 Elementary trades and related occupations</v>
      </c>
      <c r="B32" s="151">
        <v>13.2504489910497</v>
      </c>
      <c r="C32" s="141">
        <f t="shared" si="0"/>
        <v>1.8741609334914213</v>
      </c>
      <c r="E32" s="151">
        <v>10.465823852370542</v>
      </c>
      <c r="F32" s="141">
        <f t="shared" si="1"/>
        <v>1.4495380059819778</v>
      </c>
      <c r="H32" s="151">
        <f t="shared" si="3"/>
        <v>-2.7846251386791572</v>
      </c>
      <c r="I32" s="141">
        <f t="shared" si="4"/>
        <v>-21.015326654667266</v>
      </c>
      <c r="K32" s="207">
        <f t="shared" si="2"/>
        <v>0.28119910646105262</v>
      </c>
      <c r="L32" s="141">
        <f t="shared" si="5"/>
        <v>2.1221854946273488</v>
      </c>
      <c r="N32" s="151">
        <f>H32-(K32+Q32)</f>
        <v>-3.5220136534927886</v>
      </c>
      <c r="O32" s="141">
        <f t="shared" si="7"/>
        <v>-26.580334416379465</v>
      </c>
      <c r="Q32" s="151">
        <v>0.45618940835257882</v>
      </c>
      <c r="R32" s="141">
        <f t="shared" si="8"/>
        <v>3.4428222670848498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67.927816208634368</v>
      </c>
      <c r="C33" s="141">
        <f t="shared" si="0"/>
        <v>9.6077996693999275</v>
      </c>
      <c r="E33" s="151">
        <v>60.628633841129805</v>
      </c>
      <c r="F33" s="141">
        <f t="shared" si="1"/>
        <v>8.3971897715034505</v>
      </c>
      <c r="H33" s="151">
        <f t="shared" ref="H33" si="9">E33-B33</f>
        <v>-7.2991823675045637</v>
      </c>
      <c r="I33" s="141">
        <f>IF(B33&lt;&gt;0,((E33/B33)-1)*100,0)</f>
        <v>-10.745498346488514</v>
      </c>
      <c r="K33" s="207">
        <f t="shared" si="2"/>
        <v>1.4415542623967637</v>
      </c>
      <c r="L33" s="141">
        <f t="shared" ref="L33" si="10">IF(B33&lt;&gt;0,K33/B33*100,0)</f>
        <v>2.1221854946273488</v>
      </c>
      <c r="N33" s="151">
        <f>H33-(K33+Q33)</f>
        <v>-7.4389109828101585</v>
      </c>
      <c r="O33" s="141">
        <f t="shared" ref="O33" si="11">IF(B33&lt;&gt;0,N33/B33*100,0)</f>
        <v>-10.951199961974623</v>
      </c>
      <c r="Q33" s="151">
        <v>-1.3018256470911691</v>
      </c>
      <c r="R33" s="141">
        <f t="shared" ref="R33" si="12">IF(B33&lt;&gt;0,Q33/B33*100,0)</f>
        <v>-1.9164838791412417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707.00700000000029</v>
      </c>
      <c r="C35" s="147">
        <f>B35/B$35*100</f>
        <v>100</v>
      </c>
      <c r="D35" s="145"/>
      <c r="E35" s="152">
        <f>SUM(E8:E33)</f>
        <v>722.01100000000031</v>
      </c>
      <c r="F35" s="147">
        <f t="shared" ref="F35" si="13">E35/E$35*100</f>
        <v>100</v>
      </c>
      <c r="G35" s="145"/>
      <c r="H35" s="152">
        <f>E35-B35</f>
        <v>15.004000000000019</v>
      </c>
      <c r="I35" s="147">
        <f>IF(B35&lt;&gt;0,((E35/B35)-1)*100,0)</f>
        <v>2.1221854946273488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Lancashire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45.152614431312749</v>
      </c>
      <c r="C44" s="141">
        <f t="shared" ref="C44:C68" si="15">B44/B$71*100</f>
        <v>6.2537294350519215</v>
      </c>
      <c r="E44" s="151">
        <v>43.778042840472509</v>
      </c>
      <c r="F44" s="141">
        <f t="shared" ref="F44:F68" si="16">E44/E$71*100</f>
        <v>5.6652344862914745</v>
      </c>
      <c r="H44" s="151">
        <f>E44-B44</f>
        <v>-1.3745715908402403</v>
      </c>
      <c r="I44" s="141">
        <f>IF(B44&gt;0,((E44/B44)-1)*100,0)</f>
        <v>-3.0442790703321787</v>
      </c>
      <c r="K44" s="151">
        <f>(($E$71/$B$71)-1)*B44</f>
        <v>3.1730172407566299</v>
      </c>
      <c r="L44" s="141">
        <f>IF(B44&gt;0,K44/B44*100,0)</f>
        <v>7.0273167583319029</v>
      </c>
      <c r="N44" s="151">
        <f>H44-(K44+Q44)</f>
        <v>-3.0151145946804925</v>
      </c>
      <c r="O44" s="141">
        <f>IF(B44&gt;0,N44/B44*100,0)</f>
        <v>-6.6776080026709375</v>
      </c>
      <c r="Q44" s="151">
        <v>-1.5324742369163777</v>
      </c>
      <c r="R44" s="141">
        <f>IF(B44&gt;0,Q44/B44*100,0)</f>
        <v>-3.3939878259931429</v>
      </c>
      <c r="T44" s="151"/>
    </row>
    <row r="45" spans="1:20" x14ac:dyDescent="0.2">
      <c r="A45" s="135" t="str">
        <f t="shared" si="14"/>
        <v>12 Other managers and proprietors</v>
      </c>
      <c r="B45" s="151">
        <v>21.74062348927708</v>
      </c>
      <c r="C45" s="141">
        <f t="shared" si="15"/>
        <v>3.0111208124636706</v>
      </c>
      <c r="E45" s="151">
        <v>25.150081932013759</v>
      </c>
      <c r="F45" s="141">
        <f t="shared" si="16"/>
        <v>3.2546249729231298</v>
      </c>
      <c r="H45" s="151">
        <f t="shared" ref="H45:H71" si="17">E45-B45</f>
        <v>3.4094584427366783</v>
      </c>
      <c r="I45" s="141">
        <f t="shared" ref="I45:I71" si="18">IF(B45&gt;0,((E45/B45)-1)*100,0)</f>
        <v>15.6824317592285</v>
      </c>
      <c r="K45" s="151">
        <f t="shared" ref="K45:K68" si="19">(($E$71/$B$71)-1)*B45</f>
        <v>1.5277824778278104</v>
      </c>
      <c r="L45" s="141">
        <f t="shared" ref="L45:L68" si="20">IF(B45&gt;0,K45/B45*100,0)</f>
        <v>7.0273167583319029</v>
      </c>
      <c r="N45" s="151">
        <f t="shared" ref="N45:N68" si="21">H45-(K45+Q45)</f>
        <v>1.7314579041942089</v>
      </c>
      <c r="O45" s="141">
        <f t="shared" ref="O45:O68" si="22">IF(B45&gt;0,N45/B45*100,0)</f>
        <v>7.9641593767915593</v>
      </c>
      <c r="Q45" s="151">
        <v>0.15021806071465901</v>
      </c>
      <c r="R45" s="141">
        <f>IF(B45&gt;0,Q45/B45*100,0)</f>
        <v>0.6909556241050292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39.871264089807681</v>
      </c>
      <c r="C46" s="141">
        <f t="shared" si="15"/>
        <v>5.5222516124834193</v>
      </c>
      <c r="E46" s="151">
        <v>54.605137028631383</v>
      </c>
      <c r="F46" s="141">
        <f t="shared" si="16"/>
        <v>7.0663484557898339</v>
      </c>
      <c r="H46" s="151">
        <f t="shared" si="17"/>
        <v>14.733872938823701</v>
      </c>
      <c r="I46" s="141">
        <f t="shared" si="18"/>
        <v>36.953613774663665</v>
      </c>
      <c r="K46" s="151">
        <f t="shared" si="19"/>
        <v>2.801880023141825</v>
      </c>
      <c r="L46" s="141">
        <f t="shared" si="20"/>
        <v>7.0273167583319029</v>
      </c>
      <c r="N46" s="151">
        <f t="shared" si="21"/>
        <v>13.628539748091011</v>
      </c>
      <c r="O46" s="141">
        <f t="shared" si="22"/>
        <v>34.181358577931029</v>
      </c>
      <c r="Q46" s="151">
        <v>-1.6965468324091357</v>
      </c>
      <c r="R46" s="141">
        <f t="shared" ref="R46:R68" si="23">IF(B46&gt;0,Q46/B46*100,0)</f>
        <v>-4.2550615615992609</v>
      </c>
      <c r="T46" s="151"/>
    </row>
    <row r="47" spans="1:20" x14ac:dyDescent="0.2">
      <c r="A47" s="135" t="str">
        <f t="shared" si="14"/>
        <v>22 Health professionals</v>
      </c>
      <c r="B47" s="151">
        <v>35.033528068026889</v>
      </c>
      <c r="C47" s="141">
        <f t="shared" si="15"/>
        <v>4.8522152803803369</v>
      </c>
      <c r="E47" s="151">
        <v>38.699926482423869</v>
      </c>
      <c r="F47" s="141">
        <f t="shared" si="16"/>
        <v>5.0080849645129097</v>
      </c>
      <c r="H47" s="151">
        <f t="shared" si="17"/>
        <v>3.6663984143969799</v>
      </c>
      <c r="I47" s="141">
        <f t="shared" si="18"/>
        <v>10.465398766797618</v>
      </c>
      <c r="K47" s="151">
        <f t="shared" si="19"/>
        <v>2.4619169889593646</v>
      </c>
      <c r="L47" s="141">
        <f t="shared" si="20"/>
        <v>7.0273167583319029</v>
      </c>
      <c r="N47" s="151">
        <f t="shared" si="21"/>
        <v>-1.8329671553399152</v>
      </c>
      <c r="O47" s="141">
        <f t="shared" si="22"/>
        <v>-5.23203701260325</v>
      </c>
      <c r="Q47" s="151">
        <v>3.03744858077753</v>
      </c>
      <c r="R47" s="141">
        <f t="shared" si="23"/>
        <v>8.6701190210689525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39.716337517674916</v>
      </c>
      <c r="C48" s="141">
        <f t="shared" si="15"/>
        <v>5.5007939654208728</v>
      </c>
      <c r="E48" s="151">
        <v>45.886808988891353</v>
      </c>
      <c r="F48" s="141">
        <f t="shared" si="16"/>
        <v>5.9381259618441886</v>
      </c>
      <c r="H48" s="151">
        <f t="shared" si="17"/>
        <v>6.1704714712164375</v>
      </c>
      <c r="I48" s="141">
        <f t="shared" si="18"/>
        <v>15.536355708706528</v>
      </c>
      <c r="K48" s="151">
        <f t="shared" si="19"/>
        <v>2.7909928421752301</v>
      </c>
      <c r="L48" s="141">
        <f t="shared" si="20"/>
        <v>7.0273167583319029</v>
      </c>
      <c r="N48" s="151">
        <f t="shared" si="21"/>
        <v>1.0128512247279904</v>
      </c>
      <c r="O48" s="141">
        <f t="shared" si="22"/>
        <v>2.5502130559678178</v>
      </c>
      <c r="Q48" s="151">
        <v>2.3666274043132174</v>
      </c>
      <c r="R48" s="141">
        <f t="shared" si="23"/>
        <v>5.9588258944068047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39.050860533954996</v>
      </c>
      <c r="C49" s="141">
        <f t="shared" si="15"/>
        <v>5.4086240422867489</v>
      </c>
      <c r="E49" s="151">
        <v>45.315454829309914</v>
      </c>
      <c r="F49" s="141">
        <f t="shared" si="16"/>
        <v>5.8641880907396731</v>
      </c>
      <c r="H49" s="151">
        <f t="shared" si="17"/>
        <v>6.2645942953549181</v>
      </c>
      <c r="I49" s="141">
        <f t="shared" si="18"/>
        <v>16.042141478310846</v>
      </c>
      <c r="K49" s="151">
        <f t="shared" si="19"/>
        <v>2.7442276665754388</v>
      </c>
      <c r="L49" s="141">
        <f t="shared" si="20"/>
        <v>7.0273167583319029</v>
      </c>
      <c r="N49" s="151">
        <f t="shared" si="21"/>
        <v>3.7984528634885844</v>
      </c>
      <c r="O49" s="141">
        <f t="shared" si="22"/>
        <v>9.7269376693653218</v>
      </c>
      <c r="Q49" s="151">
        <v>-0.27808623470910504</v>
      </c>
      <c r="R49" s="141">
        <f t="shared" si="23"/>
        <v>-0.71211294938637038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14.906853351973583</v>
      </c>
      <c r="C50" s="141">
        <f t="shared" si="15"/>
        <v>2.0646296735054697</v>
      </c>
      <c r="E50" s="151">
        <v>14.783288854090157</v>
      </c>
      <c r="F50" s="141">
        <f t="shared" si="16"/>
        <v>1.9130777075208323</v>
      </c>
      <c r="H50" s="151">
        <f t="shared" si="17"/>
        <v>-0.12356449788342516</v>
      </c>
      <c r="I50" s="141">
        <f t="shared" si="18"/>
        <v>-0.82891066924640766</v>
      </c>
      <c r="K50" s="151">
        <f t="shared" si="19"/>
        <v>1.0475518037432006</v>
      </c>
      <c r="L50" s="141">
        <f t="shared" si="20"/>
        <v>7.0273167583319029</v>
      </c>
      <c r="N50" s="151">
        <f t="shared" si="21"/>
        <v>-0.59439544760163776</v>
      </c>
      <c r="O50" s="141">
        <f t="shared" si="22"/>
        <v>-3.9873971626811713</v>
      </c>
      <c r="Q50" s="151">
        <v>-0.57672085402498796</v>
      </c>
      <c r="R50" s="141">
        <f t="shared" si="23"/>
        <v>-3.8688302648971411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15.99230987927999</v>
      </c>
      <c r="C51" s="141">
        <f t="shared" si="15"/>
        <v>2.2149676222772205</v>
      </c>
      <c r="E51" s="151">
        <v>31.612303872181329</v>
      </c>
      <c r="F51" s="141">
        <f t="shared" si="16"/>
        <v>4.0908890043444028</v>
      </c>
      <c r="H51" s="151">
        <f t="shared" si="17"/>
        <v>15.619993992901339</v>
      </c>
      <c r="I51" s="141">
        <f t="shared" si="18"/>
        <v>97.671906752751013</v>
      </c>
      <c r="K51" s="151">
        <f t="shared" si="19"/>
        <v>1.1238302721910112</v>
      </c>
      <c r="L51" s="141">
        <f t="shared" si="20"/>
        <v>7.0273167583319029</v>
      </c>
      <c r="N51" s="151">
        <f t="shared" si="21"/>
        <v>13.075488142442161</v>
      </c>
      <c r="O51" s="141">
        <f t="shared" si="22"/>
        <v>81.761097934845978</v>
      </c>
      <c r="Q51" s="151">
        <v>1.4206755782681675</v>
      </c>
      <c r="R51" s="141">
        <f t="shared" si="23"/>
        <v>8.8834920595731326</v>
      </c>
      <c r="T51" s="151"/>
    </row>
    <row r="52" spans="1:20" x14ac:dyDescent="0.2">
      <c r="A52" s="135" t="str">
        <f t="shared" si="14"/>
        <v>33 Protective service occupations</v>
      </c>
      <c r="B52" s="151">
        <v>7.3451999200938607</v>
      </c>
      <c r="C52" s="141">
        <f t="shared" si="15"/>
        <v>1.0173252097397212</v>
      </c>
      <c r="E52" s="151">
        <v>6.1847357842210782</v>
      </c>
      <c r="F52" s="141">
        <f t="shared" si="16"/>
        <v>0.80035506797434597</v>
      </c>
      <c r="H52" s="151">
        <f t="shared" si="17"/>
        <v>-1.1604641358727825</v>
      </c>
      <c r="I52" s="141">
        <f t="shared" si="18"/>
        <v>-15.798945549435139</v>
      </c>
      <c r="K52" s="151">
        <f t="shared" si="19"/>
        <v>0.51617046491773744</v>
      </c>
      <c r="L52" s="141">
        <f t="shared" si="20"/>
        <v>7.0273167583319029</v>
      </c>
      <c r="N52" s="151">
        <f t="shared" si="21"/>
        <v>-1.3440332636722683</v>
      </c>
      <c r="O52" s="141">
        <f t="shared" si="22"/>
        <v>-18.298116842204255</v>
      </c>
      <c r="Q52" s="151">
        <v>-0.33260133711825163</v>
      </c>
      <c r="R52" s="141">
        <f t="shared" si="23"/>
        <v>-4.5281454655627869</v>
      </c>
      <c r="T52" s="151"/>
    </row>
    <row r="53" spans="1:20" x14ac:dyDescent="0.2">
      <c r="A53" s="135" t="str">
        <f t="shared" si="14"/>
        <v>34 Culture, media and sports occupations</v>
      </c>
      <c r="B53" s="151">
        <v>8.4994097100156942</v>
      </c>
      <c r="C53" s="141">
        <f t="shared" si="15"/>
        <v>1.177185625982941</v>
      </c>
      <c r="E53" s="151">
        <v>8.0373406480162437</v>
      </c>
      <c r="F53" s="141">
        <f t="shared" si="16"/>
        <v>1.0400971917163584</v>
      </c>
      <c r="H53" s="151">
        <f t="shared" si="17"/>
        <v>-0.46206906199945053</v>
      </c>
      <c r="I53" s="141">
        <f t="shared" si="18"/>
        <v>-5.4364841531871155</v>
      </c>
      <c r="K53" s="151">
        <f t="shared" si="19"/>
        <v>0.59728044291122184</v>
      </c>
      <c r="L53" s="141">
        <f t="shared" si="20"/>
        <v>7.0273167583319029</v>
      </c>
      <c r="N53" s="151">
        <f t="shared" si="21"/>
        <v>-0.86643197511811598</v>
      </c>
      <c r="O53" s="141">
        <f t="shared" si="22"/>
        <v>-10.194025287392765</v>
      </c>
      <c r="Q53" s="151">
        <v>-0.19291752979255633</v>
      </c>
      <c r="R53" s="141">
        <f t="shared" si="23"/>
        <v>-2.2697756241262561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37.93975133003179</v>
      </c>
      <c r="C54" s="141">
        <f t="shared" si="15"/>
        <v>5.254733145344292</v>
      </c>
      <c r="E54" s="151">
        <v>39.875336451915601</v>
      </c>
      <c r="F54" s="141">
        <f t="shared" si="16"/>
        <v>5.1601925660098686</v>
      </c>
      <c r="H54" s="151">
        <f t="shared" si="17"/>
        <v>1.9355851218838112</v>
      </c>
      <c r="I54" s="141">
        <f t="shared" si="18"/>
        <v>5.101733812239484</v>
      </c>
      <c r="K54" s="151">
        <f t="shared" si="19"/>
        <v>2.6661465032847751</v>
      </c>
      <c r="L54" s="141">
        <f t="shared" si="20"/>
        <v>7.0273167583319029</v>
      </c>
      <c r="N54" s="151">
        <f t="shared" si="21"/>
        <v>0.18631961183247814</v>
      </c>
      <c r="O54" s="141">
        <f t="shared" si="22"/>
        <v>0.49109339228850984</v>
      </c>
      <c r="Q54" s="151">
        <v>-0.91688099323344197</v>
      </c>
      <c r="R54" s="141">
        <f t="shared" si="23"/>
        <v>-2.4166763383809289</v>
      </c>
      <c r="T54" s="151"/>
    </row>
    <row r="55" spans="1:20" x14ac:dyDescent="0.2">
      <c r="A55" s="135" t="str">
        <f t="shared" si="14"/>
        <v>41 Administrative occupations</v>
      </c>
      <c r="B55" s="151">
        <v>70.277820695724813</v>
      </c>
      <c r="C55" s="141">
        <f t="shared" si="15"/>
        <v>9.7336218832849895</v>
      </c>
      <c r="E55" s="151">
        <v>73.151259282054056</v>
      </c>
      <c r="F55" s="141">
        <f t="shared" si="16"/>
        <v>9.4663673821711907</v>
      </c>
      <c r="H55" s="151">
        <f t="shared" si="17"/>
        <v>2.8734385863292431</v>
      </c>
      <c r="I55" s="141">
        <f t="shared" si="18"/>
        <v>4.0886848195963443</v>
      </c>
      <c r="K55" s="151">
        <f t="shared" si="19"/>
        <v>4.9386450711411163</v>
      </c>
      <c r="L55" s="141">
        <f t="shared" si="20"/>
        <v>7.0273167583319029</v>
      </c>
      <c r="N55" s="151">
        <f t="shared" si="21"/>
        <v>-1.0398266485904912</v>
      </c>
      <c r="O55" s="141">
        <f t="shared" si="22"/>
        <v>-1.4795943276222661</v>
      </c>
      <c r="Q55" s="151">
        <v>-1.0253798362213817</v>
      </c>
      <c r="R55" s="141">
        <f t="shared" si="23"/>
        <v>-1.4590376111132859</v>
      </c>
      <c r="T55" s="151"/>
    </row>
    <row r="56" spans="1:20" x14ac:dyDescent="0.2">
      <c r="A56" s="135" t="str">
        <f t="shared" si="14"/>
        <v>42 Secretarial and related occupations</v>
      </c>
      <c r="B56" s="151">
        <v>13.856454780018906</v>
      </c>
      <c r="C56" s="141">
        <f t="shared" si="15"/>
        <v>1.9191473232428451</v>
      </c>
      <c r="E56" s="151">
        <v>8.7818129627757138</v>
      </c>
      <c r="F56" s="141">
        <f t="shared" si="16"/>
        <v>1.1364379588683664</v>
      </c>
      <c r="H56" s="151">
        <f t="shared" si="17"/>
        <v>-5.074641817243192</v>
      </c>
      <c r="I56" s="141">
        <f t="shared" si="18"/>
        <v>-36.622945030361279</v>
      </c>
      <c r="K56" s="151">
        <f t="shared" si="19"/>
        <v>0.9737369688669506</v>
      </c>
      <c r="L56" s="141">
        <f t="shared" si="20"/>
        <v>7.0273167583319029</v>
      </c>
      <c r="N56" s="151">
        <f t="shared" si="21"/>
        <v>-6.2858259952486373</v>
      </c>
      <c r="O56" s="141">
        <f t="shared" si="22"/>
        <v>-45.363883439455506</v>
      </c>
      <c r="Q56" s="151">
        <v>0.2374472091384949</v>
      </c>
      <c r="R56" s="141">
        <f t="shared" si="23"/>
        <v>1.7136216507623239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8.1329585072492776</v>
      </c>
      <c r="C57" s="141">
        <f t="shared" si="15"/>
        <v>1.1264313850134242</v>
      </c>
      <c r="E57" s="151">
        <v>8.5364503829097291</v>
      </c>
      <c r="F57" s="141">
        <f t="shared" si="16"/>
        <v>1.1046860472041671</v>
      </c>
      <c r="H57" s="151">
        <f t="shared" si="17"/>
        <v>0.40349187566045153</v>
      </c>
      <c r="I57" s="141">
        <f t="shared" si="18"/>
        <v>4.9611943218547117</v>
      </c>
      <c r="K57" s="151">
        <f t="shared" si="19"/>
        <v>0.57152875612810861</v>
      </c>
      <c r="L57" s="141">
        <f t="shared" si="20"/>
        <v>7.0273167583319029</v>
      </c>
      <c r="N57" s="151">
        <f t="shared" si="21"/>
        <v>8.6082903474932804E-2</v>
      </c>
      <c r="O57" s="141">
        <f t="shared" si="22"/>
        <v>1.0584451328283941</v>
      </c>
      <c r="Q57" s="151">
        <v>-0.25411978394258988</v>
      </c>
      <c r="R57" s="141">
        <f t="shared" si="23"/>
        <v>-3.1245675693055768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26.35250011801838</v>
      </c>
      <c r="C58" s="141">
        <f t="shared" si="15"/>
        <v>3.6498751567522336</v>
      </c>
      <c r="E58" s="151">
        <v>22.798874188811251</v>
      </c>
      <c r="F58" s="141">
        <f t="shared" si="16"/>
        <v>2.9503595849119506</v>
      </c>
      <c r="H58" s="151">
        <f t="shared" si="17"/>
        <v>-3.5536259292071293</v>
      </c>
      <c r="I58" s="141">
        <f t="shared" si="18"/>
        <v>-13.484966941627508</v>
      </c>
      <c r="K58" s="151">
        <f t="shared" si="19"/>
        <v>1.8518736570329402</v>
      </c>
      <c r="L58" s="141">
        <f t="shared" si="20"/>
        <v>7.0273167583319029</v>
      </c>
      <c r="N58" s="151">
        <f t="shared" si="21"/>
        <v>-3.224372912684605</v>
      </c>
      <c r="O58" s="141">
        <f t="shared" si="22"/>
        <v>-12.235548423278281</v>
      </c>
      <c r="Q58" s="151">
        <v>-2.1811266735554646</v>
      </c>
      <c r="R58" s="141">
        <f t="shared" si="23"/>
        <v>-8.2767352766811335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22.562667875657095</v>
      </c>
      <c r="C59" s="141">
        <f t="shared" si="15"/>
        <v>3.1249756410438465</v>
      </c>
      <c r="E59" s="151">
        <v>20.41114423350961</v>
      </c>
      <c r="F59" s="141">
        <f t="shared" si="16"/>
        <v>2.6413679258736811</v>
      </c>
      <c r="H59" s="151">
        <f t="shared" si="17"/>
        <v>-2.1515236421474846</v>
      </c>
      <c r="I59" s="141">
        <f t="shared" si="18"/>
        <v>-9.5357679065460452</v>
      </c>
      <c r="K59" s="151">
        <f t="shared" si="19"/>
        <v>1.5855501407528199</v>
      </c>
      <c r="L59" s="141">
        <f t="shared" si="20"/>
        <v>7.0273167583319029</v>
      </c>
      <c r="N59" s="151">
        <f t="shared" si="21"/>
        <v>-2.6301479967227319</v>
      </c>
      <c r="O59" s="141">
        <f t="shared" si="22"/>
        <v>-11.657078902271143</v>
      </c>
      <c r="Q59" s="151">
        <v>-1.1069257861775725</v>
      </c>
      <c r="R59" s="141">
        <f t="shared" si="23"/>
        <v>-4.9060057626068101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13.468613145382259</v>
      </c>
      <c r="C60" s="141">
        <f t="shared" si="15"/>
        <v>1.8654304637162389</v>
      </c>
      <c r="E60" s="151">
        <v>13.58300466083414</v>
      </c>
      <c r="F60" s="141">
        <f t="shared" si="16"/>
        <v>1.7577511793394931</v>
      </c>
      <c r="H60" s="151">
        <f t="shared" si="17"/>
        <v>0.11439151545188153</v>
      </c>
      <c r="I60" s="141">
        <f t="shared" si="18"/>
        <v>0.84931918540627205</v>
      </c>
      <c r="K60" s="151">
        <f t="shared" si="19"/>
        <v>0.94648210868034111</v>
      </c>
      <c r="L60" s="141">
        <f t="shared" si="20"/>
        <v>7.0273167583319029</v>
      </c>
      <c r="N60" s="151">
        <f t="shared" si="21"/>
        <v>-0.53688217614452505</v>
      </c>
      <c r="O60" s="141">
        <f t="shared" si="22"/>
        <v>-3.9861726693709083</v>
      </c>
      <c r="Q60" s="151">
        <v>-0.29520841708393447</v>
      </c>
      <c r="R60" s="141">
        <f t="shared" si="23"/>
        <v>-2.1918249035547306</v>
      </c>
      <c r="T60" s="151"/>
    </row>
    <row r="61" spans="1:20" x14ac:dyDescent="0.2">
      <c r="A61" s="135" t="str">
        <f t="shared" si="14"/>
        <v>61 Caring personal service occupations</v>
      </c>
      <c r="B61" s="151">
        <v>60.123180087764254</v>
      </c>
      <c r="C61" s="141">
        <f t="shared" si="15"/>
        <v>8.327183393018144</v>
      </c>
      <c r="E61" s="151">
        <v>71.663175484564121</v>
      </c>
      <c r="F61" s="141">
        <f t="shared" si="16"/>
        <v>9.273797246526895</v>
      </c>
      <c r="H61" s="151">
        <f t="shared" si="17"/>
        <v>11.539995396799867</v>
      </c>
      <c r="I61" s="141">
        <f t="shared" si="18"/>
        <v>19.193920514441288</v>
      </c>
      <c r="K61" s="151">
        <f t="shared" si="19"/>
        <v>4.2250463099495272</v>
      </c>
      <c r="L61" s="141">
        <f t="shared" si="20"/>
        <v>7.0273167583319029</v>
      </c>
      <c r="N61" s="151">
        <f t="shared" si="21"/>
        <v>1.7204388833123243</v>
      </c>
      <c r="O61" s="141">
        <f t="shared" si="22"/>
        <v>2.8615234270724361</v>
      </c>
      <c r="Q61" s="151">
        <v>5.5945102035380154</v>
      </c>
      <c r="R61" s="141">
        <f t="shared" si="23"/>
        <v>9.3050803290369544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13.509341514310533</v>
      </c>
      <c r="C62" s="141">
        <f t="shared" si="15"/>
        <v>1.8710714261016141</v>
      </c>
      <c r="E62" s="151">
        <v>12.0205813349415</v>
      </c>
      <c r="F62" s="141">
        <f t="shared" si="16"/>
        <v>1.5555609046328756</v>
      </c>
      <c r="H62" s="151">
        <f t="shared" si="17"/>
        <v>-1.4887601793690326</v>
      </c>
      <c r="I62" s="141">
        <f t="shared" si="18"/>
        <v>-11.020227579501041</v>
      </c>
      <c r="K62" s="151">
        <f t="shared" si="19"/>
        <v>0.94934422017543296</v>
      </c>
      <c r="L62" s="141">
        <f t="shared" si="20"/>
        <v>7.0273167583319029</v>
      </c>
      <c r="N62" s="151">
        <f t="shared" si="21"/>
        <v>-2.2956040729210372</v>
      </c>
      <c r="O62" s="141">
        <f t="shared" si="22"/>
        <v>-16.992716265920798</v>
      </c>
      <c r="Q62" s="151">
        <v>-0.14250032662342829</v>
      </c>
      <c r="R62" s="141">
        <f t="shared" si="23"/>
        <v>-1.0548280719121415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0.70885932672658192</v>
      </c>
      <c r="C63" s="141">
        <f t="shared" si="15"/>
        <v>9.8178466356687324E-2</v>
      </c>
      <c r="E63" s="151">
        <v>0.56074752480199097</v>
      </c>
      <c r="F63" s="141">
        <f t="shared" si="16"/>
        <v>7.2565286373970195E-2</v>
      </c>
      <c r="H63" s="151">
        <f t="shared" si="17"/>
        <v>-0.14811180192459095</v>
      </c>
      <c r="I63" s="141">
        <f t="shared" si="18"/>
        <v>-20.894385718045292</v>
      </c>
      <c r="K63" s="151">
        <f t="shared" si="19"/>
        <v>4.9813790260055786E-2</v>
      </c>
      <c r="L63" s="141">
        <f t="shared" si="20"/>
        <v>7.0273167583319029</v>
      </c>
      <c r="N63" s="151">
        <f t="shared" si="21"/>
        <v>-0.19559590228070717</v>
      </c>
      <c r="O63" s="141">
        <f t="shared" si="22"/>
        <v>-27.593049129217643</v>
      </c>
      <c r="Q63" s="151">
        <v>-2.3296899039395732E-3</v>
      </c>
      <c r="R63" s="141">
        <f t="shared" si="23"/>
        <v>-0.32865334715955158</v>
      </c>
      <c r="T63" s="151"/>
    </row>
    <row r="64" spans="1:20" x14ac:dyDescent="0.2">
      <c r="A64" s="135" t="str">
        <f t="shared" si="14"/>
        <v>71 Sales occupations</v>
      </c>
      <c r="B64" s="151">
        <v>54.979770203855928</v>
      </c>
      <c r="C64" s="141">
        <f t="shared" si="15"/>
        <v>7.6148106059126395</v>
      </c>
      <c r="E64" s="151">
        <v>52.801458978592485</v>
      </c>
      <c r="F64" s="141">
        <f t="shared" si="16"/>
        <v>6.8329378593298058</v>
      </c>
      <c r="H64" s="151">
        <f t="shared" si="17"/>
        <v>-2.1783112252634425</v>
      </c>
      <c r="I64" s="141">
        <f t="shared" si="18"/>
        <v>-3.9620231535828943</v>
      </c>
      <c r="K64" s="151">
        <f t="shared" si="19"/>
        <v>3.8636026052279377</v>
      </c>
      <c r="L64" s="141">
        <f t="shared" si="20"/>
        <v>7.0273167583319029</v>
      </c>
      <c r="N64" s="151">
        <f t="shared" si="21"/>
        <v>-4.5839588508731612</v>
      </c>
      <c r="O64" s="141">
        <f t="shared" si="22"/>
        <v>-8.3375373048606729</v>
      </c>
      <c r="Q64" s="151">
        <v>-1.457954979618219</v>
      </c>
      <c r="R64" s="141">
        <f t="shared" si="23"/>
        <v>-2.6518026070541256</v>
      </c>
      <c r="T64" s="151"/>
    </row>
    <row r="65" spans="1:20" x14ac:dyDescent="0.2">
      <c r="A65" s="135" t="str">
        <f t="shared" si="14"/>
        <v>72 Customer service occupations</v>
      </c>
      <c r="B65" s="151">
        <v>13.67008113170399</v>
      </c>
      <c r="C65" s="141">
        <f t="shared" si="15"/>
        <v>1.8933341918203439</v>
      </c>
      <c r="E65" s="151">
        <v>17.395910822604378</v>
      </c>
      <c r="F65" s="141">
        <f t="shared" si="16"/>
        <v>2.2511722205534239</v>
      </c>
      <c r="H65" s="151">
        <f t="shared" si="17"/>
        <v>3.7258296909003885</v>
      </c>
      <c r="I65" s="141">
        <f t="shared" si="18"/>
        <v>27.255359020945026</v>
      </c>
      <c r="K65" s="151">
        <f t="shared" si="19"/>
        <v>0.96063990224580187</v>
      </c>
      <c r="L65" s="141">
        <f t="shared" si="20"/>
        <v>7.0273167583319029</v>
      </c>
      <c r="N65" s="151">
        <f t="shared" si="21"/>
        <v>2.8843579549872658</v>
      </c>
      <c r="O65" s="141">
        <f t="shared" si="22"/>
        <v>21.099786659625536</v>
      </c>
      <c r="Q65" s="151">
        <v>-0.11916816633267903</v>
      </c>
      <c r="R65" s="141">
        <f t="shared" si="23"/>
        <v>-0.87174439701240158</v>
      </c>
      <c r="T65" s="151"/>
    </row>
    <row r="66" spans="1:20" x14ac:dyDescent="0.2">
      <c r="A66" s="135" t="str">
        <f t="shared" si="14"/>
        <v>81 Process, plant and machine operatives</v>
      </c>
      <c r="B66" s="151">
        <v>18.725114174052319</v>
      </c>
      <c r="C66" s="141">
        <f t="shared" si="15"/>
        <v>2.5934666056406774</v>
      </c>
      <c r="E66" s="151">
        <v>16.310102894799822</v>
      </c>
      <c r="F66" s="141">
        <f t="shared" si="16"/>
        <v>2.1106598513618033</v>
      </c>
      <c r="H66" s="151">
        <f t="shared" si="17"/>
        <v>-2.4150112792524965</v>
      </c>
      <c r="I66" s="141">
        <f t="shared" si="18"/>
        <v>-12.897177858594933</v>
      </c>
      <c r="K66" s="151">
        <f t="shared" si="19"/>
        <v>1.315873086369961</v>
      </c>
      <c r="L66" s="141">
        <f t="shared" si="20"/>
        <v>7.0273167583319029</v>
      </c>
      <c r="N66" s="151">
        <f t="shared" si="21"/>
        <v>-1.6177262870121936</v>
      </c>
      <c r="O66" s="141">
        <f t="shared" si="22"/>
        <v>-8.6393400434049266</v>
      </c>
      <c r="Q66" s="151">
        <v>-2.1131580786102639</v>
      </c>
      <c r="R66" s="141">
        <f t="shared" si="23"/>
        <v>-11.285154573521906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29.30042842458629</v>
      </c>
      <c r="C67" s="141">
        <f t="shared" si="15"/>
        <v>4.058169255674259</v>
      </c>
      <c r="E67" s="151">
        <v>29.265217794759742</v>
      </c>
      <c r="F67" s="141">
        <f t="shared" si="16"/>
        <v>3.7871569933781526</v>
      </c>
      <c r="H67" s="151">
        <f t="shared" si="17"/>
        <v>-3.5210629826547546E-2</v>
      </c>
      <c r="I67" s="141">
        <f t="shared" si="18"/>
        <v>-0.12017104090191744</v>
      </c>
      <c r="K67" s="151">
        <f t="shared" si="19"/>
        <v>2.0590339169439966</v>
      </c>
      <c r="L67" s="141">
        <f t="shared" si="20"/>
        <v>7.0273167583319029</v>
      </c>
      <c r="N67" s="151">
        <f t="shared" si="21"/>
        <v>-1.6247069508413035</v>
      </c>
      <c r="O67" s="141">
        <f t="shared" si="22"/>
        <v>-5.5449938386497966</v>
      </c>
      <c r="Q67" s="151">
        <v>-0.46953759592924071</v>
      </c>
      <c r="R67" s="141">
        <f t="shared" si="23"/>
        <v>-1.6024939605840265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10.465823852370542</v>
      </c>
      <c r="C68" s="141">
        <f t="shared" si="15"/>
        <v>1.4495380059819778</v>
      </c>
      <c r="E68" s="151">
        <v>20.655639533302619</v>
      </c>
      <c r="F68" s="141">
        <f t="shared" si="16"/>
        <v>2.6730076044488729</v>
      </c>
      <c r="H68" s="151">
        <f t="shared" si="17"/>
        <v>10.189815680932076</v>
      </c>
      <c r="I68" s="141">
        <f t="shared" si="18"/>
        <v>97.362766894113648</v>
      </c>
      <c r="K68" s="151">
        <f t="shared" si="19"/>
        <v>0.73546659347513266</v>
      </c>
      <c r="L68" s="141">
        <f t="shared" si="20"/>
        <v>7.0273167583319029</v>
      </c>
      <c r="N68" s="151">
        <f t="shared" si="21"/>
        <v>9.9611154873837826</v>
      </c>
      <c r="O68" s="141">
        <f t="shared" si="22"/>
        <v>95.177557236715373</v>
      </c>
      <c r="Q68" s="151">
        <v>-0.50676639992683814</v>
      </c>
      <c r="R68" s="141">
        <f t="shared" si="23"/>
        <v>-4.8421071009336156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60.628633841129805</v>
      </c>
      <c r="C69" s="141">
        <f t="shared" ref="C69" si="25">B69/B$71*100</f>
        <v>8.3971897715034505</v>
      </c>
      <c r="E69" s="151">
        <v>50.885162208571721</v>
      </c>
      <c r="F69" s="141">
        <f t="shared" ref="F69" si="26">E69/E$71*100</f>
        <v>6.5849534853583398</v>
      </c>
      <c r="H69" s="151">
        <f t="shared" ref="H69" si="27">E69-B69</f>
        <v>-9.7434716325580837</v>
      </c>
      <c r="I69" s="141">
        <f t="shared" ref="I69" si="28">IF(B69&gt;0,((E69/B69)-1)*100,0)</f>
        <v>-16.070742511021617</v>
      </c>
      <c r="K69" s="151">
        <f t="shared" ref="K69" si="29">(($E$71/$B$71)-1)*B69</f>
        <v>4.2605661462654023</v>
      </c>
      <c r="L69" s="141">
        <f t="shared" ref="L69" si="30">IF(B69&gt;0,K69/B69*100,0)</f>
        <v>7.0273167583319029</v>
      </c>
      <c r="N69" s="151">
        <f t="shared" ref="N69" si="31">H69-(K69+Q69)</f>
        <v>-16.397514494197139</v>
      </c>
      <c r="O69" s="141">
        <f t="shared" ref="O69" si="32">IF(B69&gt;0,N69/B69*100,0)</f>
        <v>-27.045825471121276</v>
      </c>
      <c r="Q69" s="151">
        <v>2.3934767153736529</v>
      </c>
      <c r="R69" s="141">
        <f t="shared" ref="R69" si="33">IF(B69&gt;0,Q69/B69*100,0)</f>
        <v>3.9477662017677599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722.01100000000031</v>
      </c>
      <c r="C71" s="147">
        <f>B71/B$71*100</f>
        <v>100</v>
      </c>
      <c r="D71" s="145"/>
      <c r="E71" s="152">
        <f>SUM(E44:E69)</f>
        <v>772.74900000000002</v>
      </c>
      <c r="F71" s="147">
        <f>E71/E$71*100</f>
        <v>100</v>
      </c>
      <c r="G71" s="145"/>
      <c r="H71" s="152">
        <f t="shared" si="17"/>
        <v>50.737999999999715</v>
      </c>
      <c r="I71" s="147">
        <f t="shared" si="18"/>
        <v>7.0273167583319029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Lancashire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Lancashire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Lancashire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Lancashire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45.15261443131272</v>
      </c>
      <c r="C7" s="11">
        <f t="shared" si="2"/>
        <v>43.778042840472573</v>
      </c>
      <c r="D7" s="11">
        <f t="shared" si="2"/>
        <v>-1.3745715908401588</v>
      </c>
      <c r="E7" s="11">
        <f t="shared" si="2"/>
        <v>21.264260653208865</v>
      </c>
      <c r="F7" s="11">
        <f t="shared" si="2"/>
        <v>19.889689062368706</v>
      </c>
      <c r="G7" s="200">
        <f>IF(B7&gt;0,(1+(E7/B7))^(1/($C$6-$B$6))-1,0)</f>
        <v>2.6060657692876132E-2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30.62768246423747</v>
      </c>
      <c r="R7" s="11">
        <v>26.899989872735173</v>
      </c>
      <c r="S7" s="345">
        <f>R7-Q7</f>
        <v>-3.7276925915022971</v>
      </c>
      <c r="T7" s="345">
        <v>12.39305193242058</v>
      </c>
      <c r="U7" s="345">
        <f>SUM(S7:T7)</f>
        <v>8.6653593409182825</v>
      </c>
      <c r="V7" s="346">
        <f>IF(Q7&gt;0,(1+(T7/Q7))^(1/($C$6-$B$6))-1,0)</f>
        <v>2.2910364200474209E-2</v>
      </c>
      <c r="X7" s="10" t="str">
        <f>name!B4</f>
        <v>Agriculture</v>
      </c>
      <c r="Y7" s="11">
        <v>7.4129999999999985</v>
      </c>
      <c r="Z7" s="11">
        <v>7.8060000000000018</v>
      </c>
      <c r="AA7" s="345">
        <f>Z7-Y7</f>
        <v>0.39300000000000335</v>
      </c>
      <c r="AB7" s="11">
        <v>3.9073927954170031</v>
      </c>
      <c r="AC7" s="345">
        <f>SUM(AA7:AB7)</f>
        <v>4.3003927954170065</v>
      </c>
      <c r="AD7" s="348">
        <f>IF(Y7&gt;0,(1+(AB7/Y7))^(1/($C$6-$B$6))-1,0)</f>
        <v>2.8626794717947712E-2</v>
      </c>
    </row>
    <row r="8" spans="1:30" x14ac:dyDescent="0.2">
      <c r="A8" s="10" t="str">
        <f>name!D5</f>
        <v>12 Other managers and proprietors</v>
      </c>
      <c r="B8" s="11">
        <f t="shared" si="2"/>
        <v>21.74062348927707</v>
      </c>
      <c r="C8" s="11">
        <f t="shared" si="2"/>
        <v>25.150081932013769</v>
      </c>
      <c r="D8" s="11">
        <f t="shared" si="2"/>
        <v>3.4094584427366943</v>
      </c>
      <c r="E8" s="11">
        <f t="shared" si="2"/>
        <v>12.745925144958891</v>
      </c>
      <c r="F8" s="11">
        <f t="shared" si="2"/>
        <v>16.155383587695585</v>
      </c>
      <c r="G8" s="200">
        <f t="shared" ref="G8:G33" si="3">IF(B8&gt;0,(1+(E8/B8))^(1/($C$6-$B$6))-1,0)</f>
        <v>3.1237069079616431E-2</v>
      </c>
      <c r="H8" s="11"/>
      <c r="I8" s="10" t="str">
        <f>name!E4</f>
        <v>Managers, directors and senior officials</v>
      </c>
      <c r="J8" s="11">
        <f t="array" ref="J8:J16">MMULT(aggregation!$B$13:$AA$21,B7:B32)</f>
        <v>66.893237920589797</v>
      </c>
      <c r="K8" s="11">
        <f t="array" ref="K8:K16">MMULT(aggregation!$B$13:$AA$21,C7:C32)</f>
        <v>68.928124772486342</v>
      </c>
      <c r="L8" s="11">
        <f t="array" ref="L8:L16">MMULT(aggregation!$B$13:$AA$21,D7:D32)</f>
        <v>2.0348868518965357</v>
      </c>
      <c r="M8" s="11">
        <f t="array" ref="M8:M16">MMULT(aggregation!$B$13:$AA$21,E7:E32)</f>
        <v>34.010185798167754</v>
      </c>
      <c r="N8" s="11">
        <f t="array" ref="N8:N16">MMULT(aggregation!$B$13:$AA$21,F7:F32)</f>
        <v>36.045072650064292</v>
      </c>
      <c r="O8" s="11"/>
      <c r="P8" s="10" t="str">
        <f>name!D5</f>
        <v>12 Other managers and proprietors</v>
      </c>
      <c r="Q8" s="11">
        <v>12.642623474249989</v>
      </c>
      <c r="R8" s="11">
        <v>15.830202401092006</v>
      </c>
      <c r="S8" s="345">
        <f t="shared" ref="S8:S31" si="4">R8-Q8</f>
        <v>3.1875789268420167</v>
      </c>
      <c r="T8" s="345">
        <v>7.2106722988974097</v>
      </c>
      <c r="U8" s="345">
        <f t="shared" ref="U8:U31" si="5">SUM(S8:T8)</f>
        <v>10.398251225739426</v>
      </c>
      <c r="V8" s="346">
        <f t="shared" ref="V8:V33" si="6">IF(Q8&gt;0,(1+(T8/Q8))^(1/($C$6-$B$6))-1,0)</f>
        <v>3.0543576404705286E-2</v>
      </c>
      <c r="X8" s="10" t="str">
        <f>name!B5</f>
        <v>Mining and quarrying</v>
      </c>
      <c r="Y8" s="11">
        <v>0.35099999999999981</v>
      </c>
      <c r="Z8" s="11">
        <v>0.21300000000000036</v>
      </c>
      <c r="AA8" s="345">
        <f t="shared" ref="AA8:AA29" si="7">Z8-Y8</f>
        <v>-0.13799999999999946</v>
      </c>
      <c r="AB8" s="11">
        <v>0.11161235332553361</v>
      </c>
      <c r="AC8" s="345">
        <f t="shared" ref="AC8:AC29" si="8">SUM(AA8:AB8)</f>
        <v>-2.6387646674465845E-2</v>
      </c>
      <c r="AD8" s="348">
        <f t="shared" ref="AD8:AD29" si="9">IF(Y8&gt;0,(1+(AB8/Y8))^(1/($C$6-$B$6))-1,0)</f>
        <v>1.8577332875723496E-2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39.871264089807646</v>
      </c>
      <c r="C9" s="11">
        <f t="shared" si="2"/>
        <v>54.605137028631468</v>
      </c>
      <c r="D9" s="11">
        <f t="shared" si="2"/>
        <v>14.733872938823829</v>
      </c>
      <c r="E9" s="11">
        <f t="shared" si="2"/>
        <v>18.238858703950907</v>
      </c>
      <c r="F9" s="11">
        <f t="shared" si="2"/>
        <v>32.972731642774733</v>
      </c>
      <c r="G9" s="200">
        <f t="shared" si="3"/>
        <v>2.5430236587923094E-2</v>
      </c>
      <c r="H9" s="11"/>
      <c r="I9" s="10" t="str">
        <f>name!E5</f>
        <v>Professional occupations</v>
      </c>
      <c r="J9" s="11">
        <v>153.67199020946447</v>
      </c>
      <c r="K9" s="11">
        <v>184.50732732925673</v>
      </c>
      <c r="L9" s="11">
        <v>30.835337119792257</v>
      </c>
      <c r="M9" s="11">
        <v>78.215324643194663</v>
      </c>
      <c r="N9" s="11">
        <v>109.05066176298692</v>
      </c>
      <c r="O9" s="11"/>
      <c r="P9" s="10" t="str">
        <f>name!D6</f>
        <v>21 Science, research, engineering and technology professionals</v>
      </c>
      <c r="Q9" s="11">
        <v>32.059886577661999</v>
      </c>
      <c r="R9" s="11">
        <v>41.216767919550648</v>
      </c>
      <c r="S9" s="345">
        <f t="shared" si="4"/>
        <v>9.1568813418886492</v>
      </c>
      <c r="T9" s="345">
        <v>12.481050581258426</v>
      </c>
      <c r="U9" s="345">
        <f t="shared" si="5"/>
        <v>21.637931923147075</v>
      </c>
      <c r="V9" s="346">
        <f t="shared" si="6"/>
        <v>2.2162219014413065E-2</v>
      </c>
      <c r="X9" s="10" t="str">
        <f>name!B6</f>
        <v>Food drink and tobacco</v>
      </c>
      <c r="Y9" s="11">
        <v>15.068</v>
      </c>
      <c r="Z9" s="11">
        <v>13.719999999999992</v>
      </c>
      <c r="AA9" s="345">
        <f t="shared" si="7"/>
        <v>-1.3480000000000079</v>
      </c>
      <c r="AB9" s="11">
        <v>6.345395954445423</v>
      </c>
      <c r="AC9" s="345">
        <f t="shared" si="8"/>
        <v>4.9973959544454152</v>
      </c>
      <c r="AD9" s="348">
        <f t="shared" si="9"/>
        <v>2.3706189403134958E-2</v>
      </c>
    </row>
    <row r="10" spans="1:30" x14ac:dyDescent="0.2">
      <c r="A10" s="10" t="str">
        <f>name!D7</f>
        <v>22 Health professionals</v>
      </c>
      <c r="B10" s="11">
        <f t="shared" si="2"/>
        <v>35.033528068026889</v>
      </c>
      <c r="C10" s="11">
        <f t="shared" si="2"/>
        <v>38.699926482423884</v>
      </c>
      <c r="D10" s="11">
        <f t="shared" si="2"/>
        <v>3.666398414396995</v>
      </c>
      <c r="E10" s="11">
        <f t="shared" si="2"/>
        <v>18.795498316669011</v>
      </c>
      <c r="F10" s="11">
        <f t="shared" si="2"/>
        <v>22.461896731066012</v>
      </c>
      <c r="G10" s="200">
        <f t="shared" si="3"/>
        <v>2.9047708634568403E-2</v>
      </c>
      <c r="H10" s="11"/>
      <c r="I10" s="10" t="str">
        <f>name!E6</f>
        <v>Associate professional occupations</v>
      </c>
      <c r="J10" s="11">
        <v>84.683524191394923</v>
      </c>
      <c r="K10" s="11">
        <v>100.49300561042449</v>
      </c>
      <c r="L10" s="11">
        <v>15.809481419029572</v>
      </c>
      <c r="M10" s="11">
        <v>44.172682092532298</v>
      </c>
      <c r="N10" s="11">
        <v>59.982163511561865</v>
      </c>
      <c r="O10" s="11"/>
      <c r="P10" s="10" t="str">
        <f>name!D7</f>
        <v>22 Health professionals</v>
      </c>
      <c r="Q10" s="11">
        <v>9.5659635409876422</v>
      </c>
      <c r="R10" s="11">
        <v>10.32899097524438</v>
      </c>
      <c r="S10" s="345">
        <f t="shared" si="4"/>
        <v>0.76302743425673825</v>
      </c>
      <c r="T10" s="345">
        <v>3.6431475480592725</v>
      </c>
      <c r="U10" s="345">
        <f t="shared" si="5"/>
        <v>4.4061749823160108</v>
      </c>
      <c r="V10" s="346">
        <f t="shared" si="6"/>
        <v>2.1746106434004098E-2</v>
      </c>
      <c r="X10" s="10" t="str">
        <f>name!B7</f>
        <v>Engineering</v>
      </c>
      <c r="Y10" s="11">
        <v>6.8810000000000118</v>
      </c>
      <c r="Z10" s="11">
        <v>7.1079999999999748</v>
      </c>
      <c r="AA10" s="345">
        <f t="shared" si="7"/>
        <v>0.22699999999996301</v>
      </c>
      <c r="AB10" s="11">
        <v>2.958549252965736</v>
      </c>
      <c r="AC10" s="345">
        <f t="shared" si="8"/>
        <v>3.185549252965699</v>
      </c>
      <c r="AD10" s="348">
        <f t="shared" si="9"/>
        <v>2.4129579212545771E-2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39.716337517674951</v>
      </c>
      <c r="C11" s="11">
        <f t="shared" si="2"/>
        <v>45.886808988891389</v>
      </c>
      <c r="D11" s="11">
        <f t="shared" si="2"/>
        <v>6.170471471216441</v>
      </c>
      <c r="E11" s="11">
        <f t="shared" si="2"/>
        <v>21.261025049831439</v>
      </c>
      <c r="F11" s="11">
        <f t="shared" si="2"/>
        <v>27.431496521047883</v>
      </c>
      <c r="G11" s="200">
        <f t="shared" si="3"/>
        <v>2.8995075193935849E-2</v>
      </c>
      <c r="H11" s="11"/>
      <c r="I11" s="10" t="str">
        <f>name!E7</f>
        <v>Administrative and secretarial occupations</v>
      </c>
      <c r="J11" s="11">
        <v>84.134275475743706</v>
      </c>
      <c r="K11" s="11">
        <v>81.93307224482993</v>
      </c>
      <c r="L11" s="11">
        <v>-2.2012032309137606</v>
      </c>
      <c r="M11" s="11">
        <v>41.613967222017948</v>
      </c>
      <c r="N11" s="11">
        <v>39.412763991104178</v>
      </c>
      <c r="O11" s="11"/>
      <c r="P11" s="10" t="str">
        <f>name!D8</f>
        <v>23 Teaching and other educational professionals</v>
      </c>
      <c r="Q11" s="11">
        <v>13.478666162251251</v>
      </c>
      <c r="R11" s="11">
        <v>15.630960093799926</v>
      </c>
      <c r="S11" s="345">
        <f t="shared" si="4"/>
        <v>2.1522939315486749</v>
      </c>
      <c r="T11" s="345">
        <v>6.2417652809875284</v>
      </c>
      <c r="U11" s="345">
        <f t="shared" si="5"/>
        <v>8.3940592125362024</v>
      </c>
      <c r="V11" s="346">
        <f t="shared" si="6"/>
        <v>2.5694357381799815E-2</v>
      </c>
      <c r="X11" s="10" t="str">
        <f>name!B8</f>
        <v>Rest of manufacturing</v>
      </c>
      <c r="Y11" s="11">
        <v>64.658999999999992</v>
      </c>
      <c r="Z11" s="11">
        <v>54.386000000000102</v>
      </c>
      <c r="AA11" s="345">
        <f t="shared" si="7"/>
        <v>-10.27299999999989</v>
      </c>
      <c r="AB11" s="11">
        <v>24.24967847444421</v>
      </c>
      <c r="AC11" s="345">
        <f t="shared" si="8"/>
        <v>13.97667847444432</v>
      </c>
      <c r="AD11" s="348">
        <f t="shared" si="9"/>
        <v>2.1459169594506777E-2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39.050860533954996</v>
      </c>
      <c r="C12" s="11">
        <f t="shared" si="2"/>
        <v>45.315454829309985</v>
      </c>
      <c r="D12" s="11">
        <f t="shared" si="2"/>
        <v>6.2645942953549927</v>
      </c>
      <c r="E12" s="11">
        <f t="shared" si="2"/>
        <v>19.919942572743302</v>
      </c>
      <c r="F12" s="11">
        <f t="shared" si="2"/>
        <v>26.184536868098295</v>
      </c>
      <c r="G12" s="200">
        <f t="shared" si="3"/>
        <v>2.7859519046212755E-2</v>
      </c>
      <c r="H12" s="11"/>
      <c r="I12" s="10" t="str">
        <f>name!E8</f>
        <v>Skilled trades occupations</v>
      </c>
      <c r="J12" s="11">
        <v>70.516739646306974</v>
      </c>
      <c r="K12" s="11">
        <v>65.329473466064783</v>
      </c>
      <c r="L12" s="11">
        <v>-5.1872661802422062</v>
      </c>
      <c r="M12" s="11">
        <v>28.392474021774682</v>
      </c>
      <c r="N12" s="11">
        <v>23.205207841532477</v>
      </c>
      <c r="O12" s="11"/>
      <c r="P12" s="10" t="str">
        <f>name!D9</f>
        <v>24 Business, media and public service professionals</v>
      </c>
      <c r="Q12" s="11">
        <v>22.091438196408067</v>
      </c>
      <c r="R12" s="11">
        <v>24.500193165408557</v>
      </c>
      <c r="S12" s="345">
        <f t="shared" si="4"/>
        <v>2.4087549690004906</v>
      </c>
      <c r="T12" s="345">
        <v>9.788513704406915</v>
      </c>
      <c r="U12" s="345">
        <f t="shared" si="5"/>
        <v>12.197268673407406</v>
      </c>
      <c r="V12" s="346">
        <f t="shared" si="6"/>
        <v>2.4753895259487901E-2</v>
      </c>
      <c r="X12" s="10" t="str">
        <f>name!B9</f>
        <v>Electricity and gas</v>
      </c>
      <c r="Y12" s="11">
        <v>2.4849999999999972</v>
      </c>
      <c r="Z12" s="11">
        <v>2.354000000000001</v>
      </c>
      <c r="AA12" s="345">
        <f t="shared" si="7"/>
        <v>-0.13099999999999623</v>
      </c>
      <c r="AB12" s="11">
        <v>0.99258637997800536</v>
      </c>
      <c r="AC12" s="345">
        <f t="shared" si="8"/>
        <v>0.86158637997800913</v>
      </c>
      <c r="AD12" s="348">
        <f t="shared" si="9"/>
        <v>2.2657251500857623E-2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14.906853351973586</v>
      </c>
      <c r="C13" s="11">
        <f t="shared" si="2"/>
        <v>14.783288854090184</v>
      </c>
      <c r="D13" s="11">
        <f t="shared" si="2"/>
        <v>-0.12356449788339985</v>
      </c>
      <c r="E13" s="11">
        <f t="shared" si="2"/>
        <v>5.6965959459156519</v>
      </c>
      <c r="F13" s="11">
        <f t="shared" si="2"/>
        <v>5.5730314480322525</v>
      </c>
      <c r="G13" s="200">
        <f t="shared" si="3"/>
        <v>2.1810270571680945E-2</v>
      </c>
      <c r="H13" s="11"/>
      <c r="I13" s="10" t="str">
        <f>name!E9</f>
        <v>Caring, leisure and other service occupations</v>
      </c>
      <c r="J13" s="11">
        <v>74.341380928801328</v>
      </c>
      <c r="K13" s="11">
        <v>84.244504344307657</v>
      </c>
      <c r="L13" s="11">
        <v>9.9031234155063199</v>
      </c>
      <c r="M13" s="11">
        <v>43.084600486709505</v>
      </c>
      <c r="N13" s="11">
        <v>52.987723902215841</v>
      </c>
      <c r="O13" s="11"/>
      <c r="P13" s="10" t="str">
        <f>name!D10</f>
        <v>31 Science, engineering and technology associate professionals</v>
      </c>
      <c r="Q13" s="11">
        <v>11.333581023186985</v>
      </c>
      <c r="R13" s="11">
        <v>10.210100188415977</v>
      </c>
      <c r="S13" s="345">
        <f t="shared" si="4"/>
        <v>-1.1234808347710086</v>
      </c>
      <c r="T13" s="345">
        <v>3.673082789769305</v>
      </c>
      <c r="U13" s="345">
        <f t="shared" si="5"/>
        <v>2.5496019549982964</v>
      </c>
      <c r="V13" s="346">
        <f t="shared" si="6"/>
        <v>1.8891173374083969E-2</v>
      </c>
      <c r="X13" s="10" t="str">
        <f>name!B10</f>
        <v>Water and sewerage</v>
      </c>
      <c r="Y13" s="11">
        <v>4.8879999999999963</v>
      </c>
      <c r="Z13" s="11">
        <v>5.0449999999999866</v>
      </c>
      <c r="AA13" s="345">
        <f t="shared" si="7"/>
        <v>0.15699999999999026</v>
      </c>
      <c r="AB13" s="11">
        <v>2.187022846531578</v>
      </c>
      <c r="AC13" s="345">
        <f t="shared" si="8"/>
        <v>2.3440228465315682</v>
      </c>
      <c r="AD13" s="348">
        <f t="shared" si="9"/>
        <v>2.4958882060795551E-2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15.992309879279977</v>
      </c>
      <c r="C14" s="11">
        <f t="shared" si="2"/>
        <v>31.612303872181371</v>
      </c>
      <c r="D14" s="11">
        <f t="shared" si="2"/>
        <v>15.619993992901399</v>
      </c>
      <c r="E14" s="11">
        <f t="shared" si="2"/>
        <v>15.314060388316882</v>
      </c>
      <c r="F14" s="11">
        <f t="shared" si="2"/>
        <v>30.934054381218278</v>
      </c>
      <c r="G14" s="200">
        <f t="shared" si="3"/>
        <v>4.5798709067522481E-2</v>
      </c>
      <c r="H14" s="11"/>
      <c r="I14" s="10" t="str">
        <f>name!E10</f>
        <v>Sales and customer service occupations</v>
      </c>
      <c r="J14" s="11">
        <v>68.649851335559873</v>
      </c>
      <c r="K14" s="11">
        <v>70.1973698011968</v>
      </c>
      <c r="L14" s="11">
        <v>1.5475184656369367</v>
      </c>
      <c r="M14" s="11">
        <v>32.185971149902329</v>
      </c>
      <c r="N14" s="11">
        <v>33.733489615539263</v>
      </c>
      <c r="O14" s="11"/>
      <c r="P14" s="10" t="str">
        <f>name!D11</f>
        <v>32 Health and social care associate professionals</v>
      </c>
      <c r="Q14" s="11">
        <v>3.5276447925140046</v>
      </c>
      <c r="R14" s="11">
        <v>5.4753771017445168</v>
      </c>
      <c r="S14" s="345">
        <f t="shared" si="4"/>
        <v>1.9477323092305121</v>
      </c>
      <c r="T14" s="345">
        <v>2.3185085553862459</v>
      </c>
      <c r="U14" s="345">
        <f t="shared" si="5"/>
        <v>4.2662408646167584</v>
      </c>
      <c r="V14" s="346">
        <f t="shared" si="6"/>
        <v>3.4250382777698984E-2</v>
      </c>
      <c r="X14" s="10" t="str">
        <f>name!B11</f>
        <v>Construction</v>
      </c>
      <c r="Y14" s="11">
        <v>52.543999999999954</v>
      </c>
      <c r="Z14" s="11">
        <v>54.621999999999979</v>
      </c>
      <c r="AA14" s="345">
        <f t="shared" si="7"/>
        <v>2.0780000000000243</v>
      </c>
      <c r="AB14" s="11">
        <v>22.070276632902907</v>
      </c>
      <c r="AC14" s="345">
        <f t="shared" si="8"/>
        <v>24.148276632902931</v>
      </c>
      <c r="AD14" s="348">
        <f t="shared" si="9"/>
        <v>2.3654154737575483E-2</v>
      </c>
    </row>
    <row r="15" spans="1:30" x14ac:dyDescent="0.2">
      <c r="A15" s="10" t="str">
        <f>name!D12</f>
        <v>33 Protective service occupations</v>
      </c>
      <c r="B15" s="11">
        <f t="shared" si="2"/>
        <v>7.3451999200938705</v>
      </c>
      <c r="C15" s="11">
        <f t="shared" si="2"/>
        <v>6.1847357842210968</v>
      </c>
      <c r="D15" s="11">
        <f t="shared" si="2"/>
        <v>-1.1604641358727723</v>
      </c>
      <c r="E15" s="11">
        <f t="shared" si="2"/>
        <v>2.0093695671882732</v>
      </c>
      <c r="F15" s="11">
        <f t="shared" si="2"/>
        <v>0.84890543131550078</v>
      </c>
      <c r="G15" s="200">
        <f t="shared" si="3"/>
        <v>1.6251841660291255E-2</v>
      </c>
      <c r="H15" s="11"/>
      <c r="I15" s="10" t="str">
        <f>name!E11</f>
        <v>Process, plant and machine operatives</v>
      </c>
      <c r="J15" s="11">
        <v>48.025542598638566</v>
      </c>
      <c r="K15" s="11">
        <v>45.575320689559511</v>
      </c>
      <c r="L15" s="11">
        <v>-2.4502219090790627</v>
      </c>
      <c r="M15" s="11">
        <v>22.183763053433971</v>
      </c>
      <c r="N15" s="11">
        <v>19.733541144354906</v>
      </c>
      <c r="O15" s="11"/>
      <c r="P15" s="10" t="str">
        <f>name!D12</f>
        <v>33 Protective service occupations</v>
      </c>
      <c r="Q15" s="11">
        <v>5.7326599251846542</v>
      </c>
      <c r="R15" s="11">
        <v>4.3720831672063047</v>
      </c>
      <c r="S15" s="345">
        <f t="shared" si="4"/>
        <v>-1.3605767579783494</v>
      </c>
      <c r="T15" s="345">
        <v>1.2652808945630702</v>
      </c>
      <c r="U15" s="345">
        <f t="shared" si="5"/>
        <v>-9.5295863415279181E-2</v>
      </c>
      <c r="V15" s="346">
        <f t="shared" si="6"/>
        <v>1.3384535156582E-2</v>
      </c>
      <c r="X15" s="10" t="str">
        <f>name!B12</f>
        <v>Wholesale and retail trade</v>
      </c>
      <c r="Y15" s="11">
        <v>116.91600000000027</v>
      </c>
      <c r="Z15" s="11">
        <v>120.06500000000015</v>
      </c>
      <c r="AA15" s="345">
        <f t="shared" si="7"/>
        <v>3.1489999999998872</v>
      </c>
      <c r="AB15" s="11">
        <v>54.629747942182327</v>
      </c>
      <c r="AC15" s="345">
        <f t="shared" si="8"/>
        <v>57.778747942182214</v>
      </c>
      <c r="AD15" s="348">
        <f t="shared" si="9"/>
        <v>2.5889064851980725E-2</v>
      </c>
    </row>
    <row r="16" spans="1:30" x14ac:dyDescent="0.2">
      <c r="A16" s="10" t="str">
        <f>name!D13</f>
        <v>34 Culture, media and sports occupations</v>
      </c>
      <c r="B16" s="11">
        <f t="shared" si="2"/>
        <v>8.4994097100156996</v>
      </c>
      <c r="C16" s="11">
        <f t="shared" si="2"/>
        <v>8.037340648016249</v>
      </c>
      <c r="D16" s="11">
        <f t="shared" si="2"/>
        <v>-0.46206906199945064</v>
      </c>
      <c r="E16" s="11">
        <f t="shared" si="2"/>
        <v>3.5019282952457824</v>
      </c>
      <c r="F16" s="11">
        <f t="shared" si="2"/>
        <v>3.0398592332463323</v>
      </c>
      <c r="G16" s="200">
        <f t="shared" si="3"/>
        <v>2.3268001373637048E-2</v>
      </c>
      <c r="H16" s="11"/>
      <c r="I16" s="10" t="str">
        <f>name!E12</f>
        <v>Elementary occupations</v>
      </c>
      <c r="J16" s="11">
        <v>71.094457693500331</v>
      </c>
      <c r="K16" s="11">
        <v>71.540801741874304</v>
      </c>
      <c r="L16" s="11">
        <v>0.44634404837397312</v>
      </c>
      <c r="M16" s="11">
        <v>34.07361089485525</v>
      </c>
      <c r="N16" s="11">
        <v>34.519954943229223</v>
      </c>
      <c r="O16" s="11"/>
      <c r="P16" s="10" t="str">
        <f>name!D13</f>
        <v>34 Culture, media and sports occupations</v>
      </c>
      <c r="Q16" s="11">
        <v>4.5911526545362467</v>
      </c>
      <c r="R16" s="11">
        <v>3.9567511655177992</v>
      </c>
      <c r="S16" s="345">
        <f t="shared" si="4"/>
        <v>-0.63440148901844751</v>
      </c>
      <c r="T16" s="345">
        <v>1.5628993629433281</v>
      </c>
      <c r="U16" s="345">
        <f t="shared" si="5"/>
        <v>0.92849787392488059</v>
      </c>
      <c r="V16" s="346">
        <f t="shared" si="6"/>
        <v>1.9723971262477713E-2</v>
      </c>
      <c r="X16" s="10" t="str">
        <f>name!B13</f>
        <v>Transport and storage</v>
      </c>
      <c r="Y16" s="11">
        <v>34.237999999999943</v>
      </c>
      <c r="Z16" s="11">
        <v>37.152000000000015</v>
      </c>
      <c r="AA16" s="345">
        <f t="shared" si="7"/>
        <v>2.9140000000000725</v>
      </c>
      <c r="AB16" s="11">
        <v>17.228506254322618</v>
      </c>
      <c r="AC16" s="345">
        <f t="shared" si="8"/>
        <v>20.14250625432269</v>
      </c>
      <c r="AD16" s="348">
        <f t="shared" si="9"/>
        <v>2.7545559190114366E-2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37.93975133003179</v>
      </c>
      <c r="C17" s="11">
        <f t="shared" si="10"/>
        <v>39.87533645191558</v>
      </c>
      <c r="D17" s="11">
        <f t="shared" si="10"/>
        <v>1.9355851218837958</v>
      </c>
      <c r="E17" s="11">
        <f t="shared" si="10"/>
        <v>17.65072789586571</v>
      </c>
      <c r="F17" s="11">
        <f t="shared" si="10"/>
        <v>19.586313017749504</v>
      </c>
      <c r="G17" s="200">
        <f t="shared" si="3"/>
        <v>2.5794570103743641E-2</v>
      </c>
      <c r="H17" s="11"/>
      <c r="O17" s="11"/>
      <c r="P17" s="10" t="str">
        <f>name!D14</f>
        <v>35 Business and public service associate professionals</v>
      </c>
      <c r="Q17" s="11">
        <v>19.962076010607628</v>
      </c>
      <c r="R17" s="11">
        <v>19.58306093502387</v>
      </c>
      <c r="S17" s="345">
        <f t="shared" si="4"/>
        <v>-0.37901507558375869</v>
      </c>
      <c r="T17" s="345">
        <v>7.4737062160210188</v>
      </c>
      <c r="U17" s="345">
        <f t="shared" si="5"/>
        <v>7.0946911404372601</v>
      </c>
      <c r="V17" s="346">
        <f t="shared" si="6"/>
        <v>2.1427256736434197E-2</v>
      </c>
      <c r="X17" s="10" t="str">
        <f>name!B14</f>
        <v>Accommodation and food</v>
      </c>
      <c r="Y17" s="11">
        <v>47.584999999999987</v>
      </c>
      <c r="Z17" s="11">
        <v>56.505000000000095</v>
      </c>
      <c r="AA17" s="345">
        <f t="shared" si="7"/>
        <v>8.9200000000001083</v>
      </c>
      <c r="AB17" s="11">
        <v>25.8076539528039</v>
      </c>
      <c r="AC17" s="345">
        <f t="shared" si="8"/>
        <v>34.727653952804005</v>
      </c>
      <c r="AD17" s="348">
        <f t="shared" si="9"/>
        <v>2.930836271529258E-2</v>
      </c>
    </row>
    <row r="18" spans="1:30" x14ac:dyDescent="0.2">
      <c r="A18" s="10" t="str">
        <f>name!D15</f>
        <v>41 Administrative occupations</v>
      </c>
      <c r="B18" s="11">
        <f t="shared" si="10"/>
        <v>70.277820695724799</v>
      </c>
      <c r="C18" s="11">
        <f t="shared" si="10"/>
        <v>73.151259282054227</v>
      </c>
      <c r="D18" s="11">
        <f t="shared" si="10"/>
        <v>2.873438586329442</v>
      </c>
      <c r="E18" s="11">
        <f t="shared" si="10"/>
        <v>35.516121130675721</v>
      </c>
      <c r="F18" s="11">
        <f t="shared" si="10"/>
        <v>38.389559717005156</v>
      </c>
      <c r="G18" s="200">
        <f t="shared" si="3"/>
        <v>2.7644339115550087E-2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25.973713964015172</v>
      </c>
      <c r="R18" s="11">
        <v>31.776741163664234</v>
      </c>
      <c r="S18" s="345">
        <f t="shared" si="4"/>
        <v>5.8030271996490619</v>
      </c>
      <c r="T18" s="345">
        <v>10.947535882548538</v>
      </c>
      <c r="U18" s="345">
        <f t="shared" si="5"/>
        <v>16.750563082197601</v>
      </c>
      <c r="V18" s="346">
        <f t="shared" si="6"/>
        <v>2.3723853341609535E-2</v>
      </c>
      <c r="X18" s="10" t="str">
        <f>name!B15</f>
        <v>Media</v>
      </c>
      <c r="Y18" s="11">
        <v>3.3820000000000019</v>
      </c>
      <c r="Z18" s="11">
        <v>3.4359999999999995</v>
      </c>
      <c r="AA18" s="345">
        <f t="shared" si="7"/>
        <v>5.3999999999997605E-2</v>
      </c>
      <c r="AB18" s="11">
        <v>1.5603708734788122</v>
      </c>
      <c r="AC18" s="345">
        <f t="shared" si="8"/>
        <v>1.6143708734788098</v>
      </c>
      <c r="AD18" s="348">
        <f t="shared" si="9"/>
        <v>2.5614412634526573E-2</v>
      </c>
    </row>
    <row r="19" spans="1:30" x14ac:dyDescent="0.2">
      <c r="A19" s="10" t="str">
        <f>name!D16</f>
        <v>42 Secretarial and related occupations</v>
      </c>
      <c r="B19" s="11">
        <f t="shared" si="10"/>
        <v>13.856454780018913</v>
      </c>
      <c r="C19" s="11">
        <f t="shared" si="10"/>
        <v>8.7818129627757102</v>
      </c>
      <c r="D19" s="11">
        <f t="shared" si="10"/>
        <v>-5.0746418172432026</v>
      </c>
      <c r="E19" s="11">
        <f t="shared" si="10"/>
        <v>6.0978460913422241</v>
      </c>
      <c r="F19" s="11">
        <f t="shared" si="10"/>
        <v>1.0232042740990224</v>
      </c>
      <c r="G19" s="200">
        <f t="shared" si="3"/>
        <v>2.4610870490992642E-2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0.83035030532322995</v>
      </c>
      <c r="K19" s="11">
        <f t="array" ref="K19:K27">MMULT(aggregation!$B$13:$AA$21,C36:C61)</f>
        <v>1.1834372489664964</v>
      </c>
      <c r="L19" s="11">
        <f t="array" ref="L19:L27">MMULT(aggregation!$B$13:$AA$21,D36:D61)</f>
        <v>0.35308694364326654</v>
      </c>
      <c r="M19" s="11">
        <f t="array" ref="M19:M27">MMULT(aggregation!$B$13:$AA$21,E36:E61)</f>
        <v>0.56164866785624956</v>
      </c>
      <c r="N19" s="11">
        <f t="array" ref="N19:N27">MMULT(aggregation!$B$13:$AA$21,F36:F61)</f>
        <v>0.91473561149951599</v>
      </c>
      <c r="O19" s="11"/>
      <c r="P19" s="10" t="str">
        <f>name!D16</f>
        <v>42 Secretarial and related occupations</v>
      </c>
      <c r="Q19" s="11">
        <v>1.1200462633655197</v>
      </c>
      <c r="R19" s="11">
        <v>1.1471886458998419</v>
      </c>
      <c r="S19" s="345">
        <f t="shared" si="4"/>
        <v>2.7142382534322218E-2</v>
      </c>
      <c r="T19" s="345">
        <v>0.34394703825990486</v>
      </c>
      <c r="U19" s="345">
        <f t="shared" si="5"/>
        <v>0.37108942079422708</v>
      </c>
      <c r="V19" s="346">
        <f t="shared" si="6"/>
        <v>1.8013510794336662E-2</v>
      </c>
      <c r="X19" s="10" t="str">
        <f>name!B16</f>
        <v>Information technology</v>
      </c>
      <c r="Y19" s="11">
        <v>11.795000000000009</v>
      </c>
      <c r="Z19" s="11">
        <v>14.200999999999956</v>
      </c>
      <c r="AA19" s="345">
        <f t="shared" si="7"/>
        <v>2.4059999999999473</v>
      </c>
      <c r="AB19" s="11">
        <v>5.5292676229110045</v>
      </c>
      <c r="AC19" s="345">
        <f t="shared" si="8"/>
        <v>7.9352676229109518</v>
      </c>
      <c r="AD19" s="348">
        <f t="shared" si="9"/>
        <v>2.5960079612292741E-2</v>
      </c>
    </row>
    <row r="20" spans="1:30" x14ac:dyDescent="0.2">
      <c r="A20" s="10" t="str">
        <f>name!D17</f>
        <v>51 Skilled agricultural and related trades</v>
      </c>
      <c r="B20" s="11">
        <f t="shared" si="10"/>
        <v>8.1329585072492865</v>
      </c>
      <c r="C20" s="11">
        <f t="shared" si="10"/>
        <v>8.5364503829097469</v>
      </c>
      <c r="D20" s="11">
        <f t="shared" si="10"/>
        <v>0.40349187566046008</v>
      </c>
      <c r="E20" s="11">
        <f t="shared" si="10"/>
        <v>4.5361588276929599</v>
      </c>
      <c r="F20" s="11">
        <f t="shared" si="10"/>
        <v>4.9396507033534203</v>
      </c>
      <c r="G20" s="200">
        <f t="shared" si="3"/>
        <v>2.9990423457320281E-2</v>
      </c>
      <c r="H20" s="11"/>
      <c r="I20" s="11" t="str">
        <f t="shared" si="11"/>
        <v>Professional occupations</v>
      </c>
      <c r="J20" s="11">
        <v>8.4674924277759036</v>
      </c>
      <c r="K20" s="11">
        <v>13.181722976361439</v>
      </c>
      <c r="L20" s="11">
        <v>4.714230548585534</v>
      </c>
      <c r="M20" s="11">
        <v>5.2123018217962951</v>
      </c>
      <c r="N20" s="11">
        <v>9.9265323703818282</v>
      </c>
      <c r="O20" s="11"/>
      <c r="P20" s="10" t="str">
        <f>name!D17</f>
        <v>51 Skilled agricultural and related trades</v>
      </c>
      <c r="Q20" s="11">
        <v>6.6206413657288783</v>
      </c>
      <c r="R20" s="11">
        <v>6.7933943553285978</v>
      </c>
      <c r="S20" s="345">
        <f t="shared" si="4"/>
        <v>0.17275298959971952</v>
      </c>
      <c r="T20" s="345">
        <v>3.471333166414956</v>
      </c>
      <c r="U20" s="345">
        <f t="shared" si="5"/>
        <v>3.6440861560146756</v>
      </c>
      <c r="V20" s="346">
        <f t="shared" si="6"/>
        <v>2.8501838085214892E-2</v>
      </c>
      <c r="X20" s="10" t="str">
        <f>name!B17</f>
        <v>Finance and insurance</v>
      </c>
      <c r="Y20" s="11">
        <v>9.7569999999999819</v>
      </c>
      <c r="Z20" s="11">
        <v>9.5749999999999869</v>
      </c>
      <c r="AA20" s="345">
        <f t="shared" si="7"/>
        <v>-0.18199999999999505</v>
      </c>
      <c r="AB20" s="11">
        <v>4.6984331914338515</v>
      </c>
      <c r="AC20" s="345">
        <f t="shared" si="8"/>
        <v>4.5164331914338565</v>
      </c>
      <c r="AD20" s="348">
        <f t="shared" si="9"/>
        <v>2.6552079431074738E-2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26.352500118018348</v>
      </c>
      <c r="C21" s="11">
        <f t="shared" si="10"/>
        <v>22.798874188811254</v>
      </c>
      <c r="D21" s="11">
        <f t="shared" si="10"/>
        <v>-3.5536259292070955</v>
      </c>
      <c r="E21" s="11">
        <f t="shared" si="10"/>
        <v>9.0659850159806865</v>
      </c>
      <c r="F21" s="11">
        <f t="shared" si="10"/>
        <v>5.512359086773591</v>
      </c>
      <c r="G21" s="200">
        <f t="shared" si="3"/>
        <v>1.9906932762371987E-2</v>
      </c>
      <c r="H21" s="11"/>
      <c r="I21" s="11" t="str">
        <f t="shared" si="11"/>
        <v>Associate professional occupations</v>
      </c>
      <c r="J21" s="11">
        <v>0.89106027195174797</v>
      </c>
      <c r="K21" s="11">
        <v>1.502800235161754</v>
      </c>
      <c r="L21" s="11">
        <v>0.6117399632100059</v>
      </c>
      <c r="M21" s="11">
        <v>0.61348336647029966</v>
      </c>
      <c r="N21" s="11">
        <v>1.2252233296803055</v>
      </c>
      <c r="O21" s="11"/>
      <c r="P21" s="10" t="str">
        <f>name!D18</f>
        <v>52 Skilled metal, electrical and electronic trades</v>
      </c>
      <c r="Q21" s="11">
        <v>25.926742043793663</v>
      </c>
      <c r="R21" s="11">
        <v>21.858341494881987</v>
      </c>
      <c r="S21" s="345">
        <f t="shared" si="4"/>
        <v>-4.0684005489116757</v>
      </c>
      <c r="T21" s="345">
        <v>8.6318144943358277</v>
      </c>
      <c r="U21" s="345">
        <f t="shared" si="5"/>
        <v>4.563413945424152</v>
      </c>
      <c r="V21" s="346">
        <f t="shared" si="6"/>
        <v>1.9343387153883285E-2</v>
      </c>
      <c r="X21" s="10" t="str">
        <f>name!B18</f>
        <v>Real estate</v>
      </c>
      <c r="Y21" s="11">
        <v>8.5870000000000051</v>
      </c>
      <c r="Z21" s="11">
        <v>9.901000000000014</v>
      </c>
      <c r="AA21" s="345">
        <f t="shared" si="7"/>
        <v>1.3140000000000089</v>
      </c>
      <c r="AB21" s="11">
        <v>4.3493078679814516</v>
      </c>
      <c r="AC21" s="345">
        <f t="shared" si="8"/>
        <v>5.6633078679814606</v>
      </c>
      <c r="AD21" s="348">
        <f t="shared" si="9"/>
        <v>2.7695824455585605E-2</v>
      </c>
    </row>
    <row r="22" spans="1:30" x14ac:dyDescent="0.2">
      <c r="A22" s="10" t="str">
        <f>name!D19</f>
        <v>53 Skilled construction and building trades</v>
      </c>
      <c r="B22" s="11">
        <f t="shared" si="10"/>
        <v>22.562667875657088</v>
      </c>
      <c r="C22" s="11">
        <f t="shared" si="10"/>
        <v>20.411144233509642</v>
      </c>
      <c r="D22" s="11">
        <f t="shared" si="10"/>
        <v>-2.1515236421474482</v>
      </c>
      <c r="E22" s="11">
        <f t="shared" si="10"/>
        <v>8.9130850700290267</v>
      </c>
      <c r="F22" s="11">
        <f t="shared" si="10"/>
        <v>6.7615614278815777</v>
      </c>
      <c r="G22" s="200">
        <f t="shared" si="3"/>
        <v>2.2442856873970518E-2</v>
      </c>
      <c r="H22" s="11"/>
      <c r="I22" s="11" t="str">
        <f t="shared" si="11"/>
        <v>Administrative and secretarial occupations</v>
      </c>
      <c r="J22" s="11">
        <v>0.44268016765022372</v>
      </c>
      <c r="K22" s="11">
        <v>0.8421939164315877</v>
      </c>
      <c r="L22" s="11">
        <v>0.39951374878136403</v>
      </c>
      <c r="M22" s="11">
        <v>0.34875389570697168</v>
      </c>
      <c r="N22" s="11">
        <v>0.7482676444883356</v>
      </c>
      <c r="O22" s="11"/>
      <c r="P22" s="10" t="str">
        <f>name!D19</f>
        <v>53 Skilled construction and building trades</v>
      </c>
      <c r="Q22" s="11">
        <v>22.228009385993477</v>
      </c>
      <c r="R22" s="11">
        <v>20.200670930414049</v>
      </c>
      <c r="S22" s="345">
        <f t="shared" si="4"/>
        <v>-2.0273384555794287</v>
      </c>
      <c r="T22" s="345">
        <v>8.8013805506005447</v>
      </c>
      <c r="U22" s="345">
        <f t="shared" si="5"/>
        <v>6.774042095021116</v>
      </c>
      <c r="V22" s="346">
        <f t="shared" si="6"/>
        <v>2.248790090602637E-2</v>
      </c>
      <c r="X22" s="10" t="str">
        <f>name!B19</f>
        <v>Professional services</v>
      </c>
      <c r="Y22" s="11">
        <v>46.83000000000002</v>
      </c>
      <c r="Z22" s="11">
        <v>51.475000000000001</v>
      </c>
      <c r="AA22" s="345">
        <f t="shared" si="7"/>
        <v>4.6449999999999818</v>
      </c>
      <c r="AB22" s="11">
        <v>23.323558214679366</v>
      </c>
      <c r="AC22" s="345">
        <f t="shared" si="8"/>
        <v>27.968558214679348</v>
      </c>
      <c r="AD22" s="348">
        <f t="shared" si="9"/>
        <v>2.7310443339130686E-2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13.468613145382257</v>
      </c>
      <c r="C23" s="11">
        <f t="shared" si="10"/>
        <v>13.583004660834135</v>
      </c>
      <c r="D23" s="11">
        <f t="shared" si="10"/>
        <v>0.11439151545187809</v>
      </c>
      <c r="E23" s="11">
        <f t="shared" si="10"/>
        <v>5.8772451080720094</v>
      </c>
      <c r="F23" s="11">
        <f t="shared" si="10"/>
        <v>5.9916366235238883</v>
      </c>
      <c r="G23" s="200">
        <f t="shared" si="3"/>
        <v>2.4434843599559386E-2</v>
      </c>
      <c r="H23" s="11"/>
      <c r="I23" s="11" t="str">
        <f t="shared" si="11"/>
        <v>Skilled trades occupations</v>
      </c>
      <c r="J23" s="11">
        <v>9.3875042664939276E-2</v>
      </c>
      <c r="K23" s="11">
        <v>0.1705516616565706</v>
      </c>
      <c r="L23" s="11">
        <v>7.6676618991631321E-2</v>
      </c>
      <c r="M23" s="11">
        <v>7.4485127771820994E-2</v>
      </c>
      <c r="N23" s="11">
        <v>0.15116174676345231</v>
      </c>
      <c r="O23" s="11"/>
      <c r="P23" s="10" t="str">
        <f>name!D20</f>
        <v>54 Textiles, printing and other skilled trades</v>
      </c>
      <c r="Q23" s="11">
        <v>7.7304649393334524</v>
      </c>
      <c r="R23" s="11">
        <v>7.6829973873174779</v>
      </c>
      <c r="S23" s="345">
        <f t="shared" si="4"/>
        <v>-4.7467552015974412E-2</v>
      </c>
      <c r="T23" s="345">
        <v>2.5152289692643501</v>
      </c>
      <c r="U23" s="345">
        <f t="shared" si="5"/>
        <v>2.4677614172483757</v>
      </c>
      <c r="V23" s="346">
        <f t="shared" si="6"/>
        <v>1.8956672297041566E-2</v>
      </c>
      <c r="X23" s="10" t="str">
        <f>name!B20</f>
        <v>Support services</v>
      </c>
      <c r="Y23" s="11">
        <v>44.3200000000001</v>
      </c>
      <c r="Z23" s="11">
        <v>50.058999999999948</v>
      </c>
      <c r="AA23" s="345">
        <f t="shared" si="7"/>
        <v>5.738999999999848</v>
      </c>
      <c r="AB23" s="11">
        <v>21.690880590919679</v>
      </c>
      <c r="AC23" s="345">
        <f t="shared" si="8"/>
        <v>27.429880590919527</v>
      </c>
      <c r="AD23" s="348">
        <f t="shared" si="9"/>
        <v>2.6914733731880913E-2</v>
      </c>
    </row>
    <row r="24" spans="1:30" x14ac:dyDescent="0.2">
      <c r="A24" s="10" t="str">
        <f>name!D21</f>
        <v>61 Caring personal service occupations</v>
      </c>
      <c r="B24" s="11">
        <f t="shared" si="10"/>
        <v>60.123180087764233</v>
      </c>
      <c r="C24" s="11">
        <f t="shared" si="10"/>
        <v>71.66317548456415</v>
      </c>
      <c r="D24" s="11">
        <f t="shared" si="10"/>
        <v>11.53999539679991</v>
      </c>
      <c r="E24" s="11">
        <f t="shared" si="10"/>
        <v>36.664081216052161</v>
      </c>
      <c r="F24" s="11">
        <f t="shared" si="10"/>
        <v>48.204076612852084</v>
      </c>
      <c r="G24" s="200">
        <f t="shared" si="3"/>
        <v>3.22504570531148E-2</v>
      </c>
      <c r="H24" s="11"/>
      <c r="I24" s="11" t="str">
        <f t="shared" si="11"/>
        <v>Caring, leisure and other service occupations</v>
      </c>
      <c r="J24" s="11">
        <v>6.9884270171893415E-2</v>
      </c>
      <c r="K24" s="11">
        <v>0.12124143867639701</v>
      </c>
      <c r="L24" s="11">
        <v>5.1357168504503593E-2</v>
      </c>
      <c r="M24" s="11">
        <v>5.5541326119741337E-2</v>
      </c>
      <c r="N24" s="11">
        <v>0.10689849462424493</v>
      </c>
      <c r="O24" s="11"/>
      <c r="P24" s="10" t="str">
        <f>name!D21</f>
        <v>61 Caring personal service occupations</v>
      </c>
      <c r="Q24" s="11">
        <v>8.2209286328637905</v>
      </c>
      <c r="R24" s="11">
        <v>11.739353827019329</v>
      </c>
      <c r="S24" s="345">
        <f t="shared" si="4"/>
        <v>3.5184251941555384</v>
      </c>
      <c r="T24" s="345">
        <v>4.4843367605121545</v>
      </c>
      <c r="U24" s="345">
        <f t="shared" si="5"/>
        <v>8.0027619546676938</v>
      </c>
      <c r="V24" s="346">
        <f t="shared" si="6"/>
        <v>2.9447470629489603E-2</v>
      </c>
      <c r="X24" s="10" t="str">
        <f>name!B21</f>
        <v>Public admin. and defence</v>
      </c>
      <c r="Y24" s="11">
        <v>33.460000000000036</v>
      </c>
      <c r="Z24" s="11">
        <v>33.432000000000002</v>
      </c>
      <c r="AA24" s="345">
        <f t="shared" si="7"/>
        <v>-2.800000000003422E-2</v>
      </c>
      <c r="AB24" s="11">
        <v>16.174719608492961</v>
      </c>
      <c r="AC24" s="345">
        <f t="shared" si="8"/>
        <v>16.146719608492926</v>
      </c>
      <c r="AD24" s="348">
        <f t="shared" si="9"/>
        <v>2.663793824118077E-2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13.509341514310506</v>
      </c>
      <c r="C25" s="11">
        <f t="shared" si="10"/>
        <v>12.020581334941507</v>
      </c>
      <c r="D25" s="11">
        <f t="shared" si="10"/>
        <v>-1.4887601793690002</v>
      </c>
      <c r="E25" s="11">
        <f t="shared" si="10"/>
        <v>6.1623769985060983</v>
      </c>
      <c r="F25" s="11">
        <f t="shared" si="10"/>
        <v>4.6736168191370995</v>
      </c>
      <c r="G25" s="200">
        <f t="shared" si="3"/>
        <v>2.5369845487145604E-2</v>
      </c>
      <c r="H25" s="11"/>
      <c r="I25" s="11" t="str">
        <f t="shared" si="11"/>
        <v>Sales and customer service occupations</v>
      </c>
      <c r="J25" s="11">
        <v>0.16124672266516171</v>
      </c>
      <c r="K25" s="11">
        <v>0.26369477707145655</v>
      </c>
      <c r="L25" s="11">
        <v>0.10244805440629487</v>
      </c>
      <c r="M25" s="11">
        <v>0.10522970500956633</v>
      </c>
      <c r="N25" s="11">
        <v>0.2076777594158612</v>
      </c>
      <c r="O25" s="11"/>
      <c r="P25" s="10" t="str">
        <f>name!D22</f>
        <v>62 Leisure, travel and related personal service occupations</v>
      </c>
      <c r="Q25" s="11">
        <v>4.4566526704262808</v>
      </c>
      <c r="R25" s="11">
        <v>4.3568322217392765</v>
      </c>
      <c r="S25" s="345">
        <f t="shared" si="4"/>
        <v>-9.9820448687004237E-2</v>
      </c>
      <c r="T25" s="345">
        <v>1.8205024782293973</v>
      </c>
      <c r="U25" s="345">
        <f t="shared" si="5"/>
        <v>1.720682029542393</v>
      </c>
      <c r="V25" s="346">
        <f t="shared" si="6"/>
        <v>2.3097299399670757E-2</v>
      </c>
      <c r="X25" s="10" t="str">
        <f>name!B22</f>
        <v>Education</v>
      </c>
      <c r="Y25" s="11">
        <v>62.622000000000035</v>
      </c>
      <c r="Z25" s="11">
        <v>72.282999999999959</v>
      </c>
      <c r="AA25" s="345">
        <f t="shared" si="7"/>
        <v>9.6609999999999232</v>
      </c>
      <c r="AB25" s="11">
        <v>35.555585540981156</v>
      </c>
      <c r="AC25" s="345">
        <f t="shared" si="8"/>
        <v>45.216585540981079</v>
      </c>
      <c r="AD25" s="348">
        <f t="shared" si="9"/>
        <v>3.0431265322763412E-2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0.70885932672658114</v>
      </c>
      <c r="C26" s="11">
        <f t="shared" si="10"/>
        <v>0.56074752480199141</v>
      </c>
      <c r="D26" s="11">
        <f t="shared" si="10"/>
        <v>-0.14811180192458967</v>
      </c>
      <c r="E26" s="11">
        <f t="shared" si="10"/>
        <v>0.25814227215124325</v>
      </c>
      <c r="F26" s="11">
        <f t="shared" si="10"/>
        <v>0.11003047022665355</v>
      </c>
      <c r="G26" s="200">
        <f t="shared" si="3"/>
        <v>2.0918661200129529E-2</v>
      </c>
      <c r="H26" s="11"/>
      <c r="I26" s="11" t="str">
        <f t="shared" si="11"/>
        <v>Process, plant and machine operatives</v>
      </c>
      <c r="J26" s="11">
        <v>9.3016736406109926E-2</v>
      </c>
      <c r="K26" s="11">
        <v>0.24406092875028254</v>
      </c>
      <c r="L26" s="11">
        <v>0.15104419234417263</v>
      </c>
      <c r="M26" s="11">
        <v>0.10317825226188038</v>
      </c>
      <c r="N26" s="11">
        <v>0.25422244460605303</v>
      </c>
      <c r="O26" s="11"/>
      <c r="P26" s="10" t="str">
        <f>name!D23</f>
        <v>63 Community and civil enforcement occupations</v>
      </c>
      <c r="Q26" s="11">
        <v>0.57052643587694096</v>
      </c>
      <c r="R26" s="11">
        <v>0.38363113151811584</v>
      </c>
      <c r="S26" s="345">
        <f t="shared" si="4"/>
        <v>-0.18689530435882512</v>
      </c>
      <c r="T26" s="345">
        <v>0.14888285447772359</v>
      </c>
      <c r="U26" s="345">
        <f t="shared" si="5"/>
        <v>-3.8012449881101529E-2</v>
      </c>
      <c r="V26" s="346">
        <f t="shared" si="6"/>
        <v>1.5578156450915648E-2</v>
      </c>
      <c r="X26" s="10" t="str">
        <f>name!B23</f>
        <v>Health and social work</v>
      </c>
      <c r="Y26" s="11">
        <v>110.79899999999996</v>
      </c>
      <c r="Z26" s="11">
        <v>132.81100000000035</v>
      </c>
      <c r="AA26" s="345">
        <f t="shared" si="7"/>
        <v>22.012000000000384</v>
      </c>
      <c r="AB26" s="11">
        <v>66.811012343845775</v>
      </c>
      <c r="AC26" s="345">
        <f t="shared" si="8"/>
        <v>88.823012343846159</v>
      </c>
      <c r="AD26" s="348">
        <f t="shared" si="9"/>
        <v>3.1958201398701647E-2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54.979770203855864</v>
      </c>
      <c r="C27" s="11">
        <f t="shared" si="12"/>
        <v>52.801458978592429</v>
      </c>
      <c r="D27" s="11">
        <f t="shared" si="12"/>
        <v>-2.1783112252634322</v>
      </c>
      <c r="E27" s="11">
        <f t="shared" si="12"/>
        <v>25.216354475207076</v>
      </c>
      <c r="F27" s="11">
        <f t="shared" si="12"/>
        <v>23.038043249943644</v>
      </c>
      <c r="G27" s="200">
        <f t="shared" si="3"/>
        <v>2.5486696749512205E-2</v>
      </c>
      <c r="H27" s="11"/>
      <c r="I27" s="11" t="str">
        <f t="shared" si="11"/>
        <v>Elementary occupations</v>
      </c>
      <c r="J27" s="11">
        <v>4.4366940022422363E-2</v>
      </c>
      <c r="K27" s="11">
        <v>6.8773129363273747E-2</v>
      </c>
      <c r="L27" s="11">
        <v>2.440618934085138E-2</v>
      </c>
      <c r="M27" s="11">
        <v>3.2383908781428515E-2</v>
      </c>
      <c r="N27" s="11">
        <v>5.6790098122279899E-2</v>
      </c>
      <c r="O27" s="11"/>
      <c r="P27" s="10" t="str">
        <f>name!D24</f>
        <v>71 Sales occupations</v>
      </c>
      <c r="Q27" s="11">
        <v>20.161724813060374</v>
      </c>
      <c r="R27" s="11">
        <v>19.536659873220941</v>
      </c>
      <c r="S27" s="345">
        <f t="shared" si="4"/>
        <v>-0.62506493983943301</v>
      </c>
      <c r="T27" s="345">
        <v>6.4963776989821653</v>
      </c>
      <c r="U27" s="345">
        <f t="shared" si="5"/>
        <v>5.8713127591427323</v>
      </c>
      <c r="V27" s="346">
        <f t="shared" si="6"/>
        <v>1.8794918308332464E-2</v>
      </c>
      <c r="X27" s="10" t="str">
        <f>name!B24</f>
        <v>Arts and entertainment</v>
      </c>
      <c r="Y27" s="11">
        <v>18.770999999999972</v>
      </c>
      <c r="Z27" s="11">
        <v>18.347999999999995</v>
      </c>
      <c r="AA27" s="345">
        <f t="shared" si="7"/>
        <v>-0.42299999999997695</v>
      </c>
      <c r="AB27" s="11">
        <v>8.5897907295304083</v>
      </c>
      <c r="AC27" s="345">
        <f t="shared" si="8"/>
        <v>8.1667907295304314</v>
      </c>
      <c r="AD27" s="348">
        <f t="shared" si="9"/>
        <v>2.5438019944186818E-2</v>
      </c>
    </row>
    <row r="28" spans="1:30" x14ac:dyDescent="0.2">
      <c r="A28" s="10" t="str">
        <f>name!D25</f>
        <v>72 Customer service occupations</v>
      </c>
      <c r="B28" s="11">
        <f t="shared" si="12"/>
        <v>13.670081131704006</v>
      </c>
      <c r="C28" s="11">
        <f t="shared" si="12"/>
        <v>17.395910822604375</v>
      </c>
      <c r="D28" s="11">
        <f t="shared" si="12"/>
        <v>3.725829690900369</v>
      </c>
      <c r="E28" s="11">
        <f t="shared" si="12"/>
        <v>6.9696166746952501</v>
      </c>
      <c r="F28" s="11">
        <f t="shared" si="12"/>
        <v>10.695446365595618</v>
      </c>
      <c r="G28" s="200">
        <f t="shared" si="3"/>
        <v>2.7847812995404064E-2</v>
      </c>
      <c r="H28" s="11"/>
      <c r="O28" s="11"/>
      <c r="P28" s="10" t="str">
        <f>name!D25</f>
        <v>72 Customer service occupations</v>
      </c>
      <c r="Q28" s="11">
        <v>5.8519872146244118</v>
      </c>
      <c r="R28" s="11">
        <v>8.7150455248181569</v>
      </c>
      <c r="S28" s="345">
        <f t="shared" si="4"/>
        <v>2.863058310193745</v>
      </c>
      <c r="T28" s="345">
        <v>2.594738663146396</v>
      </c>
      <c r="U28" s="345">
        <f t="shared" si="5"/>
        <v>5.457796973340141</v>
      </c>
      <c r="V28" s="346">
        <f t="shared" si="6"/>
        <v>2.476826747888361E-2</v>
      </c>
      <c r="X28" s="10" t="str">
        <f>name!B25</f>
        <v>Other services</v>
      </c>
      <c r="Y28" s="11">
        <v>18.659999999999997</v>
      </c>
      <c r="Z28" s="11">
        <v>18.252000000000017</v>
      </c>
      <c r="AA28" s="345">
        <f t="shared" si="7"/>
        <v>-0.40799999999997993</v>
      </c>
      <c r="AB28" s="11">
        <v>9.1612299390146603</v>
      </c>
      <c r="AC28" s="345">
        <f t="shared" si="8"/>
        <v>8.7532299390146804</v>
      </c>
      <c r="AD28" s="348">
        <f t="shared" si="9"/>
        <v>2.6985501361850739E-2</v>
      </c>
    </row>
    <row r="29" spans="1:30" x14ac:dyDescent="0.2">
      <c r="A29" s="10" t="str">
        <f>name!D26</f>
        <v>81 Process, plant and machine operatives</v>
      </c>
      <c r="B29" s="11">
        <f t="shared" si="12"/>
        <v>18.725114174052294</v>
      </c>
      <c r="C29" s="11">
        <f t="shared" si="12"/>
        <v>16.310102894799819</v>
      </c>
      <c r="D29" s="11">
        <f t="shared" si="12"/>
        <v>-2.4150112792524765</v>
      </c>
      <c r="E29" s="11">
        <f t="shared" si="12"/>
        <v>6.9468939717609537</v>
      </c>
      <c r="F29" s="11">
        <f t="shared" si="12"/>
        <v>4.5318826925084776</v>
      </c>
      <c r="G29" s="200">
        <f t="shared" si="3"/>
        <v>2.1258516336783106E-2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13.998538853264931</v>
      </c>
      <c r="R29" s="11">
        <v>11.763401865728021</v>
      </c>
      <c r="S29" s="345">
        <f t="shared" si="4"/>
        <v>-2.2351369875369098</v>
      </c>
      <c r="T29" s="345">
        <v>4.5673959830446993</v>
      </c>
      <c r="U29" s="345">
        <f t="shared" si="5"/>
        <v>2.3322589955077895</v>
      </c>
      <c r="V29" s="346">
        <f t="shared" si="6"/>
        <v>1.9003340353918485E-2</v>
      </c>
      <c r="X29" s="231" t="str">
        <f>name!B3</f>
        <v>All industries</v>
      </c>
      <c r="Y29" s="34">
        <f>SUM(Y7:Y28)</f>
        <v>722.01100000000031</v>
      </c>
      <c r="Z29" s="34">
        <f>SUM(Z7:Z28)</f>
        <v>772.74900000000059</v>
      </c>
      <c r="AA29" s="349">
        <f t="shared" si="7"/>
        <v>50.738000000000284</v>
      </c>
      <c r="AB29" s="34">
        <f>SUM(AB7:AB28)</f>
        <v>357.93257936258834</v>
      </c>
      <c r="AC29" s="349">
        <f t="shared" si="8"/>
        <v>408.67057936258863</v>
      </c>
      <c r="AD29" s="350">
        <f t="shared" si="9"/>
        <v>2.7205060265741432E-2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29.300428424586276</v>
      </c>
      <c r="C30" s="11">
        <f t="shared" si="12"/>
        <v>29.265217794759693</v>
      </c>
      <c r="D30" s="11">
        <f t="shared" si="12"/>
        <v>-3.5210629826586182E-2</v>
      </c>
      <c r="E30" s="11">
        <f t="shared" si="12"/>
        <v>15.236869081673015</v>
      </c>
      <c r="F30" s="11">
        <f t="shared" si="12"/>
        <v>15.201658451846429</v>
      </c>
      <c r="G30" s="200">
        <f t="shared" si="3"/>
        <v>2.8308263974458736E-2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7.0069265236640277</v>
      </c>
      <c r="K30" s="11">
        <f t="array" ref="K30:K38">MMULT(aggregation!$B$13:$AA$21,C65:C90)</f>
        <v>9.6673313546660395</v>
      </c>
      <c r="L30" s="11">
        <f t="array" ref="L30:L38">MMULT(aggregation!$B$13:$AA$21,D65:D90)</f>
        <v>2.6604048310020119</v>
      </c>
      <c r="M30" s="11">
        <f t="array" ref="M30:M38">MMULT(aggregation!$B$13:$AA$21,E65:E90)</f>
        <v>4.6875936325180785</v>
      </c>
      <c r="N30" s="11">
        <f t="array" ref="N30:N38">MMULT(aggregation!$B$13:$AA$21,F65:F90)</f>
        <v>7.3479984635200903</v>
      </c>
      <c r="O30" s="11"/>
      <c r="P30" s="10" t="str">
        <f>name!D27</f>
        <v>82 Transport and mobile machine drivers and operatives</v>
      </c>
      <c r="Q30" s="11">
        <v>28.261860947314801</v>
      </c>
      <c r="R30" s="11">
        <v>27.697657070837618</v>
      </c>
      <c r="S30" s="345">
        <f t="shared" si="4"/>
        <v>-0.56420387647718329</v>
      </c>
      <c r="T30" s="345">
        <v>14.389567599078241</v>
      </c>
      <c r="U30" s="345">
        <f t="shared" si="5"/>
        <v>13.825363722601058</v>
      </c>
      <c r="V30" s="346">
        <f t="shared" si="6"/>
        <v>2.7816349574682153E-2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10.465823852370546</v>
      </c>
      <c r="C31" s="11">
        <f t="shared" si="12"/>
        <v>20.655639533302622</v>
      </c>
      <c r="D31" s="11">
        <f t="shared" si="12"/>
        <v>10.189815680932075</v>
      </c>
      <c r="E31" s="11">
        <f t="shared" si="12"/>
        <v>8.3716857454782971</v>
      </c>
      <c r="F31" s="11">
        <f t="shared" si="12"/>
        <v>18.561501426410373</v>
      </c>
      <c r="G31" s="200">
        <f t="shared" si="3"/>
        <v>3.9960085483861763E-2</v>
      </c>
      <c r="H31" s="11"/>
      <c r="I31" s="11" t="str">
        <f>I20</f>
        <v>Professional occupations</v>
      </c>
      <c r="J31" s="11">
        <v>41.221361306590694</v>
      </c>
      <c r="K31" s="11">
        <v>62.510983991318966</v>
      </c>
      <c r="L31" s="11">
        <v>21.289622684728261</v>
      </c>
      <c r="M31" s="11">
        <v>26.063809802284826</v>
      </c>
      <c r="N31" s="11">
        <v>47.353432487013087</v>
      </c>
      <c r="O31" s="11"/>
      <c r="P31" s="10" t="str">
        <f>name!D28</f>
        <v>91 Elementary trades and related occupations</v>
      </c>
      <c r="Q31" s="11">
        <v>8.0899393450821879</v>
      </c>
      <c r="R31" s="11">
        <v>11.652114771372235</v>
      </c>
      <c r="S31" s="345">
        <f t="shared" si="4"/>
        <v>3.5621754262900467</v>
      </c>
      <c r="T31" s="345">
        <v>3.6321970170713844</v>
      </c>
      <c r="U31" s="345">
        <f t="shared" si="5"/>
        <v>7.1943724433614307</v>
      </c>
      <c r="V31" s="346">
        <f t="shared" si="6"/>
        <v>2.5032023455745955E-2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60.628633841129783</v>
      </c>
      <c r="C32" s="11">
        <f t="shared" si="12"/>
        <v>50.885162208571678</v>
      </c>
      <c r="D32" s="11">
        <f t="shared" si="12"/>
        <v>-9.7434716325581014</v>
      </c>
      <c r="E32" s="11">
        <f t="shared" si="12"/>
        <v>25.701925149376951</v>
      </c>
      <c r="F32" s="11">
        <f t="shared" si="12"/>
        <v>15.958453516818849</v>
      </c>
      <c r="G32" s="200">
        <f t="shared" ref="G32" si="13">IF(B32&gt;0,(1+(E32/B32))^(1/($C$6-$B$6))-1,0)</f>
        <v>2.3840845284424095E-2</v>
      </c>
      <c r="H32" s="11"/>
      <c r="I32" s="11" t="str">
        <f>I21</f>
        <v>Associate professional occupations</v>
      </c>
      <c r="J32" s="11">
        <v>9.6556475509317856</v>
      </c>
      <c r="K32" s="11">
        <v>16.463934593852763</v>
      </c>
      <c r="L32" s="11">
        <v>6.8082870429209752</v>
      </c>
      <c r="M32" s="11">
        <v>6.8946072906095193</v>
      </c>
      <c r="N32" s="11">
        <v>13.702894333530494</v>
      </c>
      <c r="O32" s="11"/>
      <c r="P32" s="10" t="str">
        <f>name!D29</f>
        <v>92 Elementary administration and service occupations</v>
      </c>
      <c r="Q32" s="11">
        <v>30.301708168931228</v>
      </c>
      <c r="R32" s="11">
        <v>27.444935661612426</v>
      </c>
      <c r="S32" s="345">
        <f t="shared" ref="S32" si="14">R32-Q32</f>
        <v>-2.8567725073188015</v>
      </c>
      <c r="T32" s="345">
        <v>11.429278182656587</v>
      </c>
      <c r="U32" s="345">
        <f>SUM(S32:T32)</f>
        <v>8.5725056753377853</v>
      </c>
      <c r="V32" s="346">
        <f t="shared" ref="V32" si="15">IF(Q32&gt;0,(1+(T32/Q32))^(1/($C$6-$B$6))-1,0)</f>
        <v>2.1565229322412671E-2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722.01099999999997</v>
      </c>
      <c r="C33" s="11">
        <f>SUM(C62,C91,C120,C149,C178,C207,C236,C265,C294)</f>
        <v>772.74900000000048</v>
      </c>
      <c r="D33" s="11">
        <f t="shared" si="12"/>
        <v>50.738000000000568</v>
      </c>
      <c r="E33" s="11">
        <f t="shared" si="12"/>
        <v>357.93257936258846</v>
      </c>
      <c r="F33" s="11">
        <f t="shared" si="12"/>
        <v>408.67057936258902</v>
      </c>
      <c r="G33" s="200">
        <f t="shared" si="3"/>
        <v>2.7205060265741432E-2</v>
      </c>
      <c r="H33" s="11"/>
      <c r="I33" s="11" t="str">
        <f>I22</f>
        <v>Administrative and secretarial occupations</v>
      </c>
      <c r="J33" s="11">
        <v>4.8428355399203955</v>
      </c>
      <c r="K33" s="11">
        <v>9.0822379880893642</v>
      </c>
      <c r="L33" s="11">
        <v>4.2394024481689687</v>
      </c>
      <c r="M33" s="11">
        <v>3.9549670869346256</v>
      </c>
      <c r="N33" s="11">
        <v>8.1943695351035934</v>
      </c>
      <c r="O33" s="11"/>
      <c r="P33" s="10" t="str">
        <f>name!D3</f>
        <v>All occupations</v>
      </c>
      <c r="Q33" s="11">
        <f>SUM(Q7:Q32)</f>
        <v>375.12685986550105</v>
      </c>
      <c r="R33" s="11">
        <f>SUM(R7:R32)</f>
        <v>390.75344291111145</v>
      </c>
      <c r="S33" s="345">
        <f>R33-Q33</f>
        <v>15.626583045610403</v>
      </c>
      <c r="T33" s="11">
        <f>SUM(T7:T32)</f>
        <v>152.32619650333595</v>
      </c>
      <c r="U33" s="345">
        <f>SUM(S33:T33)</f>
        <v>167.95277954894635</v>
      </c>
      <c r="V33" s="346">
        <f t="shared" si="6"/>
        <v>2.2979765426879739E-2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1.0748554515860824</v>
      </c>
      <c r="K34" s="11">
        <v>1.9053098962586952</v>
      </c>
      <c r="L34" s="11">
        <v>0.83045444467261276</v>
      </c>
      <c r="M34" s="11">
        <v>0.78706381215040389</v>
      </c>
      <c r="N34" s="11">
        <v>1.6175182568230166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2.5760069273461745</v>
      </c>
      <c r="K35" s="11">
        <v>5.0487810180296835</v>
      </c>
      <c r="L35" s="11">
        <v>2.4727740906835085</v>
      </c>
      <c r="M35" s="11">
        <v>2.3145584545931688</v>
      </c>
      <c r="N35" s="11">
        <v>4.7873325452766782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0.59472824078463016</v>
      </c>
      <c r="C36" s="11">
        <v>0.80738003083382459</v>
      </c>
      <c r="D36" s="11">
        <f>C36-B36</f>
        <v>0.21265179004919443</v>
      </c>
      <c r="E36" s="11">
        <v>0.37089193023801942</v>
      </c>
      <c r="F36" s="11">
        <f>SUM(D36:E36)</f>
        <v>0.5835437202872138</v>
      </c>
      <c r="G36" s="200">
        <f>IF(B36&gt;0,(1+(E36/B36))^(1/($C$6-$B$6))-1,0)</f>
        <v>3.2838736778947775E-2</v>
      </c>
      <c r="I36" s="11" t="str">
        <f t="shared" si="17"/>
        <v>Sales and customer service occupations</v>
      </c>
      <c r="J36" s="11">
        <v>2.1057786199268054</v>
      </c>
      <c r="K36" s="11">
        <v>3.8477957733481718</v>
      </c>
      <c r="L36" s="11">
        <v>1.7420171534213664</v>
      </c>
      <c r="M36" s="11">
        <v>1.5187797904093931</v>
      </c>
      <c r="N36" s="11">
        <v>3.2607969438307598</v>
      </c>
      <c r="P36" s="10" t="str">
        <f>name!D4</f>
        <v>11 Corporate managers and directors</v>
      </c>
      <c r="Q36" s="11">
        <v>14.524931967075299</v>
      </c>
      <c r="R36" s="11">
        <v>16.878052967737389</v>
      </c>
      <c r="S36" s="345">
        <f>R36-Q36</f>
        <v>2.3531210006620906</v>
      </c>
      <c r="T36" s="345">
        <v>8.8712087207882817</v>
      </c>
      <c r="U36" s="345">
        <f>SUM(S36:T36)</f>
        <v>11.224329721450372</v>
      </c>
      <c r="V36" s="346">
        <f>IF(Q36&gt;0,(1+(T36/Q36))^(1/($C$6-$B$6))-1,0)</f>
        <v>3.2290683512147034E-2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0.23562206453859977</v>
      </c>
      <c r="C37" s="11">
        <v>0.37605721813267184</v>
      </c>
      <c r="D37" s="11">
        <f t="shared" ref="D37:D60" si="25">C37-B37</f>
        <v>0.14043515359407208</v>
      </c>
      <c r="E37" s="11">
        <v>0.19075673761823017</v>
      </c>
      <c r="F37" s="11">
        <f t="shared" ref="F37:F60" si="26">SUM(D37:E37)</f>
        <v>0.33119189121230225</v>
      </c>
      <c r="G37" s="200">
        <f t="shared" ref="G37:G62" si="27">IF(B37&gt;0,(1+(E37/B37))^(1/($C$6-$B$6))-1,0)</f>
        <v>4.033204601588114E-2</v>
      </c>
      <c r="I37" s="11" t="str">
        <f t="shared" si="17"/>
        <v>Process, plant and machine operatives</v>
      </c>
      <c r="J37" s="11">
        <v>0.64104668392278663</v>
      </c>
      <c r="K37" s="11">
        <v>1.3540840768374105</v>
      </c>
      <c r="L37" s="11">
        <v>0.71303739291462387</v>
      </c>
      <c r="M37" s="11">
        <v>0.58209901705511069</v>
      </c>
      <c r="N37" s="11">
        <v>1.2951364099697344</v>
      </c>
      <c r="P37" s="10" t="str">
        <f>name!D5</f>
        <v>12 Other managers and proprietors</v>
      </c>
      <c r="Q37" s="11">
        <v>9.0980000150270985</v>
      </c>
      <c r="R37" s="11">
        <v>9.3198795309217548</v>
      </c>
      <c r="S37" s="345">
        <f t="shared" ref="S37:S60" si="28">R37-Q37</f>
        <v>0.22187951589465627</v>
      </c>
      <c r="T37" s="345">
        <v>5.5352528460614803</v>
      </c>
      <c r="U37" s="345">
        <f t="shared" ref="U37:U60" si="29">SUM(S37:T37)</f>
        <v>5.7571323619561365</v>
      </c>
      <c r="V37" s="346">
        <f t="shared" ref="V37:V62" si="30">IF(Q37&gt;0,(1+(T37/Q37))^(1/($C$6-$B$6))-1,0)</f>
        <v>3.2190037279058892E-2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1.9786380364351881</v>
      </c>
      <c r="C38" s="11">
        <v>3.3307736587333818</v>
      </c>
      <c r="D38" s="11">
        <f t="shared" si="25"/>
        <v>1.3521356222981937</v>
      </c>
      <c r="E38" s="11">
        <v>1.0913771545137696</v>
      </c>
      <c r="F38" s="11">
        <f t="shared" si="26"/>
        <v>2.4435127768119633</v>
      </c>
      <c r="G38" s="200">
        <f t="shared" si="27"/>
        <v>2.9717937319795995E-2</v>
      </c>
      <c r="I38" s="11" t="str">
        <f t="shared" si="17"/>
        <v>Elementary occupations</v>
      </c>
      <c r="J38" s="11">
        <v>1.4125659174416587</v>
      </c>
      <c r="K38" s="11">
        <v>2.6199367341830113</v>
      </c>
      <c r="L38" s="11">
        <v>1.2073708167413528</v>
      </c>
      <c r="M38" s="11">
        <v>1.198734579777657</v>
      </c>
      <c r="N38" s="11">
        <v>2.4061053965190098</v>
      </c>
      <c r="P38" s="10" t="str">
        <f>name!D6</f>
        <v>21 Science, research, engineering and technology professionals</v>
      </c>
      <c r="Q38" s="11">
        <v>7.8113775121456586</v>
      </c>
      <c r="R38" s="11">
        <v>13.388369109080815</v>
      </c>
      <c r="S38" s="345">
        <f t="shared" si="28"/>
        <v>5.576991596935156</v>
      </c>
      <c r="T38" s="345">
        <v>5.7578081226924809</v>
      </c>
      <c r="U38" s="345">
        <f t="shared" si="29"/>
        <v>11.334799719627636</v>
      </c>
      <c r="V38" s="346">
        <f t="shared" si="30"/>
        <v>3.7500728791418636E-2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2.3441256954606993</v>
      </c>
      <c r="C39" s="11">
        <v>3.8323053981814974</v>
      </c>
      <c r="D39" s="11">
        <f t="shared" si="25"/>
        <v>1.4881797027207981</v>
      </c>
      <c r="E39" s="11">
        <v>1.5638257765278767</v>
      </c>
      <c r="F39" s="11">
        <f t="shared" si="26"/>
        <v>3.0520054792486748</v>
      </c>
      <c r="G39" s="200">
        <f t="shared" si="27"/>
        <v>3.466053573868777E-2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25.467564527039222</v>
      </c>
      <c r="R39" s="11">
        <v>28.370935507179539</v>
      </c>
      <c r="S39" s="345">
        <f t="shared" si="28"/>
        <v>2.9033709801403162</v>
      </c>
      <c r="T39" s="345">
        <v>15.15235076860974</v>
      </c>
      <c r="U39" s="345">
        <f t="shared" si="29"/>
        <v>18.055721748750056</v>
      </c>
      <c r="V39" s="346">
        <f t="shared" si="30"/>
        <v>3.1612921373464609E-2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3.4886256011121026</v>
      </c>
      <c r="C40" s="11">
        <v>5.0023706793651526</v>
      </c>
      <c r="D40" s="11">
        <f>C40-B40</f>
        <v>1.5137450782530499</v>
      </c>
      <c r="E40" s="11">
        <v>2.1239422987379841</v>
      </c>
      <c r="F40" s="11">
        <f>SUM(D40:E40)</f>
        <v>3.6376873769910341</v>
      </c>
      <c r="G40" s="200">
        <f>IF(B40&gt;0,(1+(E40/B40))^(1/($C$6-$B$6))-1,0)</f>
        <v>3.2207831117488706E-2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26.237671355423682</v>
      </c>
      <c r="R40" s="11">
        <v>30.255848895091457</v>
      </c>
      <c r="S40" s="345">
        <f t="shared" si="28"/>
        <v>4.018177539667775</v>
      </c>
      <c r="T40" s="345">
        <v>15.019259768843915</v>
      </c>
      <c r="U40" s="345">
        <f t="shared" si="29"/>
        <v>19.037437308511691</v>
      </c>
      <c r="V40" s="346">
        <f t="shared" si="30"/>
        <v>3.063473566528474E-2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0.65610309476791462</v>
      </c>
      <c r="C41" s="11">
        <v>1.016273240081407</v>
      </c>
      <c r="D41" s="11">
        <f t="shared" si="25"/>
        <v>0.36017014531349234</v>
      </c>
      <c r="E41" s="11">
        <v>0.43315659201666407</v>
      </c>
      <c r="F41" s="11">
        <f t="shared" si="26"/>
        <v>0.79332673733015646</v>
      </c>
      <c r="G41" s="200">
        <f t="shared" si="27"/>
        <v>3.4373271287150509E-2</v>
      </c>
      <c r="I41" s="11" t="str">
        <f>I30</f>
        <v>Managers, directors and senior officials</v>
      </c>
      <c r="J41" s="11">
        <f t="array" ref="J41:J49">MMULT(aggregation!$B$13:$AA$21,B94:B119)</f>
        <v>17.097127865742401</v>
      </c>
      <c r="K41" s="11">
        <f t="array" ref="K41:K49">MMULT(aggregation!$B$13:$AA$21,C94:C119)</f>
        <v>21.385028917129901</v>
      </c>
      <c r="L41" s="11">
        <f t="array" ref="L41:L49">MMULT(aggregation!$B$13:$AA$21,D94:D119)</f>
        <v>4.2879010513874984</v>
      </c>
      <c r="M41" s="11">
        <f t="array" ref="M41:M49">MMULT(aggregation!$B$13:$AA$21,E94:E119)</f>
        <v>10.801588320059059</v>
      </c>
      <c r="N41" s="11">
        <f t="array" ref="N41:N49">MMULT(aggregation!$B$13:$AA$21,F94:F119)</f>
        <v>15.089489371446557</v>
      </c>
      <c r="P41" s="10" t="str">
        <f>name!D9</f>
        <v>24 Business, media and public service professionals</v>
      </c>
      <c r="Q41" s="11">
        <v>16.959422337546947</v>
      </c>
      <c r="R41" s="11">
        <v>20.815261663901378</v>
      </c>
      <c r="S41" s="345">
        <f t="shared" si="28"/>
        <v>3.8558393263544311</v>
      </c>
      <c r="T41" s="345">
        <v>10.131428868336391</v>
      </c>
      <c r="U41" s="345">
        <f t="shared" si="29"/>
        <v>13.987268194690822</v>
      </c>
      <c r="V41" s="346">
        <f t="shared" si="30"/>
        <v>3.1717442800069273E-2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0.25998799885504015</v>
      </c>
      <c r="C42" s="11">
        <v>0.43035388638438071</v>
      </c>
      <c r="D42" s="11">
        <f t="shared" si="25"/>
        <v>0.17036588752934057</v>
      </c>
      <c r="E42" s="11">
        <v>0.16264959654488587</v>
      </c>
      <c r="F42" s="11">
        <f t="shared" si="26"/>
        <v>0.33301548407422643</v>
      </c>
      <c r="G42" s="200">
        <f t="shared" si="27"/>
        <v>3.2922303389302465E-2</v>
      </c>
      <c r="I42" s="11" t="str">
        <f>I31</f>
        <v>Professional occupations</v>
      </c>
      <c r="J42" s="11">
        <v>51.351545468829258</v>
      </c>
      <c r="K42" s="11">
        <v>59.9785605081547</v>
      </c>
      <c r="L42" s="11">
        <v>8.6270150393254355</v>
      </c>
      <c r="M42" s="11">
        <v>27.222612902031287</v>
      </c>
      <c r="N42" s="11">
        <v>35.849627941356722</v>
      </c>
      <c r="P42" s="10" t="str">
        <f>name!D10</f>
        <v>31 Science, engineering and technology associate professionals</v>
      </c>
      <c r="Q42" s="11">
        <v>3.5732723287865999</v>
      </c>
      <c r="R42" s="11">
        <v>4.5731886656741887</v>
      </c>
      <c r="S42" s="345">
        <f t="shared" si="28"/>
        <v>0.99991633688758874</v>
      </c>
      <c r="T42" s="345">
        <v>2.0235131561463464</v>
      </c>
      <c r="U42" s="345">
        <f t="shared" si="29"/>
        <v>3.0234294930339352</v>
      </c>
      <c r="V42" s="346">
        <f t="shared" si="30"/>
        <v>3.0365961105928374E-2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6.8177698779049847E-2</v>
      </c>
      <c r="C43" s="11">
        <v>0.21358483431985564</v>
      </c>
      <c r="D43" s="11">
        <f t="shared" si="25"/>
        <v>0.14540713554080581</v>
      </c>
      <c r="E43" s="11">
        <v>9.2035022941312342E-2</v>
      </c>
      <c r="F43" s="11">
        <f t="shared" si="26"/>
        <v>0.23744215848211814</v>
      </c>
      <c r="G43" s="200">
        <f t="shared" si="27"/>
        <v>5.8612401384162016E-2</v>
      </c>
      <c r="I43" s="11" t="str">
        <f>I32</f>
        <v>Associate professional occupations</v>
      </c>
      <c r="J43" s="11">
        <v>23.158033651100801</v>
      </c>
      <c r="K43" s="11">
        <v>33.331842379716136</v>
      </c>
      <c r="L43" s="11">
        <v>10.173808728615327</v>
      </c>
      <c r="M43" s="11">
        <v>15.147175018353387</v>
      </c>
      <c r="N43" s="11">
        <v>25.320983746968718</v>
      </c>
      <c r="P43" s="10" t="str">
        <f>name!D11</f>
        <v>32 Health and social care associate professionals</v>
      </c>
      <c r="Q43" s="11">
        <v>12.464665086765972</v>
      </c>
      <c r="R43" s="11">
        <v>26.136926770436855</v>
      </c>
      <c r="S43" s="345">
        <f t="shared" si="28"/>
        <v>13.672261683670882</v>
      </c>
      <c r="T43" s="345">
        <v>12.995551832930637</v>
      </c>
      <c r="U43" s="345">
        <f t="shared" si="29"/>
        <v>26.66781351660152</v>
      </c>
      <c r="V43" s="346">
        <f t="shared" si="30"/>
        <v>4.8766401375588631E-2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2.3146040340564694E-2</v>
      </c>
      <c r="C44" s="11">
        <v>3.5147805564691929E-2</v>
      </c>
      <c r="D44" s="11">
        <f t="shared" si="25"/>
        <v>1.2001765224127235E-2</v>
      </c>
      <c r="E44" s="11">
        <v>1.067460959937004E-2</v>
      </c>
      <c r="F44" s="11">
        <f t="shared" si="26"/>
        <v>2.2676374823497276E-2</v>
      </c>
      <c r="G44" s="200">
        <f t="shared" si="27"/>
        <v>2.560551985176307E-2</v>
      </c>
      <c r="I44" s="11" t="str">
        <f>I33</f>
        <v>Administrative and secretarial occupations</v>
      </c>
      <c r="J44" s="11">
        <v>15.880700082230568</v>
      </c>
      <c r="K44" s="11">
        <v>24.452873418353025</v>
      </c>
      <c r="L44" s="11">
        <v>8.5721733361224572</v>
      </c>
      <c r="M44" s="11">
        <v>11.51038276118668</v>
      </c>
      <c r="N44" s="11">
        <v>20.082556097309137</v>
      </c>
      <c r="P44" s="10" t="str">
        <f>name!D12</f>
        <v>33 Protective service occupations</v>
      </c>
      <c r="Q44" s="11">
        <v>1.6125399949092172</v>
      </c>
      <c r="R44" s="11">
        <v>1.8126526170147885</v>
      </c>
      <c r="S44" s="345">
        <f t="shared" si="28"/>
        <v>0.20011262210557135</v>
      </c>
      <c r="T44" s="345">
        <v>0.74408867262520251</v>
      </c>
      <c r="U44" s="345">
        <f t="shared" si="29"/>
        <v>0.94420129473077385</v>
      </c>
      <c r="V44" s="346">
        <f t="shared" si="30"/>
        <v>2.5617393422347812E-2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0.10597853695292273</v>
      </c>
      <c r="C45" s="11">
        <v>0.14812716169773696</v>
      </c>
      <c r="D45" s="11">
        <f t="shared" ref="D45:D46" si="31">C45-B45</f>
        <v>4.2148624744814234E-2</v>
      </c>
      <c r="E45" s="11">
        <v>6.7270476175327942E-2</v>
      </c>
      <c r="F45" s="11">
        <f t="shared" ref="F45:F46" si="32">SUM(D45:E45)</f>
        <v>0.10941910092014218</v>
      </c>
      <c r="G45" s="200">
        <f t="shared" si="27"/>
        <v>3.3308947467347139E-2</v>
      </c>
      <c r="I45" s="11" t="str">
        <f t="shared" ref="I45:I49" si="33">I34</f>
        <v>Skilled trades occupations</v>
      </c>
      <c r="J45" s="11">
        <v>4.2628282786275733</v>
      </c>
      <c r="K45" s="11">
        <v>7.0056422491277406</v>
      </c>
      <c r="L45" s="11">
        <v>2.7428139705001673</v>
      </c>
      <c r="M45" s="11">
        <v>3.0560370311669751</v>
      </c>
      <c r="N45" s="11">
        <v>5.798851001667142</v>
      </c>
      <c r="P45" s="10" t="str">
        <f>name!D13</f>
        <v>34 Culture, media and sports occupations</v>
      </c>
      <c r="Q45" s="11">
        <v>3.9082570554794511</v>
      </c>
      <c r="R45" s="11">
        <v>4.0805894824984454</v>
      </c>
      <c r="S45" s="345">
        <f t="shared" si="28"/>
        <v>0.17233242701899432</v>
      </c>
      <c r="T45" s="345">
        <v>1.9390289323024548</v>
      </c>
      <c r="U45" s="345">
        <f t="shared" si="29"/>
        <v>2.1113613593214491</v>
      </c>
      <c r="V45" s="346">
        <f t="shared" si="30"/>
        <v>2.722303020716077E-2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0.43376999702417063</v>
      </c>
      <c r="C46" s="11">
        <v>0.6755865471950887</v>
      </c>
      <c r="D46" s="11">
        <f t="shared" si="31"/>
        <v>0.24181655017091808</v>
      </c>
      <c r="E46" s="11">
        <v>0.28085366120940347</v>
      </c>
      <c r="F46" s="11">
        <f t="shared" si="32"/>
        <v>0.52267021138032155</v>
      </c>
      <c r="G46" s="200">
        <f t="shared" si="27"/>
        <v>3.3842842418204455E-2</v>
      </c>
      <c r="I46" s="11" t="str">
        <f t="shared" si="33"/>
        <v>Caring, leisure and other service occupations</v>
      </c>
      <c r="J46" s="11">
        <v>8.2306376963470225</v>
      </c>
      <c r="K46" s="11">
        <v>12.882505458128593</v>
      </c>
      <c r="L46" s="11">
        <v>4.6518677617815714</v>
      </c>
      <c r="M46" s="11">
        <v>6.9393577491685265</v>
      </c>
      <c r="N46" s="11">
        <v>11.591225510950098</v>
      </c>
      <c r="P46" s="10" t="str">
        <f>name!D14</f>
        <v>35 Business and public service associate professionals</v>
      </c>
      <c r="Q46" s="11">
        <v>17.97767531942414</v>
      </c>
      <c r="R46" s="11">
        <v>20.292275516891721</v>
      </c>
      <c r="S46" s="345">
        <f t="shared" si="28"/>
        <v>2.3146001974675805</v>
      </c>
      <c r="T46" s="345">
        <v>10.177021679844687</v>
      </c>
      <c r="U46" s="345">
        <f t="shared" si="29"/>
        <v>12.491621877312268</v>
      </c>
      <c r="V46" s="346">
        <f t="shared" si="30"/>
        <v>3.0357227138982923E-2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0.41397891550779375</v>
      </c>
      <c r="C47" s="11">
        <v>0.76479999094766216</v>
      </c>
      <c r="D47" s="11">
        <f t="shared" si="25"/>
        <v>0.3508210754398684</v>
      </c>
      <c r="E47" s="11">
        <v>0.3162742733751257</v>
      </c>
      <c r="F47" s="11">
        <f t="shared" si="26"/>
        <v>0.6670953488149941</v>
      </c>
      <c r="G47" s="200">
        <f t="shared" si="27"/>
        <v>3.8563405772493953E-2</v>
      </c>
      <c r="I47" s="11" t="str">
        <f t="shared" si="33"/>
        <v>Sales and customer service occupations</v>
      </c>
      <c r="J47" s="11">
        <v>8.9826864097323345</v>
      </c>
      <c r="K47" s="11">
        <v>14.612627791899147</v>
      </c>
      <c r="L47" s="11">
        <v>5.6299413821668125</v>
      </c>
      <c r="M47" s="11">
        <v>6.2734748225453698</v>
      </c>
      <c r="N47" s="11">
        <v>11.903416204712183</v>
      </c>
      <c r="P47" s="10" t="str">
        <f>name!D15</f>
        <v>41 Administrative occupations</v>
      </c>
      <c r="Q47" s="11">
        <v>44.304106731709588</v>
      </c>
      <c r="R47" s="11">
        <v>41.37451811838995</v>
      </c>
      <c r="S47" s="345">
        <f t="shared" si="28"/>
        <v>-2.9295886133196376</v>
      </c>
      <c r="T47" s="345">
        <v>24.568585248127182</v>
      </c>
      <c r="U47" s="345">
        <f t="shared" si="29"/>
        <v>21.638996634807544</v>
      </c>
      <c r="V47" s="346">
        <f t="shared" si="30"/>
        <v>2.9848968270003828E-2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2.870125214242995E-2</v>
      </c>
      <c r="C48" s="11">
        <v>7.7393925483925555E-2</v>
      </c>
      <c r="D48" s="11">
        <f t="shared" si="25"/>
        <v>4.8692673341495601E-2</v>
      </c>
      <c r="E48" s="11">
        <v>3.2479622331845953E-2</v>
      </c>
      <c r="F48" s="11">
        <f t="shared" si="26"/>
        <v>8.1172295673341555E-2</v>
      </c>
      <c r="G48" s="200">
        <f t="shared" si="27"/>
        <v>5.1754363319411301E-2</v>
      </c>
      <c r="I48" s="11" t="str">
        <f t="shared" si="33"/>
        <v>Process, plant and machine operatives</v>
      </c>
      <c r="J48" s="11">
        <v>2.0370198605357337</v>
      </c>
      <c r="K48" s="11">
        <v>4.309954371108045</v>
      </c>
      <c r="L48" s="11">
        <v>2.2729345105723109</v>
      </c>
      <c r="M48" s="11">
        <v>1.9092497840704818</v>
      </c>
      <c r="N48" s="11">
        <v>4.1821842946427932</v>
      </c>
      <c r="P48" s="10" t="str">
        <f>name!D16</f>
        <v>42 Secretarial and related occupations</v>
      </c>
      <c r="Q48" s="11">
        <v>12.736408516653388</v>
      </c>
      <c r="R48" s="11">
        <v>7.6346243168758718</v>
      </c>
      <c r="S48" s="345">
        <f t="shared" si="28"/>
        <v>-5.1017841997775157</v>
      </c>
      <c r="T48" s="345">
        <v>5.7538990530823204</v>
      </c>
      <c r="U48" s="345">
        <f t="shared" si="29"/>
        <v>0.65211485330480468</v>
      </c>
      <c r="V48" s="346">
        <f t="shared" si="30"/>
        <v>2.5163520116568527E-2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2.1566531965629354E-2</v>
      </c>
      <c r="C49" s="11">
        <v>3.5255883694024999E-2</v>
      </c>
      <c r="D49" s="11">
        <f t="shared" si="25"/>
        <v>1.3689351728395645E-2</v>
      </c>
      <c r="E49" s="11">
        <v>1.8989868439366259E-2</v>
      </c>
      <c r="F49" s="11">
        <f t="shared" si="26"/>
        <v>3.2679220167761903E-2</v>
      </c>
      <c r="G49" s="200">
        <f t="shared" si="27"/>
        <v>4.3002315506531552E-2</v>
      </c>
      <c r="I49" s="11" t="str">
        <f t="shared" si="33"/>
        <v>Elementary occupations</v>
      </c>
      <c r="J49" s="11">
        <v>5.2953175300187487</v>
      </c>
      <c r="K49" s="11">
        <v>9.0571853515687053</v>
      </c>
      <c r="L49" s="11">
        <v>3.7618678215499566</v>
      </c>
      <c r="M49" s="11">
        <v>4.5618776312800904</v>
      </c>
      <c r="N49" s="11">
        <v>8.3237454528300461</v>
      </c>
      <c r="P49" s="10" t="str">
        <f>name!D17</f>
        <v>51 Skilled agricultural and related trades</v>
      </c>
      <c r="Q49" s="11">
        <v>1.5123171415204069</v>
      </c>
      <c r="R49" s="11">
        <v>1.7430560275811438</v>
      </c>
      <c r="S49" s="345">
        <f t="shared" si="28"/>
        <v>0.23073888606073689</v>
      </c>
      <c r="T49" s="345">
        <v>1.0648256612780038</v>
      </c>
      <c r="U49" s="345">
        <f t="shared" si="29"/>
        <v>1.2955645473387407</v>
      </c>
      <c r="V49" s="346">
        <f t="shared" si="30"/>
        <v>3.6174835018922158E-2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1.9604835782889123E-2</v>
      </c>
      <c r="C50" s="11">
        <v>3.2879223214992766E-2</v>
      </c>
      <c r="D50" s="11">
        <f t="shared" si="25"/>
        <v>1.3274387432103643E-2</v>
      </c>
      <c r="E50" s="11">
        <v>1.2168139371851336E-2</v>
      </c>
      <c r="F50" s="11">
        <f t="shared" si="26"/>
        <v>2.5442526803954979E-2</v>
      </c>
      <c r="G50" s="200">
        <f t="shared" si="27"/>
        <v>3.2713002168490046E-2</v>
      </c>
      <c r="O50" s="71"/>
      <c r="P50" s="10" t="str">
        <f>name!D18</f>
        <v>52 Skilled metal, electrical and electronic trades</v>
      </c>
      <c r="Q50" s="11">
        <v>0.42575807422468848</v>
      </c>
      <c r="R50" s="11">
        <v>0.94053269392924499</v>
      </c>
      <c r="S50" s="345">
        <f t="shared" si="28"/>
        <v>0.51477461970455651</v>
      </c>
      <c r="T50" s="345">
        <v>0.43417052164485848</v>
      </c>
      <c r="U50" s="345">
        <f t="shared" si="29"/>
        <v>0.94894514134941499</v>
      </c>
      <c r="V50" s="346">
        <f t="shared" si="30"/>
        <v>4.7980736902140553E-2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5.2030635646294551E-3</v>
      </c>
      <c r="C51" s="11">
        <v>8.2413350989001127E-3</v>
      </c>
      <c r="D51" s="11">
        <f t="shared" ref="D51" si="34">C51-B51</f>
        <v>3.0382715342706576E-3</v>
      </c>
      <c r="E51" s="11">
        <v>3.7070873238526534E-3</v>
      </c>
      <c r="F51" s="11">
        <f t="shared" ref="F51" si="35">SUM(D51:E51)</f>
        <v>6.745358858123311E-3</v>
      </c>
      <c r="G51" s="200">
        <f t="shared" si="27"/>
        <v>3.6513736031943633E-2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0.33465848966361933</v>
      </c>
      <c r="R51" s="11">
        <v>0.21047330309557613</v>
      </c>
      <c r="S51" s="345">
        <f t="shared" si="28"/>
        <v>-0.1241851865680432</v>
      </c>
      <c r="T51" s="345">
        <v>0.11170451942848245</v>
      </c>
      <c r="U51" s="345">
        <f t="shared" si="29"/>
        <v>-1.2480667139560753E-2</v>
      </c>
      <c r="V51" s="346">
        <f t="shared" si="30"/>
        <v>1.9386998032156377E-2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4.7500611351791344E-2</v>
      </c>
      <c r="C52" s="11">
        <v>9.4175219648652719E-2</v>
      </c>
      <c r="D52" s="11">
        <f t="shared" si="25"/>
        <v>4.6674608296861375E-2</v>
      </c>
      <c r="E52" s="11">
        <v>3.9620032636750749E-2</v>
      </c>
      <c r="F52" s="11">
        <f t="shared" si="26"/>
        <v>8.6294640933612124E-2</v>
      </c>
      <c r="G52" s="200">
        <f t="shared" si="27"/>
        <v>4.1265450290637107E-2</v>
      </c>
      <c r="I52" s="11" t="str">
        <f>I41</f>
        <v>Managers, directors and senior officials</v>
      </c>
      <c r="J52" s="11">
        <f t="array" ref="J52:J60">MMULT(aggregation!$B$13:$AA$21,B123:B148)</f>
        <v>4.09550397678602</v>
      </c>
      <c r="K52" s="11">
        <f t="array" ref="K52:K60">MMULT(aggregation!$B$13:$AA$21,C123:C148)</f>
        <v>4.6575584847182991</v>
      </c>
      <c r="L52" s="11">
        <f t="array" ref="L52:L60">MMULT(aggregation!$B$13:$AA$21,D123:D148)</f>
        <v>0.56205450793227874</v>
      </c>
      <c r="M52" s="11">
        <f t="array" ref="M52:M60">MMULT(aggregation!$B$13:$AA$21,E123:E148)</f>
        <v>2.3312197349441606</v>
      </c>
      <c r="N52" s="11">
        <f t="array" ref="N52:N60">MMULT(aggregation!$B$13:$AA$21,F123:F148)</f>
        <v>2.8932742428764389</v>
      </c>
      <c r="P52" s="10" t="str">
        <f>name!D20</f>
        <v>54 Textiles, printing and other skilled trades</v>
      </c>
      <c r="Q52" s="11">
        <v>5.7381482060487938</v>
      </c>
      <c r="R52" s="11">
        <v>5.9000072735166675</v>
      </c>
      <c r="S52" s="345">
        <f t="shared" si="28"/>
        <v>0.16185906746787371</v>
      </c>
      <c r="T52" s="345">
        <v>3.3620161388076579</v>
      </c>
      <c r="U52" s="345">
        <f t="shared" si="29"/>
        <v>3.5238752062755316</v>
      </c>
      <c r="V52" s="346">
        <f t="shared" si="30"/>
        <v>3.1221197392998778E-2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4.7980650460117569E-2</v>
      </c>
      <c r="C53" s="11">
        <v>8.828478884419988E-2</v>
      </c>
      <c r="D53" s="11">
        <f t="shared" si="25"/>
        <v>4.0304138384082311E-2</v>
      </c>
      <c r="E53" s="11">
        <v>3.9743489805924251E-2</v>
      </c>
      <c r="F53" s="11">
        <f t="shared" si="26"/>
        <v>8.0047628190006562E-2</v>
      </c>
      <c r="G53" s="200">
        <f t="shared" si="27"/>
        <v>4.1046669935141722E-2</v>
      </c>
      <c r="I53" s="11" t="str">
        <f>I42</f>
        <v>Professional occupations</v>
      </c>
      <c r="J53" s="11">
        <v>8.0027778281042039</v>
      </c>
      <c r="K53" s="11">
        <v>4.8367893931844845</v>
      </c>
      <c r="L53" s="11">
        <v>-3.1659884349197176</v>
      </c>
      <c r="M53" s="11">
        <v>2.0402165018384881</v>
      </c>
      <c r="N53" s="11">
        <v>-1.1257719330812301</v>
      </c>
      <c r="P53" s="10" t="str">
        <f>name!D21</f>
        <v>61 Caring personal service occupations</v>
      </c>
      <c r="Q53" s="11">
        <v>51.902251454900473</v>
      </c>
      <c r="R53" s="11">
        <v>59.923821657544842</v>
      </c>
      <c r="S53" s="345">
        <f t="shared" si="28"/>
        <v>8.0215702026443694</v>
      </c>
      <c r="T53" s="345">
        <v>32.179744455540018</v>
      </c>
      <c r="U53" s="345">
        <f t="shared" si="29"/>
        <v>40.201314658184387</v>
      </c>
      <c r="V53" s="346">
        <f t="shared" si="30"/>
        <v>3.2684806975971092E-2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2.0539914382803257E-2</v>
      </c>
      <c r="C54" s="11">
        <v>3.0898099949694325E-2</v>
      </c>
      <c r="D54" s="11">
        <f t="shared" ref="D54:D55" si="36">C54-B54</f>
        <v>1.0358185566891068E-2</v>
      </c>
      <c r="E54" s="11">
        <v>1.4862625879814151E-2</v>
      </c>
      <c r="F54" s="11">
        <f t="shared" ref="F54:F55" si="37">SUM(D54:E54)</f>
        <v>2.5220811446705217E-2</v>
      </c>
      <c r="G54" s="200">
        <f t="shared" si="27"/>
        <v>3.6960912854315797E-2</v>
      </c>
      <c r="I54" s="11" t="str">
        <f>I43</f>
        <v>Associate professional occupations</v>
      </c>
      <c r="J54" s="11">
        <v>7.0063581141213724</v>
      </c>
      <c r="K54" s="11">
        <v>7.4951961859042733</v>
      </c>
      <c r="L54" s="11">
        <v>0.48883807178290056</v>
      </c>
      <c r="M54" s="11">
        <v>3.3603108193915019</v>
      </c>
      <c r="N54" s="11">
        <v>3.8491488911744023</v>
      </c>
      <c r="P54" s="10" t="str">
        <f>name!D22</f>
        <v>62 Leisure, travel and related personal service occupations</v>
      </c>
      <c r="Q54" s="11">
        <v>9.052688843884221</v>
      </c>
      <c r="R54" s="11">
        <v>7.6637491132022282</v>
      </c>
      <c r="S54" s="345">
        <f t="shared" si="28"/>
        <v>-1.3889397306819928</v>
      </c>
      <c r="T54" s="345">
        <v>4.3418745202767024</v>
      </c>
      <c r="U54" s="345">
        <f t="shared" si="29"/>
        <v>2.9529347895947096</v>
      </c>
      <c r="V54" s="346">
        <f t="shared" si="30"/>
        <v>2.6463232795809422E-2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1.3637053289725983E-3</v>
      </c>
      <c r="C55" s="11">
        <v>2.0585498825028106E-3</v>
      </c>
      <c r="D55" s="11">
        <f t="shared" si="36"/>
        <v>6.9484455353021235E-4</v>
      </c>
      <c r="E55" s="11">
        <v>9.3521043400293592E-4</v>
      </c>
      <c r="F55" s="11">
        <f t="shared" si="37"/>
        <v>1.6300549875331483E-3</v>
      </c>
      <c r="G55" s="200">
        <f t="shared" si="27"/>
        <v>3.54286271691715E-2</v>
      </c>
      <c r="I55" s="11" t="str">
        <f>I44</f>
        <v>Administrative and secretarial occupations</v>
      </c>
      <c r="J55" s="11">
        <v>5.7614012987505223</v>
      </c>
      <c r="K55" s="11">
        <v>7.7892266857191634</v>
      </c>
      <c r="L55" s="11">
        <v>2.0278253869686411</v>
      </c>
      <c r="M55" s="11">
        <v>4.0713392677522027</v>
      </c>
      <c r="N55" s="11">
        <v>6.0991646547208438</v>
      </c>
      <c r="P55" s="10" t="str">
        <f>name!D23</f>
        <v>63 Community and civil enforcement occupations</v>
      </c>
      <c r="Q55" s="11">
        <v>0.13833289084964079</v>
      </c>
      <c r="R55" s="11">
        <v>0.17711639328387543</v>
      </c>
      <c r="S55" s="345">
        <f t="shared" si="28"/>
        <v>3.8783502434234646E-2</v>
      </c>
      <c r="T55" s="345">
        <v>0.10925941767351963</v>
      </c>
      <c r="U55" s="345">
        <f t="shared" si="29"/>
        <v>0.14804292010775427</v>
      </c>
      <c r="V55" s="346">
        <f t="shared" si="30"/>
        <v>3.9570897605625266E-2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0.11458814145560207</v>
      </c>
      <c r="C56" s="11">
        <v>0.16688624483559381</v>
      </c>
      <c r="D56" s="11">
        <f t="shared" si="25"/>
        <v>5.2298103379991731E-2</v>
      </c>
      <c r="E56" s="11">
        <v>7.1092616762616384E-2</v>
      </c>
      <c r="F56" s="11">
        <f t="shared" si="26"/>
        <v>0.12339072014260812</v>
      </c>
      <c r="G56" s="200">
        <f t="shared" si="27"/>
        <v>3.2702309723584344E-2</v>
      </c>
      <c r="I56" s="11" t="str">
        <f t="shared" ref="I56:I60" si="38">I45</f>
        <v>Skilled trades occupations</v>
      </c>
      <c r="J56" s="11">
        <v>1.8542614534096935</v>
      </c>
      <c r="K56" s="11">
        <v>2.9130866116703613</v>
      </c>
      <c r="L56" s="11">
        <v>1.0588251582606674</v>
      </c>
      <c r="M56" s="11">
        <v>1.287386338934861</v>
      </c>
      <c r="N56" s="11">
        <v>2.3462114971955286</v>
      </c>
      <c r="P56" s="10" t="str">
        <f>name!D24</f>
        <v>71 Sales occupations</v>
      </c>
      <c r="Q56" s="11">
        <v>34.81804539079554</v>
      </c>
      <c r="R56" s="11">
        <v>33.264799105371566</v>
      </c>
      <c r="S56" s="345">
        <f t="shared" si="28"/>
        <v>-1.5532462854239739</v>
      </c>
      <c r="T56" s="345">
        <v>18.719976776224911</v>
      </c>
      <c r="U56" s="345">
        <f t="shared" si="29"/>
        <v>17.166730490800937</v>
      </c>
      <c r="V56" s="346">
        <f t="shared" si="30"/>
        <v>2.9099093719746172E-2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4.6658581209559631E-2</v>
      </c>
      <c r="C57" s="11">
        <v>9.6808532235862763E-2</v>
      </c>
      <c r="D57" s="11">
        <f t="shared" si="25"/>
        <v>5.0149951026303131E-2</v>
      </c>
      <c r="E57" s="11">
        <v>3.413708824694995E-2</v>
      </c>
      <c r="F57" s="11">
        <f t="shared" si="26"/>
        <v>8.4287039273253081E-2</v>
      </c>
      <c r="G57" s="200">
        <f t="shared" si="27"/>
        <v>3.7282625874352382E-2</v>
      </c>
      <c r="I57" s="11" t="str">
        <f t="shared" si="38"/>
        <v>Caring, leisure and other service occupations</v>
      </c>
      <c r="J57" s="11">
        <v>6.4691018944008336</v>
      </c>
      <c r="K57" s="11">
        <v>7.4546442958047203</v>
      </c>
      <c r="L57" s="11">
        <v>0.98554240140388649</v>
      </c>
      <c r="M57" s="11">
        <v>4.1156008062959533</v>
      </c>
      <c r="N57" s="11">
        <v>5.10114320769984</v>
      </c>
      <c r="P57" s="10" t="str">
        <f>name!D25</f>
        <v>72 Customer service occupations</v>
      </c>
      <c r="Q57" s="11">
        <v>7.8180939170796018</v>
      </c>
      <c r="R57" s="11">
        <v>8.6808652977862177</v>
      </c>
      <c r="S57" s="345">
        <f t="shared" si="28"/>
        <v>0.86277138070661596</v>
      </c>
      <c r="T57" s="345">
        <v>4.374878011548855</v>
      </c>
      <c r="U57" s="345">
        <f t="shared" si="29"/>
        <v>5.237649392255471</v>
      </c>
      <c r="V57" s="346">
        <f t="shared" si="30"/>
        <v>3.0071202960031407E-2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3.5537424327896812E-2</v>
      </c>
      <c r="C58" s="11">
        <v>0.12740309227560165</v>
      </c>
      <c r="D58" s="11">
        <f t="shared" ref="D58:D59" si="39">C58-B58</f>
        <v>9.1865667947704843E-2</v>
      </c>
      <c r="E58" s="11">
        <v>4.2784005018225817E-2</v>
      </c>
      <c r="F58" s="11">
        <f t="shared" ref="F58:F59" si="40">SUM(D58:E58)</f>
        <v>0.13464967296593067</v>
      </c>
      <c r="G58" s="200">
        <f t="shared" si="27"/>
        <v>5.4094734174605863E-2</v>
      </c>
      <c r="I58" s="11" t="str">
        <f t="shared" si="38"/>
        <v>Sales and customer service occupations</v>
      </c>
      <c r="J58" s="11">
        <v>3.0032638240758094</v>
      </c>
      <c r="K58" s="11">
        <v>4.4479503535982516</v>
      </c>
      <c r="L58" s="11">
        <v>1.4446865295224418</v>
      </c>
      <c r="M58" s="11">
        <v>2.0412525638396715</v>
      </c>
      <c r="N58" s="11">
        <v>3.4859390933621137</v>
      </c>
      <c r="P58" s="10" t="str">
        <f>name!D26</f>
        <v>81 Process, plant and machine operatives</v>
      </c>
      <c r="Q58" s="11">
        <v>4.7265753207873757</v>
      </c>
      <c r="R58" s="11">
        <v>4.5467010290717971</v>
      </c>
      <c r="S58" s="345">
        <f t="shared" si="28"/>
        <v>-0.17987429171557867</v>
      </c>
      <c r="T58" s="345">
        <v>2.3794979887162557</v>
      </c>
      <c r="U58" s="345">
        <f t="shared" si="29"/>
        <v>2.1996236970006771</v>
      </c>
      <c r="V58" s="346">
        <f t="shared" si="30"/>
        <v>2.7556095953867654E-2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5.7479312078213114E-2</v>
      </c>
      <c r="C59" s="11">
        <v>0.11665783647468089</v>
      </c>
      <c r="D59" s="11">
        <f t="shared" si="39"/>
        <v>5.9178524396467778E-2</v>
      </c>
      <c r="E59" s="11">
        <v>6.039424724365456E-2</v>
      </c>
      <c r="F59" s="11">
        <f t="shared" si="40"/>
        <v>0.11957277164012234</v>
      </c>
      <c r="G59" s="200">
        <f t="shared" si="27"/>
        <v>4.9043882997999999E-2</v>
      </c>
      <c r="I59" s="11" t="str">
        <f t="shared" si="38"/>
        <v>Process, plant and machine operatives</v>
      </c>
      <c r="J59" s="11">
        <v>1.0360487951598756</v>
      </c>
      <c r="K59" s="11">
        <v>1.9638832605617775</v>
      </c>
      <c r="L59" s="11">
        <v>0.92783446540190195</v>
      </c>
      <c r="M59" s="11">
        <v>0.8593590692038322</v>
      </c>
      <c r="N59" s="11">
        <v>1.7871935346057342</v>
      </c>
      <c r="P59" s="10" t="str">
        <f>name!D27</f>
        <v>82 Transport and mobile machine drivers and operatives</v>
      </c>
      <c r="Q59" s="11">
        <v>1.0385674772714877</v>
      </c>
      <c r="R59" s="11">
        <v>1.5675607239220812</v>
      </c>
      <c r="S59" s="345">
        <f t="shared" si="28"/>
        <v>0.52899324665059355</v>
      </c>
      <c r="T59" s="345">
        <v>0.84730148259477112</v>
      </c>
      <c r="U59" s="345">
        <f t="shared" si="29"/>
        <v>1.3762947292453647</v>
      </c>
      <c r="V59" s="346">
        <f t="shared" si="30"/>
        <v>4.0571162966577479E-2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4.4018425708935332E-4</v>
      </c>
      <c r="C60" s="11">
        <v>3.4164197191518097E-3</v>
      </c>
      <c r="D60" s="11">
        <f t="shared" si="25"/>
        <v>2.9762354620624563E-3</v>
      </c>
      <c r="E60" s="11">
        <v>1.7987147734137574E-3</v>
      </c>
      <c r="F60" s="11">
        <f t="shared" si="26"/>
        <v>4.7749502354762132E-3</v>
      </c>
      <c r="G60" s="200">
        <f t="shared" si="27"/>
        <v>0.1145340304216842</v>
      </c>
      <c r="I60" s="11" t="str">
        <f t="shared" si="38"/>
        <v>Elementary occupations</v>
      </c>
      <c r="J60" s="11">
        <v>2.5567161072771087</v>
      </c>
      <c r="K60" s="11">
        <v>4.652747620896994</v>
      </c>
      <c r="L60" s="11">
        <v>2.0960315136198848</v>
      </c>
      <c r="M60" s="11">
        <v>2.2491914957652424</v>
      </c>
      <c r="N60" s="11">
        <v>4.3452230093851281</v>
      </c>
      <c r="P60" s="10" t="str">
        <f>name!D28</f>
        <v>91 Elementary trades and related occupations</v>
      </c>
      <c r="Q60" s="11">
        <v>2.375884507288363</v>
      </c>
      <c r="R60" s="11">
        <v>9.0035247619303913</v>
      </c>
      <c r="S60" s="345">
        <f t="shared" si="28"/>
        <v>6.6276402546420279</v>
      </c>
      <c r="T60" s="345">
        <v>4.7394887284069114</v>
      </c>
      <c r="U60" s="345">
        <f t="shared" si="29"/>
        <v>11.367128983048939</v>
      </c>
      <c r="V60" s="346">
        <f t="shared" si="30"/>
        <v>7.5865936555888691E-2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4.392675576533301E-2</v>
      </c>
      <c r="C61" s="11">
        <v>6.5356709644121935E-2</v>
      </c>
      <c r="D61" s="11">
        <f t="shared" ref="D61" si="41">C61-B61</f>
        <v>2.1429953878788925E-2</v>
      </c>
      <c r="E61" s="11">
        <v>3.0585194008014755E-2</v>
      </c>
      <c r="F61" s="11">
        <f t="shared" ref="F61" si="42">SUM(D61:E61)</f>
        <v>5.2015147886803684E-2</v>
      </c>
      <c r="G61" s="200">
        <f t="shared" ref="G61" si="43">IF(B61&gt;0,(1+(E61/B61))^(1/($C$6-$B$6))-1,0)</f>
        <v>3.585695550424739E-2</v>
      </c>
      <c r="P61" s="10" t="str">
        <f>name!D29</f>
        <v>92 Elementary administration and service occupations</v>
      </c>
      <c r="Q61" s="11">
        <v>30.326925672198559</v>
      </c>
      <c r="R61" s="11">
        <v>23.440226546959245</v>
      </c>
      <c r="S61" s="345">
        <f t="shared" ref="S61" si="44">R61-Q61</f>
        <v>-6.8866991252393142</v>
      </c>
      <c r="T61" s="345">
        <v>14.272646966720361</v>
      </c>
      <c r="U61" s="345">
        <f t="shared" ref="U61" si="45">SUM(S61:T61)</f>
        <v>7.3859478414810464</v>
      </c>
      <c r="V61" s="346">
        <f t="shared" ref="V61" si="46">IF(Q61&gt;0,(1+(T61/Q61))^(1/($C$6-$B$6))-1,0)</f>
        <v>2.6045974154703888E-2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11.093972884631633</v>
      </c>
      <c r="C62" s="11">
        <f t="shared" ref="C62:F62" si="47">SUM(C36:C61)</f>
        <v>17.578476312439257</v>
      </c>
      <c r="D62" s="11">
        <f t="shared" si="47"/>
        <v>6.4845034278076223</v>
      </c>
      <c r="E62" s="11">
        <f t="shared" si="47"/>
        <v>7.1070060717742516</v>
      </c>
      <c r="F62" s="11">
        <f t="shared" si="47"/>
        <v>13.591509499581877</v>
      </c>
      <c r="G62" s="200">
        <f t="shared" si="27"/>
        <v>3.3555597034310436E-2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346.88414013449909</v>
      </c>
      <c r="R62" s="11">
        <f>SUM(R36:R61)</f>
        <v>381.99555708888909</v>
      </c>
      <c r="S62" s="345">
        <f>R62-Q62</f>
        <v>35.111416954389995</v>
      </c>
      <c r="T62" s="11">
        <f>SUM(T36:T61)</f>
        <v>205.60638285925239</v>
      </c>
      <c r="U62" s="345">
        <f>SUM(S62:T62)</f>
        <v>240.71779981364239</v>
      </c>
      <c r="V62" s="346">
        <f t="shared" si="30"/>
        <v>3.1516135761320507E-2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5.3523036813292606</v>
      </c>
      <c r="K63" s="11">
        <f t="array" ref="K63:K71">MMULT(aggregation!$B$13:$AA$21,C152:C177)</f>
        <v>6.1307532767833131</v>
      </c>
      <c r="L63" s="11">
        <f t="array" ref="L63:L71">MMULT(aggregation!$B$13:$AA$21,D152:D177)</f>
        <v>0.77844959545405201</v>
      </c>
      <c r="M63" s="11">
        <f t="array" ref="M63:M71">MMULT(aggregation!$B$13:$AA$21,E152:E177)</f>
        <v>2.9444407000924544</v>
      </c>
      <c r="N63" s="11">
        <f t="array" ref="N63:N71">MMULT(aggregation!$B$13:$AA$21,F152:F177)</f>
        <v>3.7228902955465064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7.7353120580177031</v>
      </c>
      <c r="K64" s="11">
        <v>9.4867055368980751</v>
      </c>
      <c r="L64" s="11">
        <v>1.7513934788803713</v>
      </c>
      <c r="M64" s="11">
        <v>3.4724185403991754</v>
      </c>
      <c r="N64" s="11">
        <v>5.2238120192795465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4.9702913611077566</v>
      </c>
      <c r="C65" s="11">
        <v>6.4594604107960203</v>
      </c>
      <c r="D65" s="11">
        <f>C65-B65</f>
        <v>1.4891690496882637</v>
      </c>
      <c r="E65" s="11">
        <v>3.0760505434267533</v>
      </c>
      <c r="F65" s="11">
        <f>SUM(D65:E65)</f>
        <v>4.5652195931150175</v>
      </c>
      <c r="G65" s="200">
        <f>IF(B65&gt;0,(1+(E65/B65))^(1/($C$6-$B$6))-1,0)</f>
        <v>3.26372225997138E-2</v>
      </c>
      <c r="I65" s="11" t="str">
        <f>I54</f>
        <v>Associate professional occupations</v>
      </c>
      <c r="J65" s="11">
        <v>5.9365471255613222</v>
      </c>
      <c r="K65" s="11">
        <v>6.9816868622431567</v>
      </c>
      <c r="L65" s="11">
        <v>1.0451397366818347</v>
      </c>
      <c r="M65" s="11">
        <v>2.8829267180297915</v>
      </c>
      <c r="N65" s="11">
        <v>3.928066454711626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2.0366351625562715</v>
      </c>
      <c r="C66" s="11">
        <v>3.2078709438700197</v>
      </c>
      <c r="D66" s="11">
        <f t="shared" ref="D66:D89" si="50">C66-B66</f>
        <v>1.1712357813137482</v>
      </c>
      <c r="E66" s="11">
        <v>1.6115430890913247</v>
      </c>
      <c r="F66" s="11">
        <f t="shared" ref="F66:F89" si="51">SUM(D66:E66)</f>
        <v>2.7827788704050729</v>
      </c>
      <c r="G66" s="200">
        <f t="shared" ref="G66:G89" si="52">IF(B66&gt;0,(1+(E66/B66))^(1/($C$6-$B$6))-1,0)</f>
        <v>3.9626930227127266E-2</v>
      </c>
      <c r="I66" s="11" t="str">
        <f>I55</f>
        <v>Administrative and secretarial occupations</v>
      </c>
      <c r="J66" s="11">
        <v>5.4101540583530987</v>
      </c>
      <c r="K66" s="11">
        <v>6.899315585109111</v>
      </c>
      <c r="L66" s="11">
        <v>1.4891615267560121</v>
      </c>
      <c r="M66" s="11">
        <v>3.3621662510372934</v>
      </c>
      <c r="N66" s="11">
        <v>4.8513277777933057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7.0541927198606942</v>
      </c>
      <c r="C67" s="11">
        <v>13.29281512134353</v>
      </c>
      <c r="D67" s="11">
        <f t="shared" si="50"/>
        <v>6.2386224014828358</v>
      </c>
      <c r="E67" s="11">
        <v>4.5045083531942272</v>
      </c>
      <c r="F67" s="11">
        <f t="shared" si="51"/>
        <v>10.743130754677063</v>
      </c>
      <c r="G67" s="200">
        <f t="shared" si="52"/>
        <v>3.3468984360309983E-2</v>
      </c>
      <c r="I67" s="11" t="str">
        <f t="shared" ref="I67:I71" si="53">I56</f>
        <v>Skilled trades occupations</v>
      </c>
      <c r="J67" s="11">
        <v>4.1282162796877353</v>
      </c>
      <c r="K67" s="11">
        <v>5.9507805893059116</v>
      </c>
      <c r="L67" s="11">
        <v>1.8225643096181772</v>
      </c>
      <c r="M67" s="11">
        <v>2.4255815413238784</v>
      </c>
      <c r="N67" s="11">
        <v>4.2481458509420555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6.4829474076320963</v>
      </c>
      <c r="C68" s="11">
        <v>9.3212568243233171</v>
      </c>
      <c r="D68" s="11">
        <f t="shared" si="50"/>
        <v>2.8383094166912208</v>
      </c>
      <c r="E68" s="11">
        <v>4.1143094805712108</v>
      </c>
      <c r="F68" s="11">
        <f t="shared" si="51"/>
        <v>6.9526188972624317</v>
      </c>
      <c r="G68" s="200">
        <f t="shared" si="52"/>
        <v>3.3303889769678685E-2</v>
      </c>
      <c r="I68" s="11" t="str">
        <f t="shared" si="53"/>
        <v>Caring, leisure and other service occupations</v>
      </c>
      <c r="J68" s="11">
        <v>4.5716369823287852</v>
      </c>
      <c r="K68" s="11">
        <v>6.1892199977219198</v>
      </c>
      <c r="L68" s="11">
        <v>1.6175830153931341</v>
      </c>
      <c r="M68" s="11">
        <v>3.2604442794821828</v>
      </c>
      <c r="N68" s="11">
        <v>4.8780272948753165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19.64780491461531</v>
      </c>
      <c r="C69" s="11">
        <v>28.150078730766506</v>
      </c>
      <c r="D69" s="11">
        <f t="shared" ref="D69" si="54">C69-B69</f>
        <v>8.5022738161511953</v>
      </c>
      <c r="E69" s="11">
        <v>12.3625222298759</v>
      </c>
      <c r="F69" s="11">
        <f t="shared" ref="F69" si="55">SUM(D69:E69)</f>
        <v>20.864796046027095</v>
      </c>
      <c r="G69" s="200">
        <f t="shared" si="52"/>
        <v>3.3074729857048846E-2</v>
      </c>
      <c r="I69" s="11" t="str">
        <f t="shared" si="53"/>
        <v>Sales and customer service occupations</v>
      </c>
      <c r="J69" s="11">
        <v>2.768198310954856</v>
      </c>
      <c r="K69" s="11">
        <v>3.9691737629186514</v>
      </c>
      <c r="L69" s="11">
        <v>1.200975451963795</v>
      </c>
      <c r="M69" s="11">
        <v>1.6021049153416165</v>
      </c>
      <c r="N69" s="11">
        <v>2.8030803673054114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8.0364162644826003</v>
      </c>
      <c r="C70" s="11">
        <v>11.74683331488561</v>
      </c>
      <c r="D70" s="11">
        <f t="shared" si="50"/>
        <v>3.7104170504030094</v>
      </c>
      <c r="E70" s="11">
        <v>5.0824697386434883</v>
      </c>
      <c r="F70" s="11">
        <f t="shared" si="51"/>
        <v>8.7928867890464986</v>
      </c>
      <c r="G70" s="200">
        <f t="shared" si="52"/>
        <v>3.3210875689048791E-2</v>
      </c>
      <c r="I70" s="11" t="str">
        <f t="shared" si="53"/>
        <v>Process, plant and machine operatives</v>
      </c>
      <c r="J70" s="11">
        <v>1.843125640535181</v>
      </c>
      <c r="K70" s="11">
        <v>3.0954683109682244</v>
      </c>
      <c r="L70" s="11">
        <v>1.2523426704330434</v>
      </c>
      <c r="M70" s="11">
        <v>1.4037609318944797</v>
      </c>
      <c r="N70" s="11">
        <v>2.6561036023275229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1.5447041731366253</v>
      </c>
      <c r="C71" s="11">
        <v>2.2056766524283327</v>
      </c>
      <c r="D71" s="11">
        <f t="shared" si="50"/>
        <v>0.66097247929170733</v>
      </c>
      <c r="E71" s="11">
        <v>0.82376615738409875</v>
      </c>
      <c r="F71" s="11">
        <f t="shared" si="51"/>
        <v>1.484738636675806</v>
      </c>
      <c r="G71" s="200">
        <f t="shared" si="52"/>
        <v>2.8903967603442604E-2</v>
      </c>
      <c r="I71" s="11" t="str">
        <f t="shared" si="53"/>
        <v>Elementary occupations</v>
      </c>
      <c r="J71" s="11">
        <v>2.4554172592956607</v>
      </c>
      <c r="K71" s="11">
        <v>4.0541200735365734</v>
      </c>
      <c r="L71" s="11">
        <v>1.5987028142409123</v>
      </c>
      <c r="M71" s="11">
        <v>1.9413112470626479</v>
      </c>
      <c r="N71" s="11">
        <v>3.5400140613035607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1.6478649169503106</v>
      </c>
      <c r="C72" s="11">
        <v>4.9472161195800624</v>
      </c>
      <c r="D72" s="11">
        <f t="shared" si="50"/>
        <v>3.2993512026297518</v>
      </c>
      <c r="E72" s="11">
        <v>2.1097697438949257</v>
      </c>
      <c r="F72" s="11">
        <f t="shared" si="51"/>
        <v>5.409120946524677</v>
      </c>
      <c r="G72" s="200">
        <f t="shared" si="52"/>
        <v>5.6491959961239235E-2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0.38781538720544562</v>
      </c>
      <c r="C73" s="11">
        <v>0.49772606830028565</v>
      </c>
      <c r="D73" s="11">
        <f t="shared" si="50"/>
        <v>0.10991068109484003</v>
      </c>
      <c r="E73" s="11">
        <v>0.13664120428055618</v>
      </c>
      <c r="F73" s="11">
        <f t="shared" si="51"/>
        <v>0.24655188537539621</v>
      </c>
      <c r="G73" s="200">
        <f t="shared" si="52"/>
        <v>2.0326032742446598E-2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1.4842687399383185</v>
      </c>
      <c r="C74" s="11">
        <v>1.9252409478578545</v>
      </c>
      <c r="D74" s="11">
        <f t="shared" ref="D74:D75" si="56">C74-B74</f>
        <v>0.44097220791953595</v>
      </c>
      <c r="E74" s="11">
        <v>0.82352632603861864</v>
      </c>
      <c r="F74" s="11">
        <f t="shared" ref="F74:F75" si="57">SUM(D74:E74)</f>
        <v>1.2644985339581547</v>
      </c>
      <c r="G74" s="200">
        <f t="shared" si="52"/>
        <v>2.9861872407262346E-2</v>
      </c>
      <c r="I74" s="11" t="str">
        <f>I63</f>
        <v>Managers, directors and senior officials</v>
      </c>
      <c r="J74" s="11">
        <f t="array" ref="J74:J82">MMULT(aggregation!$B$13:$AA$21,B181:B206)</f>
        <v>12.705858291962279</v>
      </c>
      <c r="K74" s="11">
        <f t="array" ref="K74:K82">MMULT(aggregation!$B$13:$AA$21,C181:C206)</f>
        <v>10.849861918366162</v>
      </c>
      <c r="L74" s="11">
        <f t="array" ref="L74:L82">MMULT(aggregation!$B$13:$AA$21,D181:D206)</f>
        <v>-1.8559963735961165</v>
      </c>
      <c r="M74" s="11">
        <f t="array" ref="M74:M82">MMULT(aggregation!$B$13:$AA$21,E181:E206)</f>
        <v>5.005148320935132</v>
      </c>
      <c r="N74" s="11">
        <f t="array" ref="N74:N82">MMULT(aggregation!$B$13:$AA$21,F181:F206)</f>
        <v>3.1491519473390159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4.5909943337010866</v>
      </c>
      <c r="C75" s="11">
        <v>6.8880748056862267</v>
      </c>
      <c r="D75" s="11">
        <f t="shared" si="56"/>
        <v>2.2970804719851401</v>
      </c>
      <c r="E75" s="11">
        <v>3.00090385901132</v>
      </c>
      <c r="F75" s="11">
        <f t="shared" si="57"/>
        <v>5.29798433099646</v>
      </c>
      <c r="G75" s="200">
        <f t="shared" si="52"/>
        <v>3.4100880517708765E-2</v>
      </c>
      <c r="I75" s="11" t="str">
        <f>I64</f>
        <v>Professional occupations</v>
      </c>
      <c r="J75" s="11">
        <v>17.077591019219632</v>
      </c>
      <c r="K75" s="11">
        <v>17.269089194141838</v>
      </c>
      <c r="L75" s="11">
        <v>0.19149817492220844</v>
      </c>
      <c r="M75" s="11">
        <v>6.9140855094295492</v>
      </c>
      <c r="N75" s="11">
        <v>7.1055836843517568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4.1963829545318116</v>
      </c>
      <c r="C76" s="11">
        <v>7.7683157333495565</v>
      </c>
      <c r="D76" s="11">
        <f t="shared" si="50"/>
        <v>3.5719327788177448</v>
      </c>
      <c r="E76" s="11">
        <v>3.342748545324723</v>
      </c>
      <c r="F76" s="11">
        <f t="shared" si="51"/>
        <v>6.9146813241424674</v>
      </c>
      <c r="G76" s="200">
        <f t="shared" si="52"/>
        <v>3.9831765143887976E-2</v>
      </c>
      <c r="I76" s="11" t="str">
        <f>I65</f>
        <v>Associate professional occupations</v>
      </c>
      <c r="J76" s="11">
        <v>16.701925859949498</v>
      </c>
      <c r="K76" s="11">
        <v>17.290896087149466</v>
      </c>
      <c r="L76" s="11">
        <v>0.58897022719996972</v>
      </c>
      <c r="M76" s="11">
        <v>7.6161265982059643</v>
      </c>
      <c r="N76" s="11">
        <v>8.2050968254059349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0.64645258538858386</v>
      </c>
      <c r="C77" s="11">
        <v>1.3139222547398073</v>
      </c>
      <c r="D77" s="11">
        <f t="shared" si="50"/>
        <v>0.66746966935122343</v>
      </c>
      <c r="E77" s="11">
        <v>0.61221854160990286</v>
      </c>
      <c r="F77" s="11">
        <f t="shared" si="51"/>
        <v>1.2796882109611263</v>
      </c>
      <c r="G77" s="200">
        <f t="shared" si="52"/>
        <v>4.5422170923608673E-2</v>
      </c>
      <c r="I77" s="11" t="str">
        <f>I66</f>
        <v>Administrative and secretarial occupations</v>
      </c>
      <c r="J77" s="11">
        <v>18.806231221016859</v>
      </c>
      <c r="K77" s="11">
        <v>14.750570776175497</v>
      </c>
      <c r="L77" s="11">
        <v>-4.0556604448413625</v>
      </c>
      <c r="M77" s="11">
        <v>7.9021226804664693</v>
      </c>
      <c r="N77" s="11">
        <v>3.8464622356251073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9.856500529003584E-2</v>
      </c>
      <c r="C78" s="11">
        <v>0.14449380228995198</v>
      </c>
      <c r="D78" s="11">
        <f t="shared" si="50"/>
        <v>4.5928796999916144E-2</v>
      </c>
      <c r="E78" s="11">
        <v>6.0506499036072123E-2</v>
      </c>
      <c r="F78" s="11">
        <f t="shared" si="51"/>
        <v>0.10643529603598827</v>
      </c>
      <c r="G78" s="200">
        <f t="shared" si="52"/>
        <v>3.2423724704098378E-2</v>
      </c>
      <c r="I78" s="11" t="str">
        <f t="shared" ref="I78:I82" si="58">I67</f>
        <v>Skilled trades occupations</v>
      </c>
      <c r="J78" s="11">
        <v>23.590624344169548</v>
      </c>
      <c r="K78" s="11">
        <v>20.487132506040687</v>
      </c>
      <c r="L78" s="11">
        <v>-3.1034918381288641</v>
      </c>
      <c r="M78" s="11">
        <v>8.3358249606369945</v>
      </c>
      <c r="N78" s="11">
        <v>5.2323331225081287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0.40434734391221872</v>
      </c>
      <c r="C79" s="11">
        <v>0.73752396380437291</v>
      </c>
      <c r="D79" s="11">
        <f t="shared" si="50"/>
        <v>0.33317661989215419</v>
      </c>
      <c r="E79" s="11">
        <v>0.27829683821853546</v>
      </c>
      <c r="F79" s="11">
        <f t="shared" si="51"/>
        <v>0.61147345811068965</v>
      </c>
      <c r="G79" s="200">
        <f t="shared" si="52"/>
        <v>3.5529923764484606E-2</v>
      </c>
      <c r="I79" s="11" t="str">
        <f t="shared" si="58"/>
        <v>Caring, leisure and other service occupations</v>
      </c>
      <c r="J79" s="11">
        <v>27.47418662787225</v>
      </c>
      <c r="K79" s="11">
        <v>32.523696894572097</v>
      </c>
      <c r="L79" s="11">
        <v>5.0495102666998495</v>
      </c>
      <c r="M79" s="11">
        <v>16.186457671911914</v>
      </c>
      <c r="N79" s="11">
        <v>21.235967938611761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0.17101315550358723</v>
      </c>
      <c r="C80" s="11">
        <v>0.27314692452630279</v>
      </c>
      <c r="D80" s="11">
        <f t="shared" ref="D80" si="59">C80-B80</f>
        <v>0.10213376902271556</v>
      </c>
      <c r="E80" s="11">
        <v>0.1182405367706371</v>
      </c>
      <c r="F80" s="11">
        <f t="shared" ref="F80" si="60">SUM(D80:E80)</f>
        <v>0.22037430579335265</v>
      </c>
      <c r="G80" s="200">
        <f t="shared" si="52"/>
        <v>3.5658624299529373E-2</v>
      </c>
      <c r="I80" s="11" t="str">
        <f t="shared" si="58"/>
        <v>Sales and customer service occupations</v>
      </c>
      <c r="J80" s="11">
        <v>18.613729337299535</v>
      </c>
      <c r="K80" s="11">
        <v>19.501002166565996</v>
      </c>
      <c r="L80" s="11">
        <v>0.88727282926646112</v>
      </c>
      <c r="M80" s="11">
        <v>8.6951796392353238</v>
      </c>
      <c r="N80" s="11">
        <v>9.5824524685017849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0.40092994688024058</v>
      </c>
      <c r="C81" s="11">
        <v>0.75014520563806741</v>
      </c>
      <c r="D81" s="11">
        <f t="shared" si="50"/>
        <v>0.34921525875782683</v>
      </c>
      <c r="E81" s="11">
        <v>0.33001993812515923</v>
      </c>
      <c r="F81" s="11">
        <f t="shared" si="51"/>
        <v>0.67923519688298606</v>
      </c>
      <c r="G81" s="200">
        <f t="shared" si="52"/>
        <v>4.0849505886164428E-2</v>
      </c>
      <c r="I81" s="11" t="str">
        <f t="shared" si="58"/>
        <v>Process, plant and machine operatives</v>
      </c>
      <c r="J81" s="11">
        <v>10.225671356309428</v>
      </c>
      <c r="K81" s="11">
        <v>11.192305138953932</v>
      </c>
      <c r="L81" s="11">
        <v>0.96663378264450373</v>
      </c>
      <c r="M81" s="11">
        <v>4.8003803375834142</v>
      </c>
      <c r="N81" s="11">
        <v>5.7670141202279179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2.2552871480922918</v>
      </c>
      <c r="C82" s="11">
        <v>4.569115438090213</v>
      </c>
      <c r="D82" s="11">
        <f t="shared" si="50"/>
        <v>2.3138282899979212</v>
      </c>
      <c r="E82" s="11">
        <v>2.0912791087801299</v>
      </c>
      <c r="F82" s="11">
        <f t="shared" si="51"/>
        <v>4.4051073987780516</v>
      </c>
      <c r="G82" s="200">
        <f t="shared" si="52"/>
        <v>4.4711312141306081E-2</v>
      </c>
      <c r="I82" s="11" t="str">
        <f t="shared" si="58"/>
        <v>Elementary occupations</v>
      </c>
      <c r="J82" s="11">
        <v>12.741818562763097</v>
      </c>
      <c r="K82" s="11">
        <v>12.492553668856683</v>
      </c>
      <c r="L82" s="11">
        <v>-0.24926489390641349</v>
      </c>
      <c r="M82" s="11">
        <v>5.9523593758126108</v>
      </c>
      <c r="N82" s="11">
        <v>5.7030944819061968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0.29605762045007017</v>
      </c>
      <c r="C83" s="11">
        <v>0.4496956264152982</v>
      </c>
      <c r="D83" s="11">
        <f t="shared" ref="D83:D84" si="61">C83-B83</f>
        <v>0.15363800596522803</v>
      </c>
      <c r="E83" s="11">
        <v>0.21013780472779534</v>
      </c>
      <c r="F83" s="11">
        <f t="shared" ref="F83:F84" si="62">SUM(D83:E83)</f>
        <v>0.36377581069302334</v>
      </c>
      <c r="G83" s="200">
        <f t="shared" si="52"/>
        <v>3.6404917096935607E-2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2.4662158803812576E-2</v>
      </c>
      <c r="C84" s="11">
        <v>2.9969953524172255E-2</v>
      </c>
      <c r="D84" s="11">
        <f t="shared" si="61"/>
        <v>5.3077947203596793E-3</v>
      </c>
      <c r="E84" s="11">
        <v>1.3141541085243394E-2</v>
      </c>
      <c r="F84" s="11">
        <f t="shared" si="62"/>
        <v>1.8449335805603075E-2</v>
      </c>
      <c r="G84" s="200">
        <f t="shared" si="52"/>
        <v>2.8885107525597142E-2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1.6240198325832622</v>
      </c>
      <c r="C85" s="11">
        <v>2.9495224895770202</v>
      </c>
      <c r="D85" s="11">
        <f t="shared" si="50"/>
        <v>1.325502656993758</v>
      </c>
      <c r="E85" s="11">
        <v>1.1640897803841475</v>
      </c>
      <c r="F85" s="11">
        <f t="shared" si="51"/>
        <v>2.4895924373779055</v>
      </c>
      <c r="G85" s="200">
        <f t="shared" si="52"/>
        <v>3.6687593129254736E-2</v>
      </c>
      <c r="I85" s="11" t="str">
        <f>I74</f>
        <v>Managers, directors and senior officials</v>
      </c>
      <c r="J85" s="11">
        <f t="array" ref="J85:J93">MMULT(aggregation!$B$13:$AA$21,B210:B235)</f>
        <v>10.612630489840594</v>
      </c>
      <c r="K85" s="11">
        <f t="array" ref="K85:K93">MMULT(aggregation!$B$13:$AA$21,C210:C235)</f>
        <v>8.0877546400293916</v>
      </c>
      <c r="L85" s="11">
        <f t="array" ref="L85:L93">MMULT(aggregation!$B$13:$AA$21,D210:D235)</f>
        <v>-2.5248758498112007</v>
      </c>
      <c r="M85" s="11">
        <f t="array" ref="M85:M93">MMULT(aggregation!$B$13:$AA$21,E210:E235)</f>
        <v>4.345779536938327</v>
      </c>
      <c r="N85" s="11">
        <f t="array" ref="N85:N93">MMULT(aggregation!$B$13:$AA$21,F210:F235)</f>
        <v>1.8209036871271258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0.48175878734354327</v>
      </c>
      <c r="C86" s="11">
        <v>0.89827328377115179</v>
      </c>
      <c r="D86" s="11">
        <f t="shared" si="50"/>
        <v>0.41651449642760852</v>
      </c>
      <c r="E86" s="11">
        <v>0.35469001002524569</v>
      </c>
      <c r="F86" s="11">
        <f t="shared" si="51"/>
        <v>0.77120450645285421</v>
      </c>
      <c r="G86" s="200">
        <f t="shared" si="52"/>
        <v>3.7466258528469076E-2</v>
      </c>
      <c r="I86" s="11" t="str">
        <f>I75</f>
        <v>Professional occupations</v>
      </c>
      <c r="J86" s="11">
        <v>11.133519676941651</v>
      </c>
      <c r="K86" s="11">
        <v>9.7067059058015719</v>
      </c>
      <c r="L86" s="11">
        <v>-1.4268137711400792</v>
      </c>
      <c r="M86" s="11">
        <v>4.1839788314050343</v>
      </c>
      <c r="N86" s="11">
        <v>2.7571650602649549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0.28702320090532657</v>
      </c>
      <c r="C87" s="11">
        <v>0.72712863756333124</v>
      </c>
      <c r="D87" s="11">
        <f t="shared" ref="D87:D88" si="63">C87-B87</f>
        <v>0.44010543665800467</v>
      </c>
      <c r="E87" s="11">
        <v>0.26348188793370081</v>
      </c>
      <c r="F87" s="11">
        <f t="shared" ref="F87:F88" si="64">SUM(D87:E87)</f>
        <v>0.70358732459170548</v>
      </c>
      <c r="G87" s="200">
        <f t="shared" si="52"/>
        <v>4.4374571301866395E-2</v>
      </c>
      <c r="I87" s="11" t="str">
        <f>I76</f>
        <v>Associate professional occupations</v>
      </c>
      <c r="J87" s="11">
        <v>12.489736526407553</v>
      </c>
      <c r="K87" s="11">
        <v>10.728388666996047</v>
      </c>
      <c r="L87" s="11">
        <v>-1.761347859411506</v>
      </c>
      <c r="M87" s="11">
        <v>4.8589344156093954</v>
      </c>
      <c r="N87" s="11">
        <v>3.0975865561978893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0.35402348301746012</v>
      </c>
      <c r="C88" s="11">
        <v>0.62695543927407926</v>
      </c>
      <c r="D88" s="11">
        <f t="shared" si="63"/>
        <v>0.27293195625661915</v>
      </c>
      <c r="E88" s="11">
        <v>0.31861712912140988</v>
      </c>
      <c r="F88" s="11">
        <f t="shared" si="64"/>
        <v>0.59154908537802897</v>
      </c>
      <c r="G88" s="200">
        <f t="shared" si="52"/>
        <v>4.3718546957541404E-2</v>
      </c>
      <c r="I88" s="11" t="str">
        <f>I77</f>
        <v>Administrative and secretarial occupations</v>
      </c>
      <c r="J88" s="11">
        <v>19.423036640217642</v>
      </c>
      <c r="K88" s="11">
        <v>12.566087835641477</v>
      </c>
      <c r="L88" s="11">
        <v>-6.8569488045761648</v>
      </c>
      <c r="M88" s="11">
        <v>7.0561082590689193</v>
      </c>
      <c r="N88" s="11">
        <v>0.19915945449275418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0.14316493124799409</v>
      </c>
      <c r="C89" s="11">
        <v>0.45986420918213661</v>
      </c>
      <c r="D89" s="11">
        <f t="shared" si="50"/>
        <v>0.31669927793414254</v>
      </c>
      <c r="E89" s="11">
        <v>0.1851590724912679</v>
      </c>
      <c r="F89" s="11">
        <f t="shared" si="51"/>
        <v>0.50185835042541038</v>
      </c>
      <c r="G89" s="200">
        <f t="shared" si="52"/>
        <v>5.6893107666128762E-2</v>
      </c>
      <c r="I89" s="11" t="str">
        <f t="shared" ref="I89:I93" si="65">I78</f>
        <v>Skilled trades occupations</v>
      </c>
      <c r="J89" s="11">
        <v>19.413941362860058</v>
      </c>
      <c r="K89" s="11">
        <v>17.47087315038431</v>
      </c>
      <c r="L89" s="11">
        <v>-1.943068212475745</v>
      </c>
      <c r="M89" s="11">
        <v>7.7014452829050972</v>
      </c>
      <c r="N89" s="11">
        <v>5.7583770704293524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1.2694009861936646</v>
      </c>
      <c r="C90" s="11">
        <v>2.1600725250008748</v>
      </c>
      <c r="D90" s="11">
        <f t="shared" ref="D90" si="66">C90-B90</f>
        <v>0.89067153880721017</v>
      </c>
      <c r="E90" s="11">
        <v>1.013575507286389</v>
      </c>
      <c r="F90" s="11">
        <f t="shared" ref="F90" si="67">SUM(D90:E90)</f>
        <v>1.9042470460935992</v>
      </c>
      <c r="G90" s="200">
        <f t="shared" ref="G90:G91" si="68">IF(B90&gt;0,(1+(E90/B90))^(1/($C$6-$B$6))-1,0)</f>
        <v>3.9904618976871031E-2</v>
      </c>
      <c r="I90" s="11" t="str">
        <f t="shared" si="65"/>
        <v>Caring, leisure and other service occupations</v>
      </c>
      <c r="J90" s="11">
        <v>18.85806822799519</v>
      </c>
      <c r="K90" s="11">
        <v>16.017196221402866</v>
      </c>
      <c r="L90" s="11">
        <v>-2.8408720065923236</v>
      </c>
      <c r="M90" s="11">
        <v>8.5329946851678766</v>
      </c>
      <c r="N90" s="11">
        <v>5.6921226785755534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70.53702452133038</v>
      </c>
      <c r="C91" s="11">
        <f t="shared" ref="C91:F91" si="69">SUM(C65:C90)</f>
        <v>112.50039542658409</v>
      </c>
      <c r="D91" s="11">
        <f t="shared" si="69"/>
        <v>41.963370905253676</v>
      </c>
      <c r="E91" s="11">
        <f t="shared" si="69"/>
        <v>48.002213466332783</v>
      </c>
      <c r="F91" s="11">
        <f t="shared" si="69"/>
        <v>89.965584371586488</v>
      </c>
      <c r="G91" s="200">
        <f t="shared" si="68"/>
        <v>3.5212878939669512E-2</v>
      </c>
      <c r="I91" s="11" t="str">
        <f t="shared" si="65"/>
        <v>Sales and customer service occupations</v>
      </c>
      <c r="J91" s="11">
        <v>16.968358497201113</v>
      </c>
      <c r="K91" s="11">
        <v>15.314616512135499</v>
      </c>
      <c r="L91" s="11">
        <v>-1.6537419850656137</v>
      </c>
      <c r="M91" s="11">
        <v>7.6471813299946199</v>
      </c>
      <c r="N91" s="11">
        <v>5.9934393449290067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14.823023769111789</v>
      </c>
      <c r="K92" s="11">
        <v>14.942772086028352</v>
      </c>
      <c r="L92" s="11">
        <v>0.11974831691656274</v>
      </c>
      <c r="M92" s="11">
        <v>7.3579154603263568</v>
      </c>
      <c r="N92" s="11">
        <v>7.4776637772429204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20.282039128871258</v>
      </c>
      <c r="K93" s="11">
        <v>19.833309660696102</v>
      </c>
      <c r="L93" s="11">
        <v>-0.44872946817515569</v>
      </c>
      <c r="M93" s="11">
        <v>9.449872507280384</v>
      </c>
      <c r="N93" s="11">
        <v>9.0011430391052301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12.382956682641419</v>
      </c>
      <c r="C94" s="11">
        <v>14.345338365062297</v>
      </c>
      <c r="D94" s="11">
        <f>C94-B94</f>
        <v>1.9623816824208777</v>
      </c>
      <c r="E94" s="11">
        <v>7.2159782501454757</v>
      </c>
      <c r="F94" s="11">
        <f>SUM(D94:E94)</f>
        <v>9.1783599325663534</v>
      </c>
      <c r="G94" s="200">
        <f>IF(B94&gt;0,(1+(E94/B94))^(1/($C$6-$B$6))-1,0)</f>
        <v>3.108358882501161E-2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4.7141711831009836</v>
      </c>
      <c r="C95" s="11">
        <v>7.0396905520676043</v>
      </c>
      <c r="D95" s="11">
        <f t="shared" ref="D95:D118" si="72">C95-B95</f>
        <v>2.3255193689666207</v>
      </c>
      <c r="E95" s="11">
        <v>3.5856100699135838</v>
      </c>
      <c r="F95" s="11">
        <f t="shared" ref="F95:F118" si="73">SUM(D95:E95)</f>
        <v>5.911129438880204</v>
      </c>
      <c r="G95" s="200">
        <f t="shared" ref="G95:G120" si="74">IF(B95&gt;0,(1+(E95/B95))^(1/($C$6-$B$6))-1,0)</f>
        <v>3.8430462759480699E-2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12.90151382181722</v>
      </c>
      <c r="C96" s="11">
        <v>18.684683330082454</v>
      </c>
      <c r="D96" s="11">
        <f t="shared" si="72"/>
        <v>5.7831695082652335</v>
      </c>
      <c r="E96" s="11">
        <v>6.3345480414131794</v>
      </c>
      <c r="F96" s="11">
        <f t="shared" si="73"/>
        <v>12.117717549678414</v>
      </c>
      <c r="G96" s="200">
        <f t="shared" si="74"/>
        <v>2.6987205043832674E-2</v>
      </c>
      <c r="I96" s="11" t="str">
        <f>I85</f>
        <v>Managers, directors and senior officials</v>
      </c>
      <c r="J96" s="11">
        <f t="array" ref="J96:J104">MMULT(aggregation!$B$13:$AA$21,B239:B264)</f>
        <v>7.0112865617294631</v>
      </c>
      <c r="K96" s="11">
        <f t="array" ref="K96:K104">MMULT(aggregation!$B$13:$AA$21,C239:C264)</f>
        <v>4.2276216296670386</v>
      </c>
      <c r="L96" s="11">
        <f t="array" ref="L96:L104">MMULT(aggregation!$B$13:$AA$21,D239:D264)</f>
        <v>-2.783664932062424</v>
      </c>
      <c r="M96" s="11">
        <f t="array" ref="M96:M104">MMULT(aggregation!$B$13:$AA$21,E239:E264)</f>
        <v>2.4752264577631564</v>
      </c>
      <c r="N96" s="11">
        <f t="array" ref="N96:N104">MMULT(aggregation!$B$13:$AA$21,F239:F264)</f>
        <v>-0.30843847429926752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13.515491871834593</v>
      </c>
      <c r="C97" s="11">
        <v>16.602005118628959</v>
      </c>
      <c r="D97" s="11">
        <f t="shared" si="72"/>
        <v>3.0865132467943663</v>
      </c>
      <c r="E97" s="11">
        <v>8.3637679549491377</v>
      </c>
      <c r="F97" s="11">
        <f t="shared" si="73"/>
        <v>11.450281201743504</v>
      </c>
      <c r="G97" s="200">
        <f t="shared" si="74"/>
        <v>3.263470783156297E-2</v>
      </c>
      <c r="I97" s="11" t="str">
        <f>I86</f>
        <v>Professional occupations</v>
      </c>
      <c r="J97" s="11">
        <v>6.9459365186120037</v>
      </c>
      <c r="K97" s="11">
        <v>4.6373735026805676</v>
      </c>
      <c r="L97" s="11">
        <v>-2.3085630159314352</v>
      </c>
      <c r="M97" s="11">
        <v>2.2833343142543781</v>
      </c>
      <c r="N97" s="11">
        <v>-2.5228701677057541E-2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10.658625195902122</v>
      </c>
      <c r="C98" s="11">
        <v>7.6188880436945103</v>
      </c>
      <c r="D98" s="11">
        <f t="shared" ref="D98" si="75">C98-B98</f>
        <v>-3.0397371522076115</v>
      </c>
      <c r="E98" s="11">
        <v>4.5669999124962075</v>
      </c>
      <c r="F98" s="11">
        <f t="shared" ref="F98" si="76">SUM(D98:E98)</f>
        <v>1.527262760288596</v>
      </c>
      <c r="G98" s="200">
        <f t="shared" si="74"/>
        <v>2.4058883712629875E-2</v>
      </c>
      <c r="I98" s="11" t="str">
        <f>I87</f>
        <v>Associate professional occupations</v>
      </c>
      <c r="J98" s="11">
        <v>7.1049447218679793</v>
      </c>
      <c r="K98" s="11">
        <v>4.1918779513777622</v>
      </c>
      <c r="L98" s="11">
        <v>-2.9130667704902171</v>
      </c>
      <c r="M98" s="11">
        <v>2.0955512875390752</v>
      </c>
      <c r="N98" s="11">
        <v>-0.81751548295114218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14.275914579275327</v>
      </c>
      <c r="C99" s="11">
        <v>17.072984015748773</v>
      </c>
      <c r="D99" s="11">
        <f t="shared" si="72"/>
        <v>2.7970694364734463</v>
      </c>
      <c r="E99" s="11">
        <v>7.9572969931727613</v>
      </c>
      <c r="F99" s="11">
        <f t="shared" si="73"/>
        <v>10.754366429646208</v>
      </c>
      <c r="G99" s="200">
        <f t="shared" si="74"/>
        <v>2.9974685110022659E-2</v>
      </c>
      <c r="I99" s="11" t="str">
        <f>I88</f>
        <v>Administrative and secretarial occupations</v>
      </c>
      <c r="J99" s="11">
        <v>10.445690832421237</v>
      </c>
      <c r="K99" s="11">
        <v>2.8177717786738681</v>
      </c>
      <c r="L99" s="11">
        <v>-7.6279190537473678</v>
      </c>
      <c r="M99" s="11">
        <v>2.4513824067626566</v>
      </c>
      <c r="N99" s="11">
        <v>-5.1765366469847116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3.5342147347217203</v>
      </c>
      <c r="C100" s="11">
        <v>4.1858546100305043</v>
      </c>
      <c r="D100" s="11">
        <f t="shared" si="72"/>
        <v>0.65163987530878398</v>
      </c>
      <c r="E100" s="11">
        <v>1.6408189862297797</v>
      </c>
      <c r="F100" s="11">
        <f t="shared" si="73"/>
        <v>2.2924588615385639</v>
      </c>
      <c r="G100" s="200">
        <f t="shared" si="74"/>
        <v>2.5749585295442357E-2</v>
      </c>
      <c r="I100" s="11" t="str">
        <f t="shared" ref="I100:I104" si="77">I89</f>
        <v>Skilled trades occupations</v>
      </c>
      <c r="J100" s="11">
        <v>10.513246290685768</v>
      </c>
      <c r="K100" s="11">
        <v>6.904464845648695</v>
      </c>
      <c r="L100" s="11">
        <v>-3.6087814450370734</v>
      </c>
      <c r="M100" s="11">
        <v>3.4518506556937254</v>
      </c>
      <c r="N100" s="11">
        <v>-0.15693078934334803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4.8513860838845302</v>
      </c>
      <c r="C101" s="11">
        <v>12.031867667214181</v>
      </c>
      <c r="D101" s="11">
        <f t="shared" si="72"/>
        <v>7.1804815833296507</v>
      </c>
      <c r="E101" s="11">
        <v>5.9491111176342235</v>
      </c>
      <c r="F101" s="11">
        <f t="shared" si="73"/>
        <v>13.129592700963874</v>
      </c>
      <c r="G101" s="200">
        <f t="shared" si="74"/>
        <v>5.4804225057856204E-2</v>
      </c>
      <c r="I101" s="11" t="str">
        <f t="shared" si="77"/>
        <v>Caring, leisure and other service occupations</v>
      </c>
      <c r="J101" s="11">
        <v>4.4883754653361612</v>
      </c>
      <c r="K101" s="11">
        <v>2.6206489928483592</v>
      </c>
      <c r="L101" s="11">
        <v>-1.8677264724878009</v>
      </c>
      <c r="M101" s="11">
        <v>1.2665927424489043</v>
      </c>
      <c r="N101" s="11">
        <v>-0.6011337300388967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1.8201678747713048</v>
      </c>
      <c r="C102" s="11">
        <v>2.2784446242180003</v>
      </c>
      <c r="D102" s="11">
        <f t="shared" si="72"/>
        <v>0.4582767494466955</v>
      </c>
      <c r="E102" s="11">
        <v>0.7300530020854249</v>
      </c>
      <c r="F102" s="11">
        <f t="shared" si="73"/>
        <v>1.1883297515321205</v>
      </c>
      <c r="G102" s="200">
        <f t="shared" si="74"/>
        <v>2.2738072804287857E-2</v>
      </c>
      <c r="I102" s="11" t="str">
        <f t="shared" si="77"/>
        <v>Sales and customer service occupations</v>
      </c>
      <c r="J102" s="11">
        <v>11.026038616745057</v>
      </c>
      <c r="K102" s="11">
        <v>4.8486489872690539</v>
      </c>
      <c r="L102" s="11">
        <v>-6.1773896294760036</v>
      </c>
      <c r="M102" s="11">
        <v>3.2106147011998187</v>
      </c>
      <c r="N102" s="11">
        <v>-2.9667749282761848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3.1993706624482394</v>
      </c>
      <c r="C103" s="11">
        <v>3.1892482860945353</v>
      </c>
      <c r="D103" s="11">
        <f t="shared" ref="D103:D104" si="78">C103-B103</f>
        <v>-1.0122376353704166E-2</v>
      </c>
      <c r="E103" s="11">
        <v>1.4419454831823784</v>
      </c>
      <c r="F103" s="11">
        <f t="shared" ref="F103:F104" si="79">SUM(D103:E103)</f>
        <v>1.4318231068286742</v>
      </c>
      <c r="G103" s="200">
        <f t="shared" si="74"/>
        <v>2.5113075131699025E-2</v>
      </c>
      <c r="I103" s="11" t="str">
        <f t="shared" si="77"/>
        <v>Process, plant and machine operatives</v>
      </c>
      <c r="J103" s="11">
        <v>11.503073439135486</v>
      </c>
      <c r="K103" s="11">
        <v>6.0492140917936101</v>
      </c>
      <c r="L103" s="11">
        <v>-5.4538593473418757</v>
      </c>
      <c r="M103" s="11">
        <v>3.8781466851820445</v>
      </c>
      <c r="N103" s="11">
        <v>-1.5757126621598312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9.7528942952750111</v>
      </c>
      <c r="C104" s="11">
        <v>11.646427192158914</v>
      </c>
      <c r="D104" s="11">
        <f t="shared" si="78"/>
        <v>1.8935328968839027</v>
      </c>
      <c r="E104" s="11">
        <v>5.3852464292215823</v>
      </c>
      <c r="F104" s="11">
        <f t="shared" si="79"/>
        <v>7.2787793261054849</v>
      </c>
      <c r="G104" s="200">
        <f t="shared" si="74"/>
        <v>2.9743995077488705E-2</v>
      </c>
      <c r="I104" s="11" t="str">
        <f t="shared" si="77"/>
        <v>Elementary occupations</v>
      </c>
      <c r="J104" s="11">
        <v>18.038593986177986</v>
      </c>
      <c r="K104" s="11">
        <v>12.522725360292556</v>
      </c>
      <c r="L104" s="11">
        <v>-5.5158686258854317</v>
      </c>
      <c r="M104" s="11">
        <v>6.6620663002038825</v>
      </c>
      <c r="N104" s="11">
        <v>1.1461976743184512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13.865485500175996</v>
      </c>
      <c r="C105" s="11">
        <v>21.318924302715626</v>
      </c>
      <c r="D105" s="11">
        <f t="shared" si="72"/>
        <v>7.4534388025396296</v>
      </c>
      <c r="E105" s="11">
        <v>9.8075361870083775</v>
      </c>
      <c r="F105" s="11">
        <f t="shared" si="73"/>
        <v>17.260974989548007</v>
      </c>
      <c r="G105" s="200">
        <f t="shared" si="74"/>
        <v>3.6305749512360874E-2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2.0152145820545724</v>
      </c>
      <c r="C106" s="11">
        <v>3.1339491156373991</v>
      </c>
      <c r="D106" s="11">
        <f t="shared" si="72"/>
        <v>1.1187345335828267</v>
      </c>
      <c r="E106" s="11">
        <v>1.7028465741783019</v>
      </c>
      <c r="F106" s="11">
        <f t="shared" si="73"/>
        <v>2.8215811077611286</v>
      </c>
      <c r="G106" s="200">
        <f t="shared" si="74"/>
        <v>4.1676856854534483E-2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1.1695093494270705</v>
      </c>
      <c r="C107" s="11">
        <v>1.8981961434915173</v>
      </c>
      <c r="D107" s="11">
        <f t="shared" si="72"/>
        <v>0.72868679406444681</v>
      </c>
      <c r="E107" s="11">
        <v>0.97053476084081913</v>
      </c>
      <c r="F107" s="11">
        <f t="shared" si="73"/>
        <v>1.6992215549052658</v>
      </c>
      <c r="G107" s="200">
        <f t="shared" si="74"/>
        <v>4.1105166799700665E-2</v>
      </c>
      <c r="I107" s="11" t="str">
        <f>I96</f>
        <v>Managers, directors and senior officials</v>
      </c>
      <c r="J107" s="11">
        <f t="array" ref="J107:J115">MMULT(aggregation!$B$13:$AA$21,B268:B293)</f>
        <v>2.1812502242125227</v>
      </c>
      <c r="K107" s="11">
        <f t="array" ref="K107:K115">MMULT(aggregation!$B$13:$AA$21,C268:C293)</f>
        <v>2.7387773021596926</v>
      </c>
      <c r="L107" s="11">
        <f t="array" ref="L107:L115">MMULT(aggregation!$B$13:$AA$21,D268:D293)</f>
        <v>0.55752707794717016</v>
      </c>
      <c r="M107" s="11">
        <f t="array" ref="M107:M115">MMULT(aggregation!$B$13:$AA$21,E268:E293)</f>
        <v>0.85754042706113387</v>
      </c>
      <c r="N107" s="11">
        <f t="array" ref="N107:N115">MMULT(aggregation!$B$13:$AA$21,F268:F293)</f>
        <v>1.4150675050083041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1.3077501466995929</v>
      </c>
      <c r="C108" s="11">
        <v>2.1191565683498879</v>
      </c>
      <c r="D108" s="11">
        <f t="shared" si="72"/>
        <v>0.81140642165029497</v>
      </c>
      <c r="E108" s="11">
        <v>0.78412196468849138</v>
      </c>
      <c r="F108" s="11">
        <f t="shared" si="73"/>
        <v>1.5955283863387864</v>
      </c>
      <c r="G108" s="200">
        <f t="shared" si="74"/>
        <v>3.1812275001301016E-2</v>
      </c>
      <c r="I108" s="11" t="str">
        <f>I97</f>
        <v>Professional occupations</v>
      </c>
      <c r="J108" s="11">
        <v>1.7364539053734149</v>
      </c>
      <c r="K108" s="11">
        <v>2.8993963207150957</v>
      </c>
      <c r="L108" s="11">
        <v>1.162942415341681</v>
      </c>
      <c r="M108" s="11">
        <v>0.82256641975563638</v>
      </c>
      <c r="N108" s="11">
        <v>1.9855088350973171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0.72304034514746418</v>
      </c>
      <c r="C109" s="11">
        <v>1.1554280627788438</v>
      </c>
      <c r="D109" s="11">
        <f t="shared" ref="D109" si="80">C109-B109</f>
        <v>0.43238771763137962</v>
      </c>
      <c r="E109" s="11">
        <v>0.46416138365739557</v>
      </c>
      <c r="F109" s="11">
        <f t="shared" ref="F109" si="81">SUM(D109:E109)</f>
        <v>0.89654910128877519</v>
      </c>
      <c r="G109" s="200">
        <f t="shared" si="74"/>
        <v>3.3611817209722394E-2</v>
      </c>
      <c r="I109" s="11" t="str">
        <f>I98</f>
        <v>Associate professional occupations</v>
      </c>
      <c r="J109" s="11">
        <v>1.7392703695028566</v>
      </c>
      <c r="K109" s="11">
        <v>2.506382648023135</v>
      </c>
      <c r="L109" s="11">
        <v>0.7671122785202783</v>
      </c>
      <c r="M109" s="11">
        <v>0.70356657832336422</v>
      </c>
      <c r="N109" s="11">
        <v>1.4706788568436424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1.0625284373534458</v>
      </c>
      <c r="C110" s="11">
        <v>1.8328614745074916</v>
      </c>
      <c r="D110" s="11">
        <f t="shared" si="72"/>
        <v>0.77033303715404577</v>
      </c>
      <c r="E110" s="11">
        <v>0.83721892198026904</v>
      </c>
      <c r="F110" s="11">
        <f t="shared" si="73"/>
        <v>1.6075519591343148</v>
      </c>
      <c r="G110" s="200">
        <f t="shared" si="74"/>
        <v>3.9498066378947261E-2</v>
      </c>
      <c r="I110" s="11" t="str">
        <f>I99</f>
        <v>Administrative and secretarial occupations</v>
      </c>
      <c r="J110" s="11">
        <v>3.1215456351831579</v>
      </c>
      <c r="K110" s="11">
        <v>2.7327942606368518</v>
      </c>
      <c r="L110" s="11">
        <v>-0.38875137454630648</v>
      </c>
      <c r="M110" s="11">
        <v>0.95674461310212466</v>
      </c>
      <c r="N110" s="11">
        <v>0.56799323855581818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6.8372139076622016</v>
      </c>
      <c r="C111" s="11">
        <v>10.824465256662537</v>
      </c>
      <c r="D111" s="11">
        <f>C111-B111</f>
        <v>3.987251349000335</v>
      </c>
      <c r="E111" s="11">
        <v>5.8889188930811596</v>
      </c>
      <c r="F111" s="11">
        <f>SUM(D111:E111)</f>
        <v>9.8761702420814945</v>
      </c>
      <c r="G111" s="200">
        <f t="shared" si="74"/>
        <v>4.2288194871585194E-2</v>
      </c>
      <c r="I111" s="11" t="str">
        <f t="shared" ref="I111:I115" si="82">I100</f>
        <v>Skilled trades occupations</v>
      </c>
      <c r="J111" s="11">
        <v>5.5848911426155832</v>
      </c>
      <c r="K111" s="11">
        <v>2.5216319559718046</v>
      </c>
      <c r="L111" s="11">
        <v>-3.0632591866437786</v>
      </c>
      <c r="M111" s="11">
        <v>1.2727992711909271</v>
      </c>
      <c r="N111" s="11">
        <v>-1.7904599154528511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1.2788019518932483</v>
      </c>
      <c r="C112" s="11">
        <v>1.900843053860404</v>
      </c>
      <c r="D112" s="11">
        <f t="shared" ref="D112:D113" si="83">C112-B112</f>
        <v>0.62204110196715567</v>
      </c>
      <c r="E112" s="11">
        <v>0.97156442337419824</v>
      </c>
      <c r="F112" s="11">
        <f t="shared" ref="F112:F113" si="84">SUM(D112:E112)</f>
        <v>1.5936055253413539</v>
      </c>
      <c r="G112" s="200">
        <f t="shared" si="74"/>
        <v>3.839677178191625E-2</v>
      </c>
      <c r="I112" s="11" t="str">
        <f t="shared" si="82"/>
        <v>Caring, leisure and other service occupations</v>
      </c>
      <c r="J112" s="11">
        <v>1.6034828370030221</v>
      </c>
      <c r="K112" s="11">
        <v>1.3865700271230124</v>
      </c>
      <c r="L112" s="11">
        <v>-0.21691280988000958</v>
      </c>
      <c r="M112" s="11">
        <v>0.41305277152124042</v>
      </c>
      <c r="N112" s="11">
        <v>0.19613996164123079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0.1146218367915722</v>
      </c>
      <c r="C113" s="11">
        <v>0.15719714760565273</v>
      </c>
      <c r="D113" s="11">
        <f t="shared" si="83"/>
        <v>4.257531081408053E-2</v>
      </c>
      <c r="E113" s="11">
        <v>7.8874432713168546E-2</v>
      </c>
      <c r="F113" s="11">
        <f t="shared" si="84"/>
        <v>0.12144974352724908</v>
      </c>
      <c r="G113" s="200">
        <f t="shared" si="74"/>
        <v>3.5524429209645936E-2</v>
      </c>
      <c r="I113" s="11" t="str">
        <f t="shared" si="82"/>
        <v>Sales and customer service occupations</v>
      </c>
      <c r="J113" s="11">
        <v>5.0205509969591997</v>
      </c>
      <c r="K113" s="11">
        <v>3.3918596763905802</v>
      </c>
      <c r="L113" s="11">
        <v>-1.6286913205686191</v>
      </c>
      <c r="M113" s="11">
        <v>1.0921536823269484</v>
      </c>
      <c r="N113" s="11">
        <v>-0.53653763824167044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6.7811661608408667</v>
      </c>
      <c r="C114" s="11">
        <v>10.921702012294265</v>
      </c>
      <c r="D114" s="11">
        <f t="shared" si="72"/>
        <v>4.1405358514533983</v>
      </c>
      <c r="E114" s="11">
        <v>4.7899664309011367</v>
      </c>
      <c r="F114" s="11">
        <f t="shared" si="73"/>
        <v>8.930502282354535</v>
      </c>
      <c r="G114" s="200">
        <f t="shared" si="74"/>
        <v>3.6266436955292525E-2</v>
      </c>
      <c r="I114" s="11" t="str">
        <f t="shared" si="82"/>
        <v>Process, plant and machine operatives</v>
      </c>
      <c r="J114" s="11">
        <v>5.8235163175221816</v>
      </c>
      <c r="K114" s="11">
        <v>2.4235784245578755</v>
      </c>
      <c r="L114" s="11">
        <v>-3.399937892964306</v>
      </c>
      <c r="M114" s="11">
        <v>1.2896735158563684</v>
      </c>
      <c r="N114" s="11">
        <v>-2.1102643771079377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2.2015202488914678</v>
      </c>
      <c r="C115" s="11">
        <v>3.6909257796048824</v>
      </c>
      <c r="D115" s="11">
        <f t="shared" si="72"/>
        <v>1.4894055307134146</v>
      </c>
      <c r="E115" s="11">
        <v>1.4835083916442329</v>
      </c>
      <c r="F115" s="11">
        <f t="shared" si="73"/>
        <v>2.9729139223576473</v>
      </c>
      <c r="G115" s="200">
        <f t="shared" si="74"/>
        <v>3.4938505791049845E-2</v>
      </c>
      <c r="I115" s="11" t="str">
        <f t="shared" si="82"/>
        <v>Elementary occupations</v>
      </c>
      <c r="J115" s="11">
        <v>8.2676222616323845</v>
      </c>
      <c r="K115" s="11">
        <v>6.2394501424804023</v>
      </c>
      <c r="L115" s="11">
        <v>-2.0281721191519821</v>
      </c>
      <c r="M115" s="11">
        <v>2.025813848891302</v>
      </c>
      <c r="N115" s="11">
        <v>-2.3582702606801398E-3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0.6528393354163724</v>
      </c>
      <c r="C116" s="11">
        <v>1.6922399409501938</v>
      </c>
      <c r="D116" s="11">
        <f t="shared" ref="D116:D117" si="85">C116-B116</f>
        <v>1.0394006055338214</v>
      </c>
      <c r="E116" s="11">
        <v>0.61531857603348983</v>
      </c>
      <c r="F116" s="11">
        <f t="shared" ref="F116:F117" si="86">SUM(D116:E116)</f>
        <v>1.6547191815673112</v>
      </c>
      <c r="G116" s="200">
        <f t="shared" si="74"/>
        <v>4.526032962793014E-2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1.3841805251193613</v>
      </c>
      <c r="C117" s="11">
        <v>2.617714430157851</v>
      </c>
      <c r="D117" s="11">
        <f t="shared" si="85"/>
        <v>1.2335339050384897</v>
      </c>
      <c r="E117" s="11">
        <v>1.293931208036992</v>
      </c>
      <c r="F117" s="11">
        <f t="shared" si="86"/>
        <v>2.5274651130754817</v>
      </c>
      <c r="G117" s="200">
        <f t="shared" si="74"/>
        <v>4.4982611473226131E-2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0.49601021268248352</v>
      </c>
      <c r="C118" s="11">
        <v>1.7729664634218416</v>
      </c>
      <c r="D118" s="11">
        <f t="shared" si="72"/>
        <v>1.2769562507393581</v>
      </c>
      <c r="E118" s="11">
        <v>0.84317494156520378</v>
      </c>
      <c r="F118" s="11">
        <f t="shared" si="73"/>
        <v>2.1201311923045618</v>
      </c>
      <c r="G118" s="200">
        <f t="shared" si="74"/>
        <v>6.8456061396886536E-2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4.7993073173362655</v>
      </c>
      <c r="C119" s="11">
        <v>7.2842188881468637</v>
      </c>
      <c r="D119" s="11">
        <f t="shared" ref="D119" si="87">C119-B119</f>
        <v>2.4849115708105982</v>
      </c>
      <c r="E119" s="11">
        <v>3.7187026897148865</v>
      </c>
      <c r="F119" s="11">
        <f t="shared" ref="F119" si="88">SUM(D119:E119)</f>
        <v>6.2036142605254847</v>
      </c>
      <c r="G119" s="200">
        <f t="shared" si="74"/>
        <v>3.8988257007432248E-2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136.2958968431644</v>
      </c>
      <c r="C120" s="11">
        <f t="shared" ref="C120:F120" si="89">SUM(C94:C119)</f>
        <v>187.01622044518598</v>
      </c>
      <c r="D120" s="11">
        <f t="shared" si="89"/>
        <v>50.720323602021537</v>
      </c>
      <c r="E120" s="11">
        <f t="shared" si="89"/>
        <v>87.42175601986186</v>
      </c>
      <c r="F120" s="11">
        <f t="shared" si="89"/>
        <v>138.1420796218834</v>
      </c>
      <c r="G120" s="200">
        <f t="shared" si="74"/>
        <v>3.3588887717051374E-2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2.6839446240784128</v>
      </c>
      <c r="C123" s="11">
        <v>2.7871047308582386</v>
      </c>
      <c r="D123" s="11">
        <f>C123-B123</f>
        <v>0.10316010677982579</v>
      </c>
      <c r="E123" s="11">
        <v>1.3491937494621049</v>
      </c>
      <c r="F123" s="11">
        <f>SUM(D123:E123)</f>
        <v>1.4523538562419307</v>
      </c>
      <c r="G123" s="200">
        <f>IF(B123&gt;0,(1+(E123/B123))^(1/($C$6-$B$6))-1,0)</f>
        <v>2.7522415346789009E-2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1.4115593527076076</v>
      </c>
      <c r="C124" s="11">
        <v>1.8704537538600605</v>
      </c>
      <c r="D124" s="11">
        <f t="shared" ref="D124:D139" si="92">C124-B124</f>
        <v>0.45889440115245295</v>
      </c>
      <c r="E124" s="11">
        <v>0.98202598548205544</v>
      </c>
      <c r="F124" s="11">
        <f t="shared" ref="F124:F131" si="93">SUM(D124:E124)</f>
        <v>1.4409203866345084</v>
      </c>
      <c r="G124" s="200">
        <f t="shared" ref="G124:G147" si="94">IF(B124&gt;0,(1+(E124/B124))^(1/($C$6-$B$6))-1,0)</f>
        <v>3.5833577108107306E-2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1.4323018163711188</v>
      </c>
      <c r="C125" s="11">
        <v>2.0054913743299077</v>
      </c>
      <c r="D125" s="11">
        <f t="shared" si="92"/>
        <v>0.5731895579587889</v>
      </c>
      <c r="E125" s="11">
        <v>0.6597696098469914</v>
      </c>
      <c r="F125" s="11">
        <f t="shared" si="93"/>
        <v>1.2329591678057803</v>
      </c>
      <c r="G125" s="200">
        <f t="shared" si="94"/>
        <v>2.5579814233791964E-2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4.3227316316373416</v>
      </c>
      <c r="C126" s="11">
        <v>0.80749007376630255</v>
      </c>
      <c r="D126" s="11">
        <f t="shared" si="92"/>
        <v>-3.5152415578710392</v>
      </c>
      <c r="E126" s="11">
        <v>0.72850194695578629</v>
      </c>
      <c r="F126" s="11">
        <f t="shared" si="93"/>
        <v>-2.7867396109152529</v>
      </c>
      <c r="G126" s="200">
        <f t="shared" si="94"/>
        <v>1.0437087821611568E-2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0.89293153773973899</v>
      </c>
      <c r="C127" s="11">
        <v>0.60696420164094167</v>
      </c>
      <c r="D127" s="11">
        <f t="shared" si="92"/>
        <v>-0.28596733609879732</v>
      </c>
      <c r="E127" s="11">
        <v>0.18974445326702855</v>
      </c>
      <c r="F127" s="11">
        <f t="shared" si="93"/>
        <v>-9.6222882831768775E-2</v>
      </c>
      <c r="G127" s="200">
        <f>IF(B127&gt;0,(1+(E127/B127))^(1/($C$6-$B$6))-1,0)</f>
        <v>1.2928264141722989E-2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1.3548128423560035</v>
      </c>
      <c r="C128" s="11">
        <v>1.4168437434473329</v>
      </c>
      <c r="D128" s="11">
        <f t="shared" si="92"/>
        <v>6.203090109132936E-2</v>
      </c>
      <c r="E128" s="11">
        <v>0.462200491768682</v>
      </c>
      <c r="F128" s="11">
        <f t="shared" si="93"/>
        <v>0.5242313928600113</v>
      </c>
      <c r="G128" s="200">
        <f t="shared" si="94"/>
        <v>1.9761442925294581E-2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0.66029527642876085</v>
      </c>
      <c r="C129" s="11">
        <v>0.93153157294801703</v>
      </c>
      <c r="D129" s="11">
        <f t="shared" si="92"/>
        <v>0.27123629651925618</v>
      </c>
      <c r="E129" s="11">
        <v>0.35046856176107011</v>
      </c>
      <c r="F129" s="11">
        <f t="shared" si="93"/>
        <v>0.62170485828032629</v>
      </c>
      <c r="G129" s="200">
        <f t="shared" si="94"/>
        <v>2.8791657043318652E-2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2.4607076932382563</v>
      </c>
      <c r="C130" s="11">
        <v>1.7565042478062849</v>
      </c>
      <c r="D130" s="11">
        <f t="shared" si="92"/>
        <v>-0.70420344543197144</v>
      </c>
      <c r="E130" s="11">
        <v>1.0771944816167442</v>
      </c>
      <c r="F130" s="11">
        <f t="shared" si="93"/>
        <v>0.37299103618477281</v>
      </c>
      <c r="G130" s="200">
        <f t="shared" si="94"/>
        <v>2.4500998977427413E-2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0.53308633582647214</v>
      </c>
      <c r="C131" s="11">
        <v>0.6527934433423529</v>
      </c>
      <c r="D131" s="11">
        <f t="shared" si="92"/>
        <v>0.11970710751588076</v>
      </c>
      <c r="E131" s="11">
        <v>0.18889183703247764</v>
      </c>
      <c r="F131" s="11">
        <f t="shared" si="93"/>
        <v>0.3085989445483584</v>
      </c>
      <c r="G131" s="200">
        <f t="shared" si="94"/>
        <v>2.0426592357893236E-2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0.42716102724700883</v>
      </c>
      <c r="C132" s="11">
        <v>0.50386394197877049</v>
      </c>
      <c r="D132" s="11">
        <f t="shared" si="92"/>
        <v>7.6702914731761662E-2</v>
      </c>
      <c r="E132" s="11">
        <v>0.1977122443419442</v>
      </c>
      <c r="F132" s="11">
        <f t="shared" ref="F132:F133" si="95">SUM(D132:E132)</f>
        <v>0.27441515907370584</v>
      </c>
      <c r="G132" s="200">
        <f t="shared" si="94"/>
        <v>2.568346678062472E-2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2.9251077813808748</v>
      </c>
      <c r="C133" s="11">
        <v>3.6505029798288482</v>
      </c>
      <c r="D133" s="11">
        <f t="shared" si="92"/>
        <v>0.7253951984479734</v>
      </c>
      <c r="E133" s="11">
        <v>1.5460436946392657</v>
      </c>
      <c r="F133" s="11">
        <f t="shared" si="95"/>
        <v>2.2714388930872391</v>
      </c>
      <c r="G133" s="200">
        <f t="shared" si="94"/>
        <v>2.8691537995817029E-2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4.7998334181732645</v>
      </c>
      <c r="C134" s="11">
        <v>6.8260388054925345</v>
      </c>
      <c r="D134" s="11">
        <f t="shared" si="92"/>
        <v>2.02620538731927</v>
      </c>
      <c r="E134" s="11">
        <v>3.4633474472751544</v>
      </c>
      <c r="F134" s="11">
        <f t="shared" ref="F134:F137" si="96">SUM(D134:E134)</f>
        <v>5.4895528345944244</v>
      </c>
      <c r="G134" s="200">
        <f t="shared" si="94"/>
        <v>3.6878986022679916E-2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0.96156788057725795</v>
      </c>
      <c r="C135" s="11">
        <v>0.96318788022662916</v>
      </c>
      <c r="D135" s="11">
        <f t="shared" si="92"/>
        <v>1.6199996493712066E-3</v>
      </c>
      <c r="E135" s="11">
        <v>0.60799182047704814</v>
      </c>
      <c r="F135" s="11">
        <f t="shared" si="96"/>
        <v>0.60961182012641935</v>
      </c>
      <c r="G135" s="200">
        <f t="shared" si="94"/>
        <v>3.3205064005780827E-2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0.4783062658121135</v>
      </c>
      <c r="C136" s="11">
        <v>0.71503247003709236</v>
      </c>
      <c r="D136" s="11">
        <f t="shared" si="92"/>
        <v>0.23672620422497886</v>
      </c>
      <c r="E136" s="11">
        <v>0.40393125231747568</v>
      </c>
      <c r="F136" s="11">
        <f t="shared" si="96"/>
        <v>0.64065745654245454</v>
      </c>
      <c r="G136" s="200">
        <f t="shared" si="94"/>
        <v>4.1658343513042206E-2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0.49711959268905165</v>
      </c>
      <c r="C137" s="11">
        <v>0.7491418273991417</v>
      </c>
      <c r="D137" s="11">
        <f t="shared" si="92"/>
        <v>0.25202223471009005</v>
      </c>
      <c r="E137" s="11">
        <v>0.26358026495592235</v>
      </c>
      <c r="F137" s="11">
        <f t="shared" si="96"/>
        <v>0.51560249966601246</v>
      </c>
      <c r="G137" s="200">
        <f t="shared" si="94"/>
        <v>2.8766539238757494E-2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0.47256777509276138</v>
      </c>
      <c r="C138" s="11">
        <v>0.82838285687302893</v>
      </c>
      <c r="D138" s="11">
        <f t="shared" si="92"/>
        <v>0.35581508178026755</v>
      </c>
      <c r="E138" s="11">
        <v>0.33322715556088417</v>
      </c>
      <c r="F138" s="11">
        <f t="shared" ref="F138" si="97">SUM(D138:E138)</f>
        <v>0.68904223734115178</v>
      </c>
      <c r="G138" s="200">
        <f t="shared" si="94"/>
        <v>3.6216957530299076E-2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0.4062678198157671</v>
      </c>
      <c r="C139" s="11">
        <v>0.62052945736109799</v>
      </c>
      <c r="D139" s="11">
        <f t="shared" si="92"/>
        <v>0.2142616375453309</v>
      </c>
      <c r="E139" s="11">
        <v>0.28664766610057879</v>
      </c>
      <c r="F139" s="11">
        <f t="shared" ref="F139" si="98">SUM(D139:E139)</f>
        <v>0.50090930364590969</v>
      </c>
      <c r="G139" s="200">
        <f t="shared" si="94"/>
        <v>3.6234043873079269E-2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5.6219532795398672</v>
      </c>
      <c r="C140" s="11">
        <v>6.2699929944731663</v>
      </c>
      <c r="D140" s="11">
        <f>C140-B140</f>
        <v>0.64803971493329904</v>
      </c>
      <c r="E140" s="11">
        <v>3.5012185359031029</v>
      </c>
      <c r="F140" s="11">
        <f>SUM(D140:E140)</f>
        <v>4.149258250836402</v>
      </c>
      <c r="G140" s="200">
        <f t="shared" si="94"/>
        <v>3.2802407114715493E-2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0.81054681602735112</v>
      </c>
      <c r="C141" s="11">
        <v>1.1452236024860902</v>
      </c>
      <c r="D141" s="11">
        <f t="shared" ref="D141:D147" si="99">C141-B141</f>
        <v>0.33467678645873911</v>
      </c>
      <c r="E141" s="11">
        <v>0.59557162005846176</v>
      </c>
      <c r="F141" s="11">
        <f t="shared" ref="F141:F142" si="100">SUM(D141:E141)</f>
        <v>0.93024840651720087</v>
      </c>
      <c r="G141" s="200">
        <f t="shared" si="94"/>
        <v>3.7407985214641393E-2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3.6601798833615314E-2</v>
      </c>
      <c r="C142" s="11">
        <v>3.9427698845463717E-2</v>
      </c>
      <c r="D142" s="11">
        <f t="shared" si="99"/>
        <v>2.8259000118484034E-3</v>
      </c>
      <c r="E142" s="11">
        <v>1.8810650334388463E-2</v>
      </c>
      <c r="F142" s="11">
        <f t="shared" si="100"/>
        <v>2.1636550346236866E-2</v>
      </c>
      <c r="G142" s="200">
        <f t="shared" si="94"/>
        <v>2.8032854690822173E-2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2.3131907503761102</v>
      </c>
      <c r="C143" s="11">
        <v>3.3645302783717779</v>
      </c>
      <c r="D143" s="11">
        <f t="shared" si="99"/>
        <v>1.0513395279956677</v>
      </c>
      <c r="E143" s="11">
        <v>1.567821451386447</v>
      </c>
      <c r="F143" s="11">
        <f t="shared" ref="F143:F144" si="101">SUM(D143:E143)</f>
        <v>2.6191609793821149</v>
      </c>
      <c r="G143" s="200">
        <f t="shared" si="94"/>
        <v>3.5099830352313788E-2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0.69007307369969906</v>
      </c>
      <c r="C144" s="11">
        <v>1.0834200752264733</v>
      </c>
      <c r="D144" s="11">
        <f t="shared" si="99"/>
        <v>0.39334700152677426</v>
      </c>
      <c r="E144" s="11">
        <v>0.47343111245322445</v>
      </c>
      <c r="F144" s="11">
        <f t="shared" si="101"/>
        <v>0.86677811397999871</v>
      </c>
      <c r="G144" s="200">
        <f t="shared" si="94"/>
        <v>3.5439808613119128E-2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0.33940616575960586</v>
      </c>
      <c r="C145" s="11">
        <v>0.72803399472055008</v>
      </c>
      <c r="D145" s="11">
        <f t="shared" si="99"/>
        <v>0.38862782896094422</v>
      </c>
      <c r="E145" s="11">
        <v>0.25406789767706361</v>
      </c>
      <c r="F145" s="11">
        <f t="shared" ref="F145:F146" si="102">SUM(D145:E145)</f>
        <v>0.64269572663800778</v>
      </c>
      <c r="G145" s="200">
        <f t="shared" si="94"/>
        <v>3.7955659083544147E-2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0.69664262940026966</v>
      </c>
      <c r="C146" s="11">
        <v>1.2358492658412275</v>
      </c>
      <c r="D146" s="11">
        <f t="shared" si="99"/>
        <v>0.53920663644095779</v>
      </c>
      <c r="E146" s="11">
        <v>0.60529117152676859</v>
      </c>
      <c r="F146" s="11">
        <f t="shared" si="102"/>
        <v>1.1444978079677264</v>
      </c>
      <c r="G146" s="200">
        <f t="shared" si="94"/>
        <v>4.2570079520140469E-2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0.31540866800909961</v>
      </c>
      <c r="C147" s="11">
        <v>1.3165588946422897</v>
      </c>
      <c r="D147" s="11">
        <f t="shared" si="99"/>
        <v>1.00115022663319</v>
      </c>
      <c r="E147" s="11">
        <v>0.62500228816925663</v>
      </c>
      <c r="F147" s="11">
        <f t="shared" ref="F147" si="103">SUM(D147:E147)</f>
        <v>1.6261525148024467</v>
      </c>
      <c r="G147" s="200">
        <f t="shared" si="94"/>
        <v>7.5547521266107198E-2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2.241307439268009</v>
      </c>
      <c r="C148" s="11">
        <v>3.3361887262547039</v>
      </c>
      <c r="D148" s="11">
        <f t="shared" ref="D148" si="104">C148-B148</f>
        <v>1.0948812869866948</v>
      </c>
      <c r="E148" s="11">
        <v>1.6241892075959858</v>
      </c>
      <c r="F148" s="11">
        <f t="shared" ref="F148" si="105">SUM(D148:E148)</f>
        <v>2.7190704945826809</v>
      </c>
      <c r="G148" s="200">
        <f t="shared" ref="G148:G149" si="106">IF(B148&gt;0,(1+(E148/B148))^(1/($C$6-$B$6))-1,0)</f>
        <v>3.700358524547398E-2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39.785433292085443</v>
      </c>
      <c r="C149" s="11">
        <f t="shared" ref="C149:F149" si="107">SUM(C123:C148)</f>
        <v>46.211082892058322</v>
      </c>
      <c r="D149" s="11">
        <f t="shared" si="107"/>
        <v>6.4256495999728855</v>
      </c>
      <c r="E149" s="11">
        <f t="shared" si="107"/>
        <v>22.35587659796591</v>
      </c>
      <c r="F149" s="11">
        <f t="shared" si="107"/>
        <v>28.781526197938799</v>
      </c>
      <c r="G149" s="200">
        <f t="shared" si="106"/>
        <v>3.0173610978711185E-2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3.8090479963203929</v>
      </c>
      <c r="C152" s="11">
        <v>3.9915509447623645</v>
      </c>
      <c r="D152" s="11">
        <f>C152-B152</f>
        <v>0.18250294844197157</v>
      </c>
      <c r="E152" s="11">
        <v>1.8684408411913447</v>
      </c>
      <c r="F152" s="11">
        <f>SUM(D152:E152)</f>
        <v>2.0509437896333162</v>
      </c>
      <c r="G152" s="200">
        <f>IF(B152&gt;0,(1+(E152/B152))^(1/($C$6-$B$6))-1,0)</f>
        <v>2.6965820401412266E-2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1.5432556850088681</v>
      </c>
      <c r="C153" s="11">
        <v>2.1392023320209486</v>
      </c>
      <c r="D153" s="11">
        <f t="shared" ref="D153:D168" si="110">C153-B153</f>
        <v>0.59594664701208044</v>
      </c>
      <c r="E153" s="11">
        <v>1.0759998589011097</v>
      </c>
      <c r="F153" s="11">
        <f t="shared" ref="F153:F160" si="111">SUM(D153:E153)</f>
        <v>1.6719465059131902</v>
      </c>
      <c r="G153" s="200">
        <f t="shared" ref="G153:G155" si="112">IF(B153&gt;0,(1+(E153/B153))^(1/($C$6-$B$6))-1,0)</f>
        <v>3.5895625510367513E-2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4.0499688035893948</v>
      </c>
      <c r="C154" s="11">
        <v>4.9615476043739735</v>
      </c>
      <c r="D154" s="11">
        <f t="shared" si="110"/>
        <v>0.91157880078457865</v>
      </c>
      <c r="E154" s="11">
        <v>1.5416251095612001</v>
      </c>
      <c r="F154" s="11">
        <f t="shared" si="111"/>
        <v>2.4532039103457786</v>
      </c>
      <c r="G154" s="200">
        <f t="shared" si="112"/>
        <v>2.1736550646061392E-2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0.85279240185286476</v>
      </c>
      <c r="C155" s="11">
        <v>1.1095751381997936</v>
      </c>
      <c r="D155" s="11">
        <f t="shared" si="110"/>
        <v>0.25678273634692883</v>
      </c>
      <c r="E155" s="11">
        <v>0.47307917224823981</v>
      </c>
      <c r="F155" s="11">
        <f t="shared" si="111"/>
        <v>0.72986190859516864</v>
      </c>
      <c r="G155" s="200">
        <f t="shared" si="112"/>
        <v>2.9857673213999902E-2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0.40557144677114954</v>
      </c>
      <c r="C156" s="11">
        <v>0.32674349269306369</v>
      </c>
      <c r="D156" s="11">
        <f t="shared" si="110"/>
        <v>-7.8827954078085849E-2</v>
      </c>
      <c r="E156" s="11">
        <v>0.1650696767306078</v>
      </c>
      <c r="F156" s="11">
        <f t="shared" si="111"/>
        <v>8.6241722652521946E-2</v>
      </c>
      <c r="G156" s="200">
        <f>IF(B156&gt;0,(1+(E156/B156))^(1/($C$6-$B$6))-1,0)</f>
        <v>2.3025312741704163E-2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2.4269794058042939</v>
      </c>
      <c r="C157" s="11">
        <v>3.0888393016312437</v>
      </c>
      <c r="D157" s="11">
        <f t="shared" si="110"/>
        <v>0.66185989582694971</v>
      </c>
      <c r="E157" s="11">
        <v>1.2926445818591275</v>
      </c>
      <c r="F157" s="11">
        <f t="shared" si="111"/>
        <v>1.9545044776860772</v>
      </c>
      <c r="G157" s="200">
        <f t="shared" ref="G157:G178" si="113">IF(B157&gt;0,(1+(E157/B157))^(1/($C$6-$B$6))-1,0)</f>
        <v>2.8874009446006266E-2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1.7190428851888879</v>
      </c>
      <c r="C158" s="11">
        <v>1.5946739086938519</v>
      </c>
      <c r="D158" s="11">
        <f t="shared" si="110"/>
        <v>-0.12436897649503598</v>
      </c>
      <c r="E158" s="11">
        <v>0.57756480716309899</v>
      </c>
      <c r="F158" s="11">
        <f t="shared" si="111"/>
        <v>0.45319583066806302</v>
      </c>
      <c r="G158" s="200">
        <f t="shared" si="113"/>
        <v>1.9498693578030801E-2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0.72338485943098429</v>
      </c>
      <c r="C159" s="11">
        <v>1.4550080810004316</v>
      </c>
      <c r="D159" s="11">
        <f t="shared" si="110"/>
        <v>0.73162322156944726</v>
      </c>
      <c r="E159" s="11">
        <v>0.67623829776676436</v>
      </c>
      <c r="F159" s="11">
        <f t="shared" si="111"/>
        <v>1.4078615193362116</v>
      </c>
      <c r="G159" s="200">
        <f t="shared" si="113"/>
        <v>4.4983533376580676E-2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0.41069319996393877</v>
      </c>
      <c r="C160" s="11">
        <v>0.34141748826916196</v>
      </c>
      <c r="D160" s="11">
        <f t="shared" si="110"/>
        <v>-6.9275711694776809E-2</v>
      </c>
      <c r="E160" s="11">
        <v>0.11436054967605591</v>
      </c>
      <c r="F160" s="11">
        <f t="shared" si="111"/>
        <v>4.5084837981279102E-2</v>
      </c>
      <c r="G160" s="200">
        <f t="shared" si="113"/>
        <v>1.6511782162822453E-2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0.5343984112337149</v>
      </c>
      <c r="C161" s="11">
        <v>0.48308297460493238</v>
      </c>
      <c r="D161" s="11">
        <f t="shared" si="110"/>
        <v>-5.1315436628782518E-2</v>
      </c>
      <c r="E161" s="11">
        <v>0.21347880690054327</v>
      </c>
      <c r="F161" s="11">
        <f t="shared" ref="F161:F162" si="114">SUM(D161:E161)</f>
        <v>0.16216337027176075</v>
      </c>
      <c r="G161" s="200">
        <f t="shared" si="113"/>
        <v>2.2659388431227168E-2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2.549027769743796</v>
      </c>
      <c r="C162" s="11">
        <v>3.1075044096747786</v>
      </c>
      <c r="D162" s="11">
        <f t="shared" si="110"/>
        <v>0.55847663993098262</v>
      </c>
      <c r="E162" s="11">
        <v>1.3012842565233289</v>
      </c>
      <c r="F162" s="11">
        <f t="shared" si="114"/>
        <v>1.8597608964543115</v>
      </c>
      <c r="G162" s="200">
        <f t="shared" si="113"/>
        <v>2.7877652363795802E-2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4.6965988465538278</v>
      </c>
      <c r="C163" s="11">
        <v>6.2705093375523635</v>
      </c>
      <c r="D163" s="11">
        <f t="shared" si="110"/>
        <v>1.5739104909985357</v>
      </c>
      <c r="E163" s="11">
        <v>2.9488393859225823</v>
      </c>
      <c r="F163" s="11">
        <f t="shared" ref="F163:F166" si="115">SUM(D163:E163)</f>
        <v>4.5227498769211181</v>
      </c>
      <c r="G163" s="200">
        <f t="shared" si="113"/>
        <v>3.301809221317642E-2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0.71355521179927117</v>
      </c>
      <c r="C164" s="11">
        <v>0.62880624755674752</v>
      </c>
      <c r="D164" s="11">
        <f t="shared" si="110"/>
        <v>-8.474896424252365E-2</v>
      </c>
      <c r="E164" s="11">
        <v>0.41332686511471117</v>
      </c>
      <c r="F164" s="11">
        <f t="shared" si="115"/>
        <v>0.32857790087218752</v>
      </c>
      <c r="G164" s="200">
        <f t="shared" si="113"/>
        <v>3.0932092533100475E-2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0.75458403292576026</v>
      </c>
      <c r="C165" s="11">
        <v>1.1498842241802734</v>
      </c>
      <c r="D165" s="11">
        <f t="shared" si="110"/>
        <v>0.3953001912545131</v>
      </c>
      <c r="E165" s="11">
        <v>0.58541167167664421</v>
      </c>
      <c r="F165" s="11">
        <f t="shared" si="115"/>
        <v>0.98071186293115731</v>
      </c>
      <c r="G165" s="200">
        <f t="shared" si="113"/>
        <v>3.9025930855047353E-2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2.1663646132620484</v>
      </c>
      <c r="C166" s="11">
        <v>2.9578026612189485</v>
      </c>
      <c r="D166" s="11">
        <f t="shared" si="110"/>
        <v>0.79143804795690009</v>
      </c>
      <c r="E166" s="11">
        <v>1.0516331945566646</v>
      </c>
      <c r="F166" s="11">
        <f t="shared" si="115"/>
        <v>1.8430712425135647</v>
      </c>
      <c r="G166" s="200">
        <f t="shared" si="113"/>
        <v>2.6731641208512347E-2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0.7434608457315155</v>
      </c>
      <c r="C167" s="11">
        <v>1.0907283778237571</v>
      </c>
      <c r="D167" s="11">
        <f t="shared" si="110"/>
        <v>0.34726753209224159</v>
      </c>
      <c r="E167" s="11">
        <v>0.4592770018316587</v>
      </c>
      <c r="F167" s="11">
        <f t="shared" ref="F167" si="116">SUM(D167:E167)</f>
        <v>0.80654453392390035</v>
      </c>
      <c r="G167" s="200">
        <f t="shared" si="113"/>
        <v>3.258907324184368E-2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0.46380678776841122</v>
      </c>
      <c r="C168" s="11">
        <v>0.75236532608293349</v>
      </c>
      <c r="D168" s="11">
        <f t="shared" si="110"/>
        <v>0.28855853831452227</v>
      </c>
      <c r="E168" s="11">
        <v>0.32925967325891059</v>
      </c>
      <c r="F168" s="11">
        <f t="shared" ref="F168" si="117">SUM(D168:E168)</f>
        <v>0.61781821157343286</v>
      </c>
      <c r="G168" s="200">
        <f t="shared" si="113"/>
        <v>3.6409771385576883E-2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3.3870354550852926</v>
      </c>
      <c r="C169" s="11">
        <v>4.3905041794033419</v>
      </c>
      <c r="D169" s="11">
        <f>C169-B169</f>
        <v>1.0034687243180493</v>
      </c>
      <c r="E169" s="11">
        <v>2.3615728088698993</v>
      </c>
      <c r="F169" s="11">
        <f>SUM(D169:E169)</f>
        <v>3.3650415331879486</v>
      </c>
      <c r="G169" s="200">
        <f t="shared" si="113"/>
        <v>3.5896100290020216E-2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1.1514714703195803</v>
      </c>
      <c r="C170" s="11">
        <v>1.77014411724791</v>
      </c>
      <c r="D170" s="11">
        <f t="shared" ref="D170:D176" si="118">C170-B170</f>
        <v>0.61867264692832968</v>
      </c>
      <c r="E170" s="11">
        <v>0.88314415237297306</v>
      </c>
      <c r="F170" s="11">
        <f t="shared" ref="F170:F171" si="119">SUM(D170:E170)</f>
        <v>1.5018167993013027</v>
      </c>
      <c r="G170" s="200">
        <f t="shared" si="113"/>
        <v>3.8680423127742447E-2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3.3130056923912209E-2</v>
      </c>
      <c r="C171" s="11">
        <v>2.8571701070667362E-2</v>
      </c>
      <c r="D171" s="11">
        <f t="shared" si="118"/>
        <v>-4.5583558532448464E-3</v>
      </c>
      <c r="E171" s="11">
        <v>1.5727318239310655E-2</v>
      </c>
      <c r="F171" s="11">
        <f t="shared" si="119"/>
        <v>1.1168962386065809E-2</v>
      </c>
      <c r="G171" s="200">
        <f t="shared" si="113"/>
        <v>2.6235884474579585E-2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1.7931611060119137</v>
      </c>
      <c r="C172" s="11">
        <v>2.4659841029029459</v>
      </c>
      <c r="D172" s="11">
        <f t="shared" si="118"/>
        <v>0.6728229968910322</v>
      </c>
      <c r="E172" s="11">
        <v>1.02078734974324</v>
      </c>
      <c r="F172" s="11">
        <f t="shared" ref="F172:F173" si="120">SUM(D172:E172)</f>
        <v>1.6936103466342722</v>
      </c>
      <c r="G172" s="200">
        <f t="shared" si="113"/>
        <v>3.049634364625331E-2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0.97503720494294244</v>
      </c>
      <c r="C173" s="11">
        <v>1.5031896600157053</v>
      </c>
      <c r="D173" s="11">
        <f t="shared" si="118"/>
        <v>0.52815245507276287</v>
      </c>
      <c r="E173" s="11">
        <v>0.58131756559837644</v>
      </c>
      <c r="F173" s="11">
        <f t="shared" si="120"/>
        <v>1.1094700206711394</v>
      </c>
      <c r="G173" s="200">
        <f t="shared" si="113"/>
        <v>3.1666101944231917E-2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0.69412184839193303</v>
      </c>
      <c r="C174" s="11">
        <v>1.169565895946467</v>
      </c>
      <c r="D174" s="11">
        <f t="shared" si="118"/>
        <v>0.47544404755453396</v>
      </c>
      <c r="E174" s="11">
        <v>0.42633308349561166</v>
      </c>
      <c r="F174" s="11">
        <f t="shared" ref="F174:F175" si="121">SUM(D174:E174)</f>
        <v>0.90177713105014567</v>
      </c>
      <c r="G174" s="200">
        <f t="shared" si="113"/>
        <v>3.2437836014159505E-2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1.1490037921432481</v>
      </c>
      <c r="C175" s="11">
        <v>1.9259024150217574</v>
      </c>
      <c r="D175" s="11">
        <f t="shared" si="118"/>
        <v>0.7768986228785093</v>
      </c>
      <c r="E175" s="11">
        <v>0.97742784839886798</v>
      </c>
      <c r="F175" s="11">
        <f t="shared" si="121"/>
        <v>1.7543264712773774</v>
      </c>
      <c r="G175" s="200">
        <f t="shared" si="113"/>
        <v>4.1890306759201357E-2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0.3531630440985789</v>
      </c>
      <c r="C176" s="11">
        <v>1.1106876614466974</v>
      </c>
      <c r="D176" s="11">
        <f t="shared" si="118"/>
        <v>0.75752461734811849</v>
      </c>
      <c r="E176" s="11">
        <v>0.48566737164304807</v>
      </c>
      <c r="F176" s="11">
        <f t="shared" ref="F176" si="122">SUM(D176:E176)</f>
        <v>1.2431919889911667</v>
      </c>
      <c r="G176" s="200">
        <f t="shared" si="113"/>
        <v>5.9367376340461187E-2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2.1022542151970818</v>
      </c>
      <c r="C177" s="11">
        <v>2.9434324120898756</v>
      </c>
      <c r="D177" s="11">
        <f t="shared" ref="D177" si="123">C177-B177</f>
        <v>0.84117819689279383</v>
      </c>
      <c r="E177" s="11">
        <v>1.4556438754195999</v>
      </c>
      <c r="F177" s="11">
        <f t="shared" ref="F177" si="124">SUM(D177:E177)</f>
        <v>2.296822072312394</v>
      </c>
      <c r="G177" s="200">
        <f t="shared" si="113"/>
        <v>3.5699781985399692E-2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40.200911396063589</v>
      </c>
      <c r="C178" s="11">
        <f t="shared" ref="C178:F178" si="125">SUM(C152:C177)</f>
        <v>52.757223995484935</v>
      </c>
      <c r="D178" s="11">
        <f t="shared" si="125"/>
        <v>12.556312599421332</v>
      </c>
      <c r="E178" s="11">
        <f t="shared" si="125"/>
        <v>23.295155124663516</v>
      </c>
      <c r="F178" s="11">
        <f t="shared" si="125"/>
        <v>35.851467724084856</v>
      </c>
      <c r="G178" s="200">
        <f t="shared" si="113"/>
        <v>3.0941593235586984E-2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8.5881427683481029</v>
      </c>
      <c r="C181" s="11">
        <v>7.0373049149490328</v>
      </c>
      <c r="D181" s="11">
        <f>C181-B181</f>
        <v>-1.5508378533990701</v>
      </c>
      <c r="E181" s="11">
        <v>3.1922558271316301</v>
      </c>
      <c r="F181" s="11">
        <f>SUM(D181:E181)</f>
        <v>1.64141797373256</v>
      </c>
      <c r="G181" s="200">
        <f>IF(B181&gt;0,(1+(E181/B181))^(1/($C$6-$B$6))-1,0)</f>
        <v>2.1293846768069669E-2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4.1177155236141756</v>
      </c>
      <c r="C182" s="11">
        <v>3.8125570034171292</v>
      </c>
      <c r="D182" s="11">
        <f t="shared" ref="D182:D197" si="128">C182-B182</f>
        <v>-0.30515852019704637</v>
      </c>
      <c r="E182" s="11">
        <v>1.812892493803502</v>
      </c>
      <c r="F182" s="11">
        <f t="shared" ref="F182:F189" si="129">SUM(D182:E182)</f>
        <v>1.5077339736064557</v>
      </c>
      <c r="G182" s="200">
        <f t="shared" ref="G182:G184" si="130">IF(B182&gt;0,(1+(E182/B182))^(1/($C$6-$B$6))-1,0)</f>
        <v>2.4620070562670238E-2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5.6514349687058818</v>
      </c>
      <c r="C183" s="11">
        <v>5.4327940750812207</v>
      </c>
      <c r="D183" s="11">
        <f t="shared" si="128"/>
        <v>-0.2186408936246611</v>
      </c>
      <c r="E183" s="11">
        <v>1.7021589741085954</v>
      </c>
      <c r="F183" s="11">
        <f t="shared" si="129"/>
        <v>1.4835180804839343</v>
      </c>
      <c r="G183" s="200">
        <f t="shared" si="130"/>
        <v>1.7706919543475363E-2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3.5959291534015292</v>
      </c>
      <c r="C184" s="11">
        <v>3.9739977972749712</v>
      </c>
      <c r="D184" s="11">
        <f t="shared" si="128"/>
        <v>0.37806864387344197</v>
      </c>
      <c r="E184" s="11">
        <v>1.9890012688251646</v>
      </c>
      <c r="F184" s="11">
        <f t="shared" si="129"/>
        <v>2.3670699126986063</v>
      </c>
      <c r="G184" s="200">
        <f t="shared" si="130"/>
        <v>2.9786298952894308E-2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2.1103633762100178</v>
      </c>
      <c r="C185" s="11">
        <v>2.1315566629457772</v>
      </c>
      <c r="D185" s="11">
        <f t="shared" si="128"/>
        <v>2.1193286735759376E-2</v>
      </c>
      <c r="E185" s="11">
        <v>0.86388527558156281</v>
      </c>
      <c r="F185" s="11">
        <f t="shared" si="129"/>
        <v>0.88507856231732218</v>
      </c>
      <c r="G185" s="200">
        <f>IF(B185&gt;0,(1+(E185/B185))^(1/($C$6-$B$6))-1,0)</f>
        <v>2.3139069228991005E-2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5.7198635209022033</v>
      </c>
      <c r="C186" s="11">
        <v>5.7307406588398715</v>
      </c>
      <c r="D186" s="11">
        <f t="shared" si="128"/>
        <v>1.0877137937668202E-2</v>
      </c>
      <c r="E186" s="11">
        <v>2.3590399909142259</v>
      </c>
      <c r="F186" s="11">
        <f t="shared" si="129"/>
        <v>2.3699171288518941</v>
      </c>
      <c r="G186" s="200">
        <f t="shared" ref="G186:G205" si="131">IF(B186&gt;0,(1+(E186/B186))^(1/($C$6-$B$6))-1,0)</f>
        <v>2.328777010707328E-2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2.8612063462635193</v>
      </c>
      <c r="C187" s="11">
        <v>1.7717926277562865</v>
      </c>
      <c r="D187" s="11">
        <f t="shared" si="128"/>
        <v>-1.0894137185072328</v>
      </c>
      <c r="E187" s="11">
        <v>0.72242354819222043</v>
      </c>
      <c r="F187" s="11">
        <f t="shared" si="129"/>
        <v>-0.36699017031501235</v>
      </c>
      <c r="G187" s="200">
        <f t="shared" si="131"/>
        <v>1.5122057774469955E-2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3.2398160520534511</v>
      </c>
      <c r="C188" s="11">
        <v>6.9359086092476634</v>
      </c>
      <c r="D188" s="11">
        <f t="shared" si="128"/>
        <v>3.6960925571942123</v>
      </c>
      <c r="E188" s="11">
        <v>3.2691395083581405</v>
      </c>
      <c r="F188" s="11">
        <f t="shared" si="129"/>
        <v>6.9652320655523532</v>
      </c>
      <c r="G188" s="200">
        <f t="shared" si="131"/>
        <v>4.7609424828473523E-2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1.489482540761508</v>
      </c>
      <c r="C189" s="11">
        <v>0.84168892263232953</v>
      </c>
      <c r="D189" s="11">
        <f t="shared" si="128"/>
        <v>-0.64779361812917846</v>
      </c>
      <c r="E189" s="11">
        <v>0.2587628750073131</v>
      </c>
      <c r="F189" s="11">
        <f t="shared" si="129"/>
        <v>-0.38903074312186536</v>
      </c>
      <c r="G189" s="200">
        <f t="shared" si="131"/>
        <v>1.0736149502955872E-2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1.3312605238944932</v>
      </c>
      <c r="C190" s="11">
        <v>0.91372479025151221</v>
      </c>
      <c r="D190" s="11">
        <f t="shared" si="128"/>
        <v>-0.41753573364298102</v>
      </c>
      <c r="E190" s="11">
        <v>0.37985832896532695</v>
      </c>
      <c r="F190" s="11">
        <f t="shared" ref="F190:F191" si="132">SUM(D190:E190)</f>
        <v>-3.7677404677654069E-2</v>
      </c>
      <c r="G190" s="200">
        <f t="shared" si="131"/>
        <v>1.6875556968827921E-2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7.780160396976525</v>
      </c>
      <c r="C191" s="11">
        <v>6.8277811372616748</v>
      </c>
      <c r="D191" s="11">
        <f t="shared" si="128"/>
        <v>-0.95237925971485016</v>
      </c>
      <c r="E191" s="11">
        <v>2.9859423376829635</v>
      </c>
      <c r="F191" s="11">
        <f t="shared" si="132"/>
        <v>2.0335630779681133</v>
      </c>
      <c r="G191" s="200">
        <f t="shared" si="131"/>
        <v>2.1891212617955569E-2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15.81439672759063</v>
      </c>
      <c r="C192" s="11">
        <v>13.850146929902344</v>
      </c>
      <c r="D192" s="11">
        <f t="shared" si="128"/>
        <v>-1.9642497976882858</v>
      </c>
      <c r="E192" s="11">
        <v>6.8620323449038469</v>
      </c>
      <c r="F192" s="11">
        <f t="shared" ref="F192:F195" si="133">SUM(D192:E192)</f>
        <v>4.8977825472155612</v>
      </c>
      <c r="G192" s="200">
        <f t="shared" si="131"/>
        <v>2.4317995115721525E-2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2.99183449342623</v>
      </c>
      <c r="C193" s="11">
        <v>0.90042384627315331</v>
      </c>
      <c r="D193" s="11">
        <f t="shared" si="128"/>
        <v>-2.0914106471530767</v>
      </c>
      <c r="E193" s="11">
        <v>1.0400903355626228</v>
      </c>
      <c r="F193" s="11">
        <f t="shared" si="133"/>
        <v>-1.0513203115904539</v>
      </c>
      <c r="G193" s="200">
        <f t="shared" si="131"/>
        <v>2.0089609938770403E-2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1.1911112872446812</v>
      </c>
      <c r="C194" s="11">
        <v>1.0889710602528855</v>
      </c>
      <c r="D194" s="11">
        <f t="shared" si="128"/>
        <v>-0.1021402269917957</v>
      </c>
      <c r="E194" s="11">
        <v>0.58909902717066109</v>
      </c>
      <c r="F194" s="11">
        <f t="shared" si="133"/>
        <v>0.48695880017886539</v>
      </c>
      <c r="G194" s="200">
        <f t="shared" si="131"/>
        <v>2.7151721091568604E-2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11.292427234820757</v>
      </c>
      <c r="C195" s="11">
        <v>9.1413435226026341</v>
      </c>
      <c r="D195" s="11">
        <f t="shared" si="128"/>
        <v>-2.1510837122181226</v>
      </c>
      <c r="E195" s="11">
        <v>3.5216891531240559</v>
      </c>
      <c r="F195" s="11">
        <f t="shared" si="133"/>
        <v>1.3706054409059334</v>
      </c>
      <c r="G195" s="200">
        <f t="shared" si="131"/>
        <v>1.8261280787889245E-2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7.795782048528026</v>
      </c>
      <c r="C196" s="11">
        <v>6.6849552117570887</v>
      </c>
      <c r="D196" s="11">
        <f t="shared" si="128"/>
        <v>-1.1108268367709373</v>
      </c>
      <c r="E196" s="11">
        <v>2.7354717559799275</v>
      </c>
      <c r="F196" s="11">
        <f t="shared" ref="F196" si="134">SUM(D196:E196)</f>
        <v>1.6246449192089902</v>
      </c>
      <c r="G196" s="200">
        <f t="shared" si="131"/>
        <v>2.0253341993068608E-2</v>
      </c>
    </row>
    <row r="197" spans="1:14" x14ac:dyDescent="0.2">
      <c r="A197" t="str">
        <f t="shared" si="127"/>
        <v>54 Textiles, printing and other skilled trades</v>
      </c>
      <c r="B197" s="11">
        <v>3.3113037735760873</v>
      </c>
      <c r="C197" s="11">
        <v>3.5718627114280785</v>
      </c>
      <c r="D197" s="11">
        <f t="shared" si="128"/>
        <v>0.26055893785199125</v>
      </c>
      <c r="E197" s="11">
        <v>1.4895650243623488</v>
      </c>
      <c r="F197" s="11">
        <f t="shared" ref="F197" si="135">SUM(D197:E197)</f>
        <v>1.7501239622143401</v>
      </c>
      <c r="G197" s="200">
        <f t="shared" si="131"/>
        <v>2.5072826180052576E-2</v>
      </c>
    </row>
    <row r="198" spans="1:14" x14ac:dyDescent="0.2">
      <c r="A198" t="str">
        <f t="shared" si="127"/>
        <v>61 Caring personal service occupations</v>
      </c>
      <c r="B198" s="11">
        <v>23.826742054346493</v>
      </c>
      <c r="C198" s="11">
        <v>29.815683038178182</v>
      </c>
      <c r="D198" s="11">
        <f>C198-B198</f>
        <v>5.9889409838316894</v>
      </c>
      <c r="E198" s="11">
        <v>14.835122058285922</v>
      </c>
      <c r="F198" s="11">
        <f>SUM(D198:E198)</f>
        <v>20.824063042117611</v>
      </c>
      <c r="G198" s="200">
        <f t="shared" si="131"/>
        <v>3.2795987019580863E-2</v>
      </c>
    </row>
    <row r="199" spans="1:14" x14ac:dyDescent="0.2">
      <c r="A199" t="str">
        <f t="shared" si="127"/>
        <v>62 Leisure, travel and related personal service occupations</v>
      </c>
      <c r="B199" s="11">
        <v>3.5265017212907144</v>
      </c>
      <c r="C199" s="11">
        <v>2.630119696767371</v>
      </c>
      <c r="D199" s="11">
        <f t="shared" ref="D199:D205" si="136">C199-B199</f>
        <v>-0.89638202452334337</v>
      </c>
      <c r="E199" s="11">
        <v>1.3219379165653293</v>
      </c>
      <c r="F199" s="11">
        <f t="shared" ref="F199:F200" si="137">SUM(D199:E199)</f>
        <v>0.42555589204198596</v>
      </c>
      <c r="G199" s="200">
        <f t="shared" si="131"/>
        <v>2.145018838883983E-2</v>
      </c>
    </row>
    <row r="200" spans="1:14" x14ac:dyDescent="0.2">
      <c r="A200" t="str">
        <f t="shared" si="127"/>
        <v>63 Community and civil enforcement occupations</v>
      </c>
      <c r="B200" s="11">
        <v>0.12094285223504217</v>
      </c>
      <c r="C200" s="11">
        <v>7.7894159626545556E-2</v>
      </c>
      <c r="D200" s="11">
        <f t="shared" si="136"/>
        <v>-4.3048692608496614E-2</v>
      </c>
      <c r="E200" s="11">
        <v>2.9397697060662472E-2</v>
      </c>
      <c r="F200" s="11">
        <f t="shared" si="137"/>
        <v>-1.3650995547834142E-2</v>
      </c>
      <c r="G200" s="200">
        <f t="shared" si="131"/>
        <v>1.4611378378268425E-2</v>
      </c>
    </row>
    <row r="201" spans="1:14" x14ac:dyDescent="0.2">
      <c r="A201" t="str">
        <f t="shared" si="127"/>
        <v>71 Sales occupations</v>
      </c>
      <c r="B201" s="11">
        <v>15.066552354251678</v>
      </c>
      <c r="C201" s="11">
        <v>15.346818381202311</v>
      </c>
      <c r="D201" s="11">
        <f t="shared" si="136"/>
        <v>0.28026602695063296</v>
      </c>
      <c r="E201" s="11">
        <v>7.0550009728151917</v>
      </c>
      <c r="F201" s="11">
        <f t="shared" ref="F201:F202" si="138">SUM(D201:E201)</f>
        <v>7.3352669997658246</v>
      </c>
      <c r="G201" s="200">
        <f t="shared" si="131"/>
        <v>2.593563657024478E-2</v>
      </c>
    </row>
    <row r="202" spans="1:14" x14ac:dyDescent="0.2">
      <c r="A202" t="str">
        <f t="shared" si="127"/>
        <v>72 Customer service occupations</v>
      </c>
      <c r="B202" s="11">
        <v>3.5471769830478559</v>
      </c>
      <c r="C202" s="11">
        <v>4.154183785363684</v>
      </c>
      <c r="D202" s="11">
        <f t="shared" si="136"/>
        <v>0.60700680231582815</v>
      </c>
      <c r="E202" s="11">
        <v>1.6401786664201312</v>
      </c>
      <c r="F202" s="11">
        <f t="shared" si="138"/>
        <v>2.2471854687359594</v>
      </c>
      <c r="G202" s="200">
        <f t="shared" si="131"/>
        <v>2.5661871507857814E-2</v>
      </c>
    </row>
    <row r="203" spans="1:14" x14ac:dyDescent="0.2">
      <c r="A203" t="str">
        <f t="shared" si="127"/>
        <v>81 Process, plant and machine operatives</v>
      </c>
      <c r="B203" s="11">
        <v>4.5785481645689732</v>
      </c>
      <c r="C203" s="11">
        <v>4.8394314774349958</v>
      </c>
      <c r="D203" s="11">
        <f t="shared" si="136"/>
        <v>0.26088331286602262</v>
      </c>
      <c r="E203" s="11">
        <v>1.7639894051105975</v>
      </c>
      <c r="F203" s="11">
        <f t="shared" ref="F203:F204" si="139">SUM(D203:E203)</f>
        <v>2.0248727179766202</v>
      </c>
      <c r="G203" s="200">
        <f t="shared" si="131"/>
        <v>2.1964203782047109E-2</v>
      </c>
    </row>
    <row r="204" spans="1:14" x14ac:dyDescent="0.2">
      <c r="A204" t="str">
        <f t="shared" si="127"/>
        <v>82 Transport and mobile machine drivers and operatives</v>
      </c>
      <c r="B204" s="11">
        <v>5.6471231917404552</v>
      </c>
      <c r="C204" s="11">
        <v>6.3528736615189363</v>
      </c>
      <c r="D204" s="11">
        <f t="shared" si="136"/>
        <v>0.7057504697784811</v>
      </c>
      <c r="E204" s="11">
        <v>3.0363909324728162</v>
      </c>
      <c r="F204" s="11">
        <f t="shared" si="139"/>
        <v>3.7421414022512973</v>
      </c>
      <c r="G204" s="200">
        <f t="shared" si="131"/>
        <v>2.9100723524698724E-2</v>
      </c>
    </row>
    <row r="205" spans="1:14" x14ac:dyDescent="0.2">
      <c r="A205" t="str">
        <f t="shared" si="127"/>
        <v>91 Elementary trades and related occupations</v>
      </c>
      <c r="B205" s="11">
        <v>1.4637778787273925</v>
      </c>
      <c r="C205" s="11">
        <v>3.2636883318599188</v>
      </c>
      <c r="D205" s="11">
        <f t="shared" si="136"/>
        <v>1.7999104531325263</v>
      </c>
      <c r="E205" s="11">
        <v>1.2987545418652739</v>
      </c>
      <c r="F205" s="11">
        <f t="shared" ref="F205" si="140">SUM(D205:E205)</f>
        <v>3.0986649949978</v>
      </c>
      <c r="G205" s="200">
        <f t="shared" si="131"/>
        <v>4.3251009417603958E-2</v>
      </c>
    </row>
    <row r="206" spans="1:14" x14ac:dyDescent="0.2">
      <c r="A206" t="str">
        <f t="shared" si="127"/>
        <v>92 Elementary administration and service occupations</v>
      </c>
      <c r="B206" s="11">
        <v>11.278040684035703</v>
      </c>
      <c r="C206" s="11">
        <v>9.2288653369967637</v>
      </c>
      <c r="D206" s="11">
        <f t="shared" ref="D206" si="141">C206-B206</f>
        <v>-2.0491753470389398</v>
      </c>
      <c r="E206" s="11">
        <v>4.6536048339473366</v>
      </c>
      <c r="F206" s="11">
        <f t="shared" ref="F206" si="142">SUM(D206:E206)</f>
        <v>2.6044294869083968</v>
      </c>
      <c r="G206" s="200">
        <f t="shared" ref="G206:G207" si="143">IF(B206&gt;0,(1+(E206/B206))^(1/($C$6-$B$6))-1,0)</f>
        <v>2.3297229996631863E-2</v>
      </c>
    </row>
    <row r="207" spans="1:14" x14ac:dyDescent="0.2">
      <c r="A207" t="str">
        <f t="shared" si="127"/>
        <v>All occupations</v>
      </c>
      <c r="B207" s="11">
        <f>SUM(B181:B206)</f>
        <v>157.93763662056216</v>
      </c>
      <c r="C207" s="11">
        <f t="shared" ref="C207:F207" si="144">SUM(C181:C206)</f>
        <v>156.35710835082236</v>
      </c>
      <c r="D207" s="11">
        <f t="shared" si="144"/>
        <v>-1.5805282697397636</v>
      </c>
      <c r="E207" s="11">
        <f t="shared" si="144"/>
        <v>71.407685094217385</v>
      </c>
      <c r="F207" s="11">
        <f t="shared" si="144"/>
        <v>69.827156824477612</v>
      </c>
      <c r="G207" s="200">
        <f t="shared" si="143"/>
        <v>2.5180373760705921E-2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6.5740438293561194</v>
      </c>
      <c r="C210" s="11">
        <v>4.3790146710750326</v>
      </c>
      <c r="D210" s="11">
        <f>C210-B210</f>
        <v>-2.1950291582810868</v>
      </c>
      <c r="E210" s="11">
        <v>2.3102731573343136</v>
      </c>
      <c r="F210" s="11">
        <f>SUM(D210:E210)</f>
        <v>0.1152439990532268</v>
      </c>
      <c r="G210" s="200">
        <f>IF(B210&gt;0,(1+(E210/B210))^(1/($C$6-$B$6))-1,0)</f>
        <v>2.0280132792130701E-2</v>
      </c>
    </row>
    <row r="211" spans="1:7" x14ac:dyDescent="0.2">
      <c r="A211" t="str">
        <f t="shared" si="146"/>
        <v>12 Other managers and proprietors</v>
      </c>
      <c r="B211" s="11">
        <v>4.0385866604844738</v>
      </c>
      <c r="C211" s="11">
        <v>3.7087399689543599</v>
      </c>
      <c r="D211" s="11">
        <f t="shared" ref="D211:D226" si="147">C211-B211</f>
        <v>-0.32984669153011392</v>
      </c>
      <c r="E211" s="11">
        <v>2.0355063796040129</v>
      </c>
      <c r="F211" s="11">
        <f t="shared" ref="F211:F218" si="148">SUM(D211:E211)</f>
        <v>1.705659688073899</v>
      </c>
      <c r="G211" s="200">
        <f t="shared" ref="G211:G213" si="149">IF(B211&gt;0,(1+(E211/B211))^(1/($C$6-$B$6))-1,0)</f>
        <v>2.7582743056098868E-2</v>
      </c>
    </row>
    <row r="212" spans="1:7" x14ac:dyDescent="0.2">
      <c r="A212" t="str">
        <f t="shared" si="146"/>
        <v>21 Science, research, engineering and technology professionals</v>
      </c>
      <c r="B212" s="11">
        <v>3.9002107465182712</v>
      </c>
      <c r="C212" s="11">
        <v>3.9290458626457889</v>
      </c>
      <c r="D212" s="11">
        <f t="shared" si="147"/>
        <v>2.8835116127517768E-2</v>
      </c>
      <c r="E212" s="11">
        <v>1.4061006471400548</v>
      </c>
      <c r="F212" s="11">
        <f t="shared" si="148"/>
        <v>1.4349357632675726</v>
      </c>
      <c r="G212" s="200">
        <f t="shared" si="149"/>
        <v>2.0736497851112867E-2</v>
      </c>
    </row>
    <row r="213" spans="1:7" x14ac:dyDescent="0.2">
      <c r="A213" t="str">
        <f t="shared" si="146"/>
        <v>22 Health professionals</v>
      </c>
      <c r="B213" s="11">
        <v>2.3474653223209425</v>
      </c>
      <c r="C213" s="11">
        <v>1.849761610805883</v>
      </c>
      <c r="D213" s="11">
        <f t="shared" si="147"/>
        <v>-0.49770371151505954</v>
      </c>
      <c r="E213" s="11">
        <v>0.96644339261366008</v>
      </c>
      <c r="F213" s="11">
        <f t="shared" si="148"/>
        <v>0.46873968109860054</v>
      </c>
      <c r="G213" s="200">
        <f t="shared" si="149"/>
        <v>2.3252364915634205E-2</v>
      </c>
    </row>
    <row r="214" spans="1:7" x14ac:dyDescent="0.2">
      <c r="A214" t="str">
        <f t="shared" si="146"/>
        <v>23 Teaching and other educational professionals</v>
      </c>
      <c r="B214" s="11">
        <v>1.2264718111673061</v>
      </c>
      <c r="C214" s="11">
        <v>0.98193983180301303</v>
      </c>
      <c r="D214" s="11">
        <f t="shared" si="147"/>
        <v>-0.24453197936429305</v>
      </c>
      <c r="E214" s="11">
        <v>0.49117856062443405</v>
      </c>
      <c r="F214" s="11">
        <f t="shared" si="148"/>
        <v>0.246646581260141</v>
      </c>
      <c r="G214" s="200">
        <f>IF(B214&gt;0,(1+(E214/B214))^(1/($C$6-$B$6))-1,0)</f>
        <v>2.2708376646057848E-2</v>
      </c>
    </row>
    <row r="215" spans="1:7" x14ac:dyDescent="0.2">
      <c r="A215" t="str">
        <f t="shared" si="146"/>
        <v>24 Business, media and public service professionals</v>
      </c>
      <c r="B215" s="11">
        <v>3.6593717969351309</v>
      </c>
      <c r="C215" s="11">
        <v>2.9459586005468865</v>
      </c>
      <c r="D215" s="11">
        <f t="shared" si="147"/>
        <v>-0.71341319638824441</v>
      </c>
      <c r="E215" s="11">
        <v>1.3202562310268853</v>
      </c>
      <c r="F215" s="11">
        <f t="shared" si="148"/>
        <v>0.60684303463864087</v>
      </c>
      <c r="G215" s="200">
        <f t="shared" ref="G215:G234" si="150">IF(B215&gt;0,(1+(E215/B215))^(1/($C$6-$B$6))-1,0)</f>
        <v>2.0749927479362107E-2</v>
      </c>
    </row>
    <row r="216" spans="1:7" x14ac:dyDescent="0.2">
      <c r="A216" t="str">
        <f t="shared" si="146"/>
        <v>31 Science, engineering and technology associate professionals</v>
      </c>
      <c r="B216" s="11">
        <v>2.2464773167555596</v>
      </c>
      <c r="C216" s="11">
        <v>1.8567824100362216</v>
      </c>
      <c r="D216" s="11">
        <f t="shared" si="147"/>
        <v>-0.38969490671933804</v>
      </c>
      <c r="E216" s="11">
        <v>0.73298809679901455</v>
      </c>
      <c r="F216" s="11">
        <f t="shared" si="148"/>
        <v>0.34329319007967651</v>
      </c>
      <c r="G216" s="200">
        <f t="shared" si="150"/>
        <v>1.9003683831794405E-2</v>
      </c>
    </row>
    <row r="217" spans="1:7" x14ac:dyDescent="0.2">
      <c r="A217" t="str">
        <f t="shared" si="146"/>
        <v>32 Health and social care associate professionals</v>
      </c>
      <c r="B217" s="11">
        <v>2.2094691588312432</v>
      </c>
      <c r="C217" s="11">
        <v>3.2824473483525223</v>
      </c>
      <c r="D217" s="11">
        <f t="shared" si="147"/>
        <v>1.0729781895212791</v>
      </c>
      <c r="E217" s="11">
        <v>1.6829512057324933</v>
      </c>
      <c r="F217" s="11">
        <f t="shared" si="148"/>
        <v>2.7559293952537725</v>
      </c>
      <c r="G217" s="200">
        <f t="shared" si="150"/>
        <v>3.8473581849148619E-2</v>
      </c>
    </row>
    <row r="218" spans="1:7" x14ac:dyDescent="0.2">
      <c r="A218" t="str">
        <f t="shared" si="146"/>
        <v>33 Protective service occupations</v>
      </c>
      <c r="B218" s="11">
        <v>1.656216513148232</v>
      </c>
      <c r="C218" s="11">
        <v>0.89005850842371215</v>
      </c>
      <c r="D218" s="11">
        <f t="shared" si="147"/>
        <v>-0.76615800472451989</v>
      </c>
      <c r="E218" s="11">
        <v>0.32397564183678268</v>
      </c>
      <c r="F218" s="11">
        <f t="shared" si="148"/>
        <v>-0.44218236288773721</v>
      </c>
      <c r="G218" s="200">
        <f t="shared" si="150"/>
        <v>1.1981752652129973E-2</v>
      </c>
    </row>
    <row r="219" spans="1:7" x14ac:dyDescent="0.2">
      <c r="A219" t="str">
        <f t="shared" si="146"/>
        <v>34 Culture, media and sports occupations</v>
      </c>
      <c r="B219" s="11">
        <v>0.61999750156081002</v>
      </c>
      <c r="C219" s="11">
        <v>0.29375130278957307</v>
      </c>
      <c r="D219" s="11">
        <f t="shared" si="147"/>
        <v>-0.32624619877123695</v>
      </c>
      <c r="E219" s="11">
        <v>0.14614961668474358</v>
      </c>
      <c r="F219" s="11">
        <f t="shared" ref="F219:F220" si="151">SUM(D219:E219)</f>
        <v>-0.18009658208649337</v>
      </c>
      <c r="G219" s="200">
        <f t="shared" si="150"/>
        <v>1.4210608431972638E-2</v>
      </c>
    </row>
    <row r="220" spans="1:7" x14ac:dyDescent="0.2">
      <c r="A220" t="str">
        <f t="shared" si="146"/>
        <v>35 Business and public service associate professionals</v>
      </c>
      <c r="B220" s="11">
        <v>5.7575760361117077</v>
      </c>
      <c r="C220" s="11">
        <v>4.4053490973940175</v>
      </c>
      <c r="D220" s="11">
        <f t="shared" si="147"/>
        <v>-1.3522269387176902</v>
      </c>
      <c r="E220" s="11">
        <v>1.9728698545563608</v>
      </c>
      <c r="F220" s="11">
        <f t="shared" si="151"/>
        <v>0.62064291583867059</v>
      </c>
      <c r="G220" s="200">
        <f t="shared" si="150"/>
        <v>1.9837532078665232E-2</v>
      </c>
    </row>
    <row r="221" spans="1:7" x14ac:dyDescent="0.2">
      <c r="A221" t="str">
        <f t="shared" si="146"/>
        <v>41 Administrative occupations</v>
      </c>
      <c r="B221" s="11">
        <v>16.475107689885117</v>
      </c>
      <c r="C221" s="11">
        <v>11.907563417091726</v>
      </c>
      <c r="D221" s="11">
        <f t="shared" si="147"/>
        <v>-4.5675442727933913</v>
      </c>
      <c r="E221" s="11">
        <v>6.2653595793851746</v>
      </c>
      <c r="F221" s="11">
        <f t="shared" ref="F221:F224" si="152">SUM(D221:E221)</f>
        <v>1.6978153065917834</v>
      </c>
      <c r="G221" s="200">
        <f t="shared" si="150"/>
        <v>2.1718855326853248E-2</v>
      </c>
    </row>
    <row r="222" spans="1:7" x14ac:dyDescent="0.2">
      <c r="A222" t="str">
        <f t="shared" si="146"/>
        <v>42 Secretarial and related occupations</v>
      </c>
      <c r="B222" s="11">
        <v>2.9479289503325248</v>
      </c>
      <c r="C222" s="11">
        <v>0.65852441854975086</v>
      </c>
      <c r="D222" s="11">
        <f t="shared" si="147"/>
        <v>-2.289404531782774</v>
      </c>
      <c r="E222" s="11">
        <v>0.79074867968374485</v>
      </c>
      <c r="F222" s="11">
        <f t="shared" si="152"/>
        <v>-1.4986558520990292</v>
      </c>
      <c r="G222" s="200">
        <f t="shared" si="150"/>
        <v>1.5968088864616981E-2</v>
      </c>
    </row>
    <row r="223" spans="1:7" x14ac:dyDescent="0.2">
      <c r="A223" t="str">
        <f t="shared" si="146"/>
        <v>51 Skilled agricultural and related trades</v>
      </c>
      <c r="B223" s="11">
        <v>1.9521454158941276</v>
      </c>
      <c r="C223" s="11">
        <v>1.7996487226341866</v>
      </c>
      <c r="D223" s="11">
        <f t="shared" si="147"/>
        <v>-0.15249669325994097</v>
      </c>
      <c r="E223" s="11">
        <v>1.0098798350817408</v>
      </c>
      <c r="F223" s="11">
        <f t="shared" si="152"/>
        <v>0.85738314182179987</v>
      </c>
      <c r="G223" s="200">
        <f t="shared" si="150"/>
        <v>2.8186205084895777E-2</v>
      </c>
    </row>
    <row r="224" spans="1:7" x14ac:dyDescent="0.2">
      <c r="A224" t="str">
        <f t="shared" si="146"/>
        <v>52 Skilled metal, electrical and electronic trades</v>
      </c>
      <c r="B224" s="11">
        <v>6.4627359326412979</v>
      </c>
      <c r="C224" s="11">
        <v>4.9581519233704281</v>
      </c>
      <c r="D224" s="11">
        <f t="shared" si="147"/>
        <v>-1.5045840092708698</v>
      </c>
      <c r="E224" s="11">
        <v>2.054019986120708</v>
      </c>
      <c r="F224" s="11">
        <f t="shared" si="152"/>
        <v>0.54943597684983825</v>
      </c>
      <c r="G224" s="200">
        <f t="shared" si="150"/>
        <v>1.8569152402348132E-2</v>
      </c>
    </row>
    <row r="225" spans="1:7" x14ac:dyDescent="0.2">
      <c r="A225" t="str">
        <f t="shared" si="146"/>
        <v>53 Skilled construction and building trades</v>
      </c>
      <c r="B225" s="11">
        <v>7.4743256368072597</v>
      </c>
      <c r="C225" s="11">
        <v>7.5435470373130666</v>
      </c>
      <c r="D225" s="11">
        <f t="shared" si="147"/>
        <v>6.922140050580694E-2</v>
      </c>
      <c r="E225" s="11">
        <v>3.3460721699031692</v>
      </c>
      <c r="F225" s="11">
        <f t="shared" ref="F225" si="153">SUM(D225:E225)</f>
        <v>3.4152935704089762</v>
      </c>
      <c r="G225" s="200">
        <f t="shared" si="150"/>
        <v>2.4970613695944444E-2</v>
      </c>
    </row>
    <row r="226" spans="1:7" x14ac:dyDescent="0.2">
      <c r="A226" t="str">
        <f t="shared" si="146"/>
        <v>54 Textiles, printing and other skilled trades</v>
      </c>
      <c r="B226" s="11">
        <v>3.5247343775173712</v>
      </c>
      <c r="C226" s="11">
        <v>3.16952546706663</v>
      </c>
      <c r="D226" s="11">
        <f t="shared" si="147"/>
        <v>-0.35520891045074121</v>
      </c>
      <c r="E226" s="11">
        <v>1.2914732917994796</v>
      </c>
      <c r="F226" s="11">
        <f t="shared" ref="F226" si="154">SUM(D226:E226)</f>
        <v>0.93626438134873835</v>
      </c>
      <c r="G226" s="200">
        <f t="shared" si="150"/>
        <v>2.1030198938990941E-2</v>
      </c>
    </row>
    <row r="227" spans="1:7" x14ac:dyDescent="0.2">
      <c r="A227" t="str">
        <f t="shared" si="146"/>
        <v>61 Caring personal service occupations</v>
      </c>
      <c r="B227" s="11">
        <v>15.41948115623855</v>
      </c>
      <c r="C227" s="11">
        <v>13.587825438828776</v>
      </c>
      <c r="D227" s="11">
        <f>C227-B227</f>
        <v>-1.8316557174097738</v>
      </c>
      <c r="E227" s="11">
        <v>7.2539391688373307</v>
      </c>
      <c r="F227" s="11">
        <f>SUM(D227:E227)</f>
        <v>5.4222834514275569</v>
      </c>
      <c r="G227" s="200">
        <f t="shared" si="150"/>
        <v>2.6037306469408827E-2</v>
      </c>
    </row>
    <row r="228" spans="1:7" x14ac:dyDescent="0.2">
      <c r="A228" t="str">
        <f t="shared" si="146"/>
        <v>62 Leisure, travel and related personal service occupations</v>
      </c>
      <c r="B228" s="11">
        <v>3.2563762903454041</v>
      </c>
      <c r="C228" s="11">
        <v>2.3069461793737247</v>
      </c>
      <c r="D228" s="11">
        <f t="shared" ref="D228:D234" si="155">C228-B228</f>
        <v>-0.9494301109716794</v>
      </c>
      <c r="E228" s="11">
        <v>1.2245755688645907</v>
      </c>
      <c r="F228" s="11">
        <f t="shared" ref="F228:F229" si="156">SUM(D228:E228)</f>
        <v>0.27514545789291134</v>
      </c>
      <c r="G228" s="200">
        <f t="shared" si="150"/>
        <v>2.1509428730168256E-2</v>
      </c>
    </row>
    <row r="229" spans="1:7" x14ac:dyDescent="0.2">
      <c r="A229" t="str">
        <f t="shared" si="146"/>
        <v>63 Community and civil enforcement occupations</v>
      </c>
      <c r="B229" s="11">
        <v>0.18221078141123573</v>
      </c>
      <c r="C229" s="11">
        <v>0.12242460320036516</v>
      </c>
      <c r="D229" s="11">
        <f t="shared" si="155"/>
        <v>-5.9786178210870566E-2</v>
      </c>
      <c r="E229" s="11">
        <v>5.4479947465955893E-2</v>
      </c>
      <c r="F229" s="11">
        <f t="shared" si="156"/>
        <v>-5.3062307449146737E-3</v>
      </c>
      <c r="G229" s="200">
        <f t="shared" si="150"/>
        <v>1.7592299299260983E-2</v>
      </c>
    </row>
    <row r="230" spans="1:7" x14ac:dyDescent="0.2">
      <c r="A230" t="str">
        <f t="shared" si="146"/>
        <v>71 Sales occupations</v>
      </c>
      <c r="B230" s="11">
        <v>13.699933797275804</v>
      </c>
      <c r="C230" s="11">
        <v>12.020935628921459</v>
      </c>
      <c r="D230" s="11">
        <f t="shared" si="155"/>
        <v>-1.6789981683543456</v>
      </c>
      <c r="E230" s="11">
        <v>6.1184702904564938</v>
      </c>
      <c r="F230" s="11">
        <f t="shared" ref="F230:F231" si="157">SUM(D230:E230)</f>
        <v>4.4394721221021483</v>
      </c>
      <c r="G230" s="200">
        <f t="shared" si="150"/>
        <v>2.4920108873724978E-2</v>
      </c>
    </row>
    <row r="231" spans="1:7" x14ac:dyDescent="0.2">
      <c r="A231" t="str">
        <f t="shared" si="146"/>
        <v>72 Customer service occupations</v>
      </c>
      <c r="B231" s="11">
        <v>3.2684246999253088</v>
      </c>
      <c r="C231" s="11">
        <v>3.2936808832140407</v>
      </c>
      <c r="D231" s="11">
        <f t="shared" si="155"/>
        <v>2.5256183288731915E-2</v>
      </c>
      <c r="E231" s="11">
        <v>1.5287110395381263</v>
      </c>
      <c r="F231" s="11">
        <f t="shared" si="157"/>
        <v>1.5539672228268582</v>
      </c>
      <c r="G231" s="200">
        <f t="shared" si="150"/>
        <v>2.5910720813294041E-2</v>
      </c>
    </row>
    <row r="232" spans="1:7" x14ac:dyDescent="0.2">
      <c r="A232" t="str">
        <f t="shared" si="146"/>
        <v>81 Process, plant and machine operatives</v>
      </c>
      <c r="B232" s="11">
        <v>5.650477014468601</v>
      </c>
      <c r="C232" s="11">
        <v>5.3544054530442144</v>
      </c>
      <c r="D232" s="11">
        <f t="shared" si="155"/>
        <v>-0.29607156142438651</v>
      </c>
      <c r="E232" s="11">
        <v>2.2642529156340889</v>
      </c>
      <c r="F232" s="11">
        <f t="shared" ref="F232:F233" si="158">SUM(D232:E232)</f>
        <v>1.9681813542097024</v>
      </c>
      <c r="G232" s="200">
        <f t="shared" si="150"/>
        <v>2.2719961259777932E-2</v>
      </c>
    </row>
    <row r="233" spans="1:7" x14ac:dyDescent="0.2">
      <c r="A233" t="str">
        <f t="shared" si="146"/>
        <v>82 Transport and mobile machine drivers and operatives</v>
      </c>
      <c r="B233" s="11">
        <v>9.1725467546431876</v>
      </c>
      <c r="C233" s="11">
        <v>9.5883666329841368</v>
      </c>
      <c r="D233" s="11">
        <f t="shared" si="155"/>
        <v>0.41581987834094924</v>
      </c>
      <c r="E233" s="11">
        <v>5.0936625446922683</v>
      </c>
      <c r="F233" s="11">
        <f t="shared" si="158"/>
        <v>5.5094824230332176</v>
      </c>
      <c r="G233" s="200">
        <f t="shared" si="150"/>
        <v>2.988304992214541E-2</v>
      </c>
    </row>
    <row r="234" spans="1:7" x14ac:dyDescent="0.2">
      <c r="A234" t="str">
        <f t="shared" si="146"/>
        <v>91 Elementary trades and related occupations</v>
      </c>
      <c r="B234" s="11">
        <v>2.6307282456024899</v>
      </c>
      <c r="C234" s="11">
        <v>5.0322875764713642</v>
      </c>
      <c r="D234" s="11">
        <f t="shared" si="155"/>
        <v>2.4015593308688743</v>
      </c>
      <c r="E234" s="11">
        <v>1.9015585914808084</v>
      </c>
      <c r="F234" s="11">
        <f t="shared" ref="F234" si="159">SUM(D234:E234)</f>
        <v>4.3031179223496832</v>
      </c>
      <c r="G234" s="200">
        <f t="shared" si="150"/>
        <v>3.6929969373401539E-2</v>
      </c>
    </row>
    <row r="235" spans="1:7" x14ac:dyDescent="0.2">
      <c r="A235" t="str">
        <f t="shared" si="146"/>
        <v>92 Elementary administration and service occupations</v>
      </c>
      <c r="B235" s="11">
        <v>17.651310883268767</v>
      </c>
      <c r="C235" s="11">
        <v>14.801022084224737</v>
      </c>
      <c r="D235" s="11">
        <f t="shared" ref="D235" si="160">C235-B235</f>
        <v>-2.85028879904403</v>
      </c>
      <c r="E235" s="11">
        <v>7.548313915799576</v>
      </c>
      <c r="F235" s="11">
        <f t="shared" ref="F235" si="161">SUM(D235:E235)</f>
        <v>4.698025116755546</v>
      </c>
      <c r="G235" s="200">
        <f t="shared" ref="G235:G236" si="162">IF(B235&gt;0,(1+(E235/B235))^(1/($C$6-$B$6))-1,0)</f>
        <v>2.4018510987516395E-2</v>
      </c>
    </row>
    <row r="236" spans="1:7" x14ac:dyDescent="0.2">
      <c r="A236" t="str">
        <f t="shared" si="146"/>
        <v>All occupations</v>
      </c>
      <c r="B236" s="11">
        <f>SUM(B210:B235)</f>
        <v>144.00435431944686</v>
      </c>
      <c r="C236" s="11">
        <f t="shared" ref="C236:F236" si="163">SUM(C210:C235)</f>
        <v>124.66770467911562</v>
      </c>
      <c r="D236" s="11">
        <f t="shared" si="163"/>
        <v>-19.336649640331228</v>
      </c>
      <c r="E236" s="11">
        <f t="shared" si="163"/>
        <v>61.134210308696005</v>
      </c>
      <c r="F236" s="11">
        <f t="shared" si="163"/>
        <v>41.797560668364788</v>
      </c>
      <c r="G236" s="200">
        <f t="shared" si="162"/>
        <v>2.3869908320957256E-2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4.4726409550843043</v>
      </c>
      <c r="C239" s="11">
        <v>2.6192599216516408</v>
      </c>
      <c r="D239" s="11">
        <f>C239-B239</f>
        <v>-1.8533810334326635</v>
      </c>
      <c r="E239" s="11">
        <v>1.492705010426943</v>
      </c>
      <c r="F239" s="11">
        <f>SUM(D239:E239)</f>
        <v>-0.36067602300572044</v>
      </c>
      <c r="G239" s="200">
        <f>IF(B239&gt;0,(1+(E239/B239))^(1/($C$6-$B$6))-1,0)</f>
        <v>1.9384689909797137E-2</v>
      </c>
    </row>
    <row r="240" spans="1:7" x14ac:dyDescent="0.2">
      <c r="A240" t="str">
        <f t="shared" si="165"/>
        <v>12 Other managers and proprietors</v>
      </c>
      <c r="B240" s="11">
        <v>2.5386456066451584</v>
      </c>
      <c r="C240" s="11">
        <v>1.6083617080153978</v>
      </c>
      <c r="D240" s="11">
        <f t="shared" ref="D240:D255" si="166">C240-B240</f>
        <v>-0.93028389862976058</v>
      </c>
      <c r="E240" s="11">
        <v>0.98252144733621349</v>
      </c>
      <c r="F240" s="11">
        <f t="shared" ref="F240:F247" si="167">SUM(D240:E240)</f>
        <v>5.2237548706452919E-2</v>
      </c>
      <c r="G240" s="200">
        <f t="shared" ref="G240:G242" si="168">IF(B240&gt;0,(1+(E240/B240))^(1/($C$6-$B$6))-1,0)</f>
        <v>2.205037863849979E-2</v>
      </c>
    </row>
    <row r="241" spans="1:7" x14ac:dyDescent="0.2">
      <c r="A241" t="str">
        <f t="shared" si="165"/>
        <v>21 Science, research, engineering and technology professionals</v>
      </c>
      <c r="B241" s="11">
        <v>2.335986899881306</v>
      </c>
      <c r="C241" s="11">
        <v>1.7951807379699347</v>
      </c>
      <c r="D241" s="11">
        <f t="shared" si="166"/>
        <v>-0.54080616191137132</v>
      </c>
      <c r="E241" s="11">
        <v>0.70909740103320607</v>
      </c>
      <c r="F241" s="11">
        <f t="shared" si="167"/>
        <v>0.16829123912183475</v>
      </c>
      <c r="G241" s="200">
        <f t="shared" si="168"/>
        <v>1.7830032409588359E-2</v>
      </c>
    </row>
    <row r="242" spans="1:7" x14ac:dyDescent="0.2">
      <c r="A242" t="str">
        <f t="shared" si="165"/>
        <v>22 Health professionals</v>
      </c>
      <c r="B242" s="11">
        <v>1.3509622178689225</v>
      </c>
      <c r="C242" s="11">
        <v>0.86112377280831276</v>
      </c>
      <c r="D242" s="11">
        <f t="shared" si="166"/>
        <v>-0.4898384450606097</v>
      </c>
      <c r="E242" s="11">
        <v>0.49562944327048453</v>
      </c>
      <c r="F242" s="11">
        <f t="shared" si="167"/>
        <v>5.7909982098748314E-3</v>
      </c>
      <c r="G242" s="200">
        <f t="shared" si="168"/>
        <v>2.1053530001730492E-2</v>
      </c>
    </row>
    <row r="243" spans="1:7" x14ac:dyDescent="0.2">
      <c r="A243" t="str">
        <f t="shared" si="165"/>
        <v>23 Teaching and other educational professionals</v>
      </c>
      <c r="B243" s="11">
        <v>0.9657374667359081</v>
      </c>
      <c r="C243" s="11">
        <v>0.60206985511196565</v>
      </c>
      <c r="D243" s="11">
        <f t="shared" si="166"/>
        <v>-0.36366761162394245</v>
      </c>
      <c r="E243" s="11">
        <v>0.34372605025706787</v>
      </c>
      <c r="F243" s="11">
        <f t="shared" si="167"/>
        <v>-1.9941561366874583E-2</v>
      </c>
      <c r="G243" s="200">
        <f>IF(B243&gt;0,(1+(E243/B243))^(1/($C$6-$B$6))-1,0)</f>
        <v>2.0506138705302268E-2</v>
      </c>
    </row>
    <row r="244" spans="1:7" x14ac:dyDescent="0.2">
      <c r="A244" t="str">
        <f t="shared" si="165"/>
        <v>24 Business, media and public service professionals</v>
      </c>
      <c r="B244" s="11">
        <v>2.2932499341258668</v>
      </c>
      <c r="C244" s="11">
        <v>1.3789991367903547</v>
      </c>
      <c r="D244" s="11">
        <f t="shared" si="166"/>
        <v>-0.91425079733551207</v>
      </c>
      <c r="E244" s="11">
        <v>0.73488141969361953</v>
      </c>
      <c r="F244" s="11">
        <f t="shared" si="167"/>
        <v>-0.17936937764189254</v>
      </c>
      <c r="G244" s="200">
        <f t="shared" ref="G244:G263" si="169">IF(B244&gt;0,(1+(E244/B244))^(1/($C$6-$B$6))-1,0)</f>
        <v>1.8704492373181614E-2</v>
      </c>
    </row>
    <row r="245" spans="1:7" x14ac:dyDescent="0.2">
      <c r="A245" t="str">
        <f t="shared" si="165"/>
        <v>31 Science, engineering and technology associate professionals</v>
      </c>
      <c r="B245" s="11">
        <v>1.6884840616795915</v>
      </c>
      <c r="C245" s="11">
        <v>1.1270670008659891</v>
      </c>
      <c r="D245" s="11">
        <f t="shared" si="166"/>
        <v>-0.56141706081360243</v>
      </c>
      <c r="E245" s="11">
        <v>0.48871008886949757</v>
      </c>
      <c r="F245" s="11">
        <f t="shared" si="167"/>
        <v>-7.2706971944104859E-2</v>
      </c>
      <c r="G245" s="200">
        <f>IF(B245&gt;0,(1+(E245/B245))^(1/($C$6-$B$6))-1,0)</f>
        <v>1.7091471969990613E-2</v>
      </c>
    </row>
    <row r="246" spans="1:7" x14ac:dyDescent="0.2">
      <c r="A246" t="str">
        <f t="shared" si="165"/>
        <v>32 Health and social care associate professionals</v>
      </c>
      <c r="B246" s="11">
        <v>0.6544471850844803</v>
      </c>
      <c r="C246" s="11">
        <v>0.62139471693279436</v>
      </c>
      <c r="D246" s="11">
        <f t="shared" si="166"/>
        <v>-3.3052468151685943E-2</v>
      </c>
      <c r="E246" s="11">
        <v>0.35006668951647235</v>
      </c>
      <c r="F246" s="11">
        <f t="shared" si="167"/>
        <v>0.31701422136478641</v>
      </c>
      <c r="G246" s="200">
        <f t="shared" si="169"/>
        <v>2.8976419485984284E-2</v>
      </c>
    </row>
    <row r="247" spans="1:7" x14ac:dyDescent="0.2">
      <c r="A247" t="str">
        <f t="shared" si="165"/>
        <v>33 Protective service occupations</v>
      </c>
      <c r="B247" s="11">
        <v>0.88560417391263435</v>
      </c>
      <c r="C247" s="11">
        <v>0.54785319805705046</v>
      </c>
      <c r="D247" s="11">
        <f t="shared" si="166"/>
        <v>-0.33775097585558389</v>
      </c>
      <c r="E247" s="11">
        <v>0.22445908365580042</v>
      </c>
      <c r="F247" s="11">
        <f t="shared" si="167"/>
        <v>-0.11329189219978347</v>
      </c>
      <c r="G247" s="200">
        <f t="shared" si="169"/>
        <v>1.5174121239855287E-2</v>
      </c>
    </row>
    <row r="248" spans="1:7" x14ac:dyDescent="0.2">
      <c r="A248" t="str">
        <f t="shared" si="165"/>
        <v>34 Culture, media and sports occupations</v>
      </c>
      <c r="B248" s="11">
        <v>0.57647696892670441</v>
      </c>
      <c r="C248" s="11">
        <v>0.25502059453644405</v>
      </c>
      <c r="D248" s="11">
        <f t="shared" si="166"/>
        <v>-0.32145637439026037</v>
      </c>
      <c r="E248" s="11">
        <v>0.14372023536170614</v>
      </c>
      <c r="F248" s="11">
        <f t="shared" ref="F248:F249" si="170">SUM(D248:E248)</f>
        <v>-0.17773613902855423</v>
      </c>
      <c r="G248" s="200">
        <f t="shared" si="169"/>
        <v>1.4949961250269261E-2</v>
      </c>
    </row>
    <row r="249" spans="1:7" x14ac:dyDescent="0.2">
      <c r="A249" t="str">
        <f t="shared" si="165"/>
        <v>35 Business and public service associate professionals</v>
      </c>
      <c r="B249" s="11">
        <v>3.2999323322645688</v>
      </c>
      <c r="C249" s="11">
        <v>1.6405424409854843</v>
      </c>
      <c r="D249" s="11">
        <f t="shared" si="166"/>
        <v>-1.6593898912790845</v>
      </c>
      <c r="E249" s="11">
        <v>0.88859519013559851</v>
      </c>
      <c r="F249" s="11">
        <f t="shared" si="170"/>
        <v>-0.77079470114348603</v>
      </c>
      <c r="G249" s="200">
        <f t="shared" si="169"/>
        <v>1.6023506807069321E-2</v>
      </c>
    </row>
    <row r="250" spans="1:7" x14ac:dyDescent="0.2">
      <c r="A250" t="str">
        <f t="shared" si="165"/>
        <v>41 Administrative occupations</v>
      </c>
      <c r="B250" s="11">
        <v>7.7476955059056936</v>
      </c>
      <c r="C250" s="11">
        <v>2.4615697650126336</v>
      </c>
      <c r="D250" s="11">
        <f t="shared" si="166"/>
        <v>-5.28612574089306</v>
      </c>
      <c r="E250" s="11">
        <v>1.8736483332469556</v>
      </c>
      <c r="F250" s="11">
        <f t="shared" ref="F250:F253" si="171">SUM(D250:E250)</f>
        <v>-3.4124774076461044</v>
      </c>
      <c r="G250" s="200">
        <f t="shared" si="169"/>
        <v>1.4543982762284857E-2</v>
      </c>
    </row>
    <row r="251" spans="1:7" x14ac:dyDescent="0.2">
      <c r="A251" t="str">
        <f t="shared" si="165"/>
        <v>42 Secretarial and related occupations</v>
      </c>
      <c r="B251" s="11">
        <v>2.6979953265155427</v>
      </c>
      <c r="C251" s="11">
        <v>0.35620201366123444</v>
      </c>
      <c r="D251" s="11">
        <f t="shared" si="166"/>
        <v>-2.3417933128543083</v>
      </c>
      <c r="E251" s="11">
        <v>0.57773407351570116</v>
      </c>
      <c r="F251" s="11">
        <f t="shared" si="171"/>
        <v>-1.7640592393386072</v>
      </c>
      <c r="G251" s="200">
        <f t="shared" si="169"/>
        <v>1.3019460408371986E-2</v>
      </c>
    </row>
    <row r="252" spans="1:7" x14ac:dyDescent="0.2">
      <c r="A252" t="str">
        <f t="shared" si="165"/>
        <v>51 Skilled agricultural and related trades</v>
      </c>
      <c r="B252" s="11">
        <v>1.3850068561873403</v>
      </c>
      <c r="C252" s="11">
        <v>1.0866447298845547</v>
      </c>
      <c r="D252" s="11">
        <f t="shared" si="166"/>
        <v>-0.29836212630278558</v>
      </c>
      <c r="E252" s="11">
        <v>0.55266080269042095</v>
      </c>
      <c r="F252" s="11">
        <f t="shared" si="171"/>
        <v>0.25429867638763537</v>
      </c>
      <c r="G252" s="200">
        <f t="shared" si="169"/>
        <v>2.2637759671505719E-2</v>
      </c>
    </row>
    <row r="253" spans="1:7" x14ac:dyDescent="0.2">
      <c r="A253" t="str">
        <f t="shared" si="165"/>
        <v>52 Skilled metal, electrical and electronic trades</v>
      </c>
      <c r="B253" s="11">
        <v>2.8876724641435509</v>
      </c>
      <c r="C253" s="11">
        <v>1.2906630678680278</v>
      </c>
      <c r="D253" s="11">
        <f t="shared" si="166"/>
        <v>-1.5970093962755232</v>
      </c>
      <c r="E253" s="11">
        <v>0.75011733066719355</v>
      </c>
      <c r="F253" s="11">
        <f t="shared" si="171"/>
        <v>-0.84689206560832964</v>
      </c>
      <c r="G253" s="200">
        <f t="shared" si="169"/>
        <v>1.551414706424481E-2</v>
      </c>
    </row>
    <row r="254" spans="1:7" x14ac:dyDescent="0.2">
      <c r="A254" t="str">
        <f t="shared" si="165"/>
        <v>53 Skilled construction and building trades</v>
      </c>
      <c r="B254" s="11">
        <v>3.4048162617817326</v>
      </c>
      <c r="C254" s="11">
        <v>2.5749853826237019</v>
      </c>
      <c r="D254" s="11">
        <f t="shared" si="166"/>
        <v>-0.82983087915803067</v>
      </c>
      <c r="E254" s="11">
        <v>1.1916097061736333</v>
      </c>
      <c r="F254" s="11">
        <f t="shared" ref="F254" si="172">SUM(D254:E254)</f>
        <v>0.3617788270156026</v>
      </c>
      <c r="G254" s="200">
        <f t="shared" si="169"/>
        <v>2.0207329385680595E-2</v>
      </c>
    </row>
    <row r="255" spans="1:7" x14ac:dyDescent="0.2">
      <c r="A255" t="str">
        <f t="shared" si="165"/>
        <v>54 Textiles, printing and other skilled trades</v>
      </c>
      <c r="B255" s="11">
        <v>2.835750708573145</v>
      </c>
      <c r="C255" s="11">
        <v>1.9521716652724113</v>
      </c>
      <c r="D255" s="11">
        <f t="shared" si="166"/>
        <v>-0.88357904330073378</v>
      </c>
      <c r="E255" s="11">
        <v>0.95746281616247741</v>
      </c>
      <c r="F255" s="11">
        <f t="shared" ref="F255" si="173">SUM(D255:E255)</f>
        <v>7.3883772861743635E-2</v>
      </c>
      <c r="G255" s="200">
        <f t="shared" si="169"/>
        <v>1.9583071410186115E-2</v>
      </c>
    </row>
    <row r="256" spans="1:7" x14ac:dyDescent="0.2">
      <c r="A256" t="str">
        <f t="shared" si="165"/>
        <v>61 Caring personal service occupations</v>
      </c>
      <c r="B256" s="11">
        <v>2.0951441276136391</v>
      </c>
      <c r="C256" s="11">
        <v>1.1917415387612291</v>
      </c>
      <c r="D256" s="11">
        <f>C256-B256</f>
        <v>-0.90340258885240998</v>
      </c>
      <c r="E256" s="11">
        <v>0.47628726465525445</v>
      </c>
      <c r="F256" s="11">
        <f>SUM(D256:E256)</f>
        <v>-0.42711532419715553</v>
      </c>
      <c r="G256" s="200">
        <f t="shared" si="169"/>
        <v>1.3749693314766276E-2</v>
      </c>
    </row>
    <row r="257" spans="1:7" x14ac:dyDescent="0.2">
      <c r="A257" t="str">
        <f t="shared" si="165"/>
        <v>62 Leisure, travel and related personal service occupations</v>
      </c>
      <c r="B257" s="11">
        <v>2.2460663531271039</v>
      </c>
      <c r="C257" s="11">
        <v>1.3455421300332278</v>
      </c>
      <c r="D257" s="11">
        <f t="shared" ref="D257:D263" si="174">C257-B257</f>
        <v>-0.90052422309387614</v>
      </c>
      <c r="E257" s="11">
        <v>0.74975017334257743</v>
      </c>
      <c r="F257" s="11">
        <f t="shared" ref="F257:F258" si="175">SUM(D257:E257)</f>
        <v>-0.15077404975129871</v>
      </c>
      <c r="G257" s="200">
        <f t="shared" si="169"/>
        <v>1.9387980784015157E-2</v>
      </c>
    </row>
    <row r="258" spans="1:7" x14ac:dyDescent="0.2">
      <c r="A258" t="str">
        <f t="shared" si="165"/>
        <v>63 Community and civil enforcement occupations</v>
      </c>
      <c r="B258" s="11">
        <v>0.14716498459541738</v>
      </c>
      <c r="C258" s="11">
        <v>8.336532405390254E-2</v>
      </c>
      <c r="D258" s="11">
        <f t="shared" si="174"/>
        <v>-6.3799660541514841E-2</v>
      </c>
      <c r="E258" s="11">
        <v>4.0555304451072444E-2</v>
      </c>
      <c r="F258" s="11">
        <f t="shared" si="175"/>
        <v>-2.3244356090442397E-2</v>
      </c>
      <c r="G258" s="200">
        <f t="shared" si="169"/>
        <v>1.6358947900042331E-2</v>
      </c>
    </row>
    <row r="259" spans="1:7" x14ac:dyDescent="0.2">
      <c r="A259" t="str">
        <f t="shared" si="165"/>
        <v>71 Sales occupations</v>
      </c>
      <c r="B259" s="11">
        <v>9.2837175626872668</v>
      </c>
      <c r="C259" s="11">
        <v>3.3084986594261285</v>
      </c>
      <c r="D259" s="11">
        <f t="shared" si="174"/>
        <v>-5.9752189032611387</v>
      </c>
      <c r="E259" s="11">
        <v>2.6397971789835917</v>
      </c>
      <c r="F259" s="11">
        <f t="shared" ref="F259:F260" si="176">SUM(D259:E259)</f>
        <v>-3.335421724277547</v>
      </c>
      <c r="G259" s="200">
        <f t="shared" si="169"/>
        <v>1.6823305299284996E-2</v>
      </c>
    </row>
    <row r="260" spans="1:7" x14ac:dyDescent="0.2">
      <c r="A260" t="str">
        <f t="shared" si="165"/>
        <v>72 Customer service occupations</v>
      </c>
      <c r="B260" s="11">
        <v>1.7423210540577898</v>
      </c>
      <c r="C260" s="11">
        <v>1.5401503278429252</v>
      </c>
      <c r="D260" s="11">
        <f t="shared" si="174"/>
        <v>-0.20217072621486465</v>
      </c>
      <c r="E260" s="11">
        <v>0.57081752221622684</v>
      </c>
      <c r="F260" s="11">
        <f t="shared" si="176"/>
        <v>0.36864679600136219</v>
      </c>
      <c r="G260" s="200">
        <f t="shared" si="169"/>
        <v>1.9072067337893905E-2</v>
      </c>
    </row>
    <row r="261" spans="1:7" x14ac:dyDescent="0.2">
      <c r="A261" t="str">
        <f t="shared" si="165"/>
        <v>81 Process, plant and machine operatives</v>
      </c>
      <c r="B261" s="11">
        <v>4.3664690819395249</v>
      </c>
      <c r="C261" s="11">
        <v>1.2487610082499334</v>
      </c>
      <c r="D261" s="11">
        <f t="shared" si="174"/>
        <v>-3.1177080736895917</v>
      </c>
      <c r="E261" s="11">
        <v>1.0863351194479356</v>
      </c>
      <c r="F261" s="11">
        <f t="shared" ref="F261:F262" si="177">SUM(D261:E261)</f>
        <v>-2.0313729542416561</v>
      </c>
      <c r="G261" s="200">
        <f t="shared" si="169"/>
        <v>1.4921924412393706E-2</v>
      </c>
    </row>
    <row r="262" spans="1:7" x14ac:dyDescent="0.2">
      <c r="A262" t="str">
        <f t="shared" si="165"/>
        <v>82 Transport and mobile machine drivers and operatives</v>
      </c>
      <c r="B262" s="11">
        <v>7.136604357195961</v>
      </c>
      <c r="C262" s="11">
        <v>4.8004530835436769</v>
      </c>
      <c r="D262" s="11">
        <f t="shared" si="174"/>
        <v>-2.336151273652284</v>
      </c>
      <c r="E262" s="11">
        <v>2.7918115657341089</v>
      </c>
      <c r="F262" s="11">
        <f t="shared" si="177"/>
        <v>0.4556602920818249</v>
      </c>
      <c r="G262" s="200">
        <f t="shared" si="169"/>
        <v>2.2254951382920218E-2</v>
      </c>
    </row>
    <row r="263" spans="1:7" x14ac:dyDescent="0.2">
      <c r="A263" t="str">
        <f t="shared" si="165"/>
        <v>91 Elementary trades and related occupations</v>
      </c>
      <c r="B263" s="11">
        <v>3.233293012466504</v>
      </c>
      <c r="C263" s="11">
        <v>4.7928473086778087</v>
      </c>
      <c r="D263" s="11">
        <f t="shared" si="174"/>
        <v>1.5595542962113047</v>
      </c>
      <c r="E263" s="11">
        <v>2.1035525328129521</v>
      </c>
      <c r="F263" s="11">
        <f t="shared" ref="F263" si="178">SUM(D263:E263)</f>
        <v>3.6631068290242568</v>
      </c>
      <c r="G263" s="200">
        <f t="shared" si="169"/>
        <v>3.3973253446308194E-2</v>
      </c>
    </row>
    <row r="264" spans="1:7" x14ac:dyDescent="0.2">
      <c r="A264" t="str">
        <f t="shared" si="165"/>
        <v>92 Elementary administration and service occupations</v>
      </c>
      <c r="B264" s="11">
        <v>14.805300973711484</v>
      </c>
      <c r="C264" s="11">
        <v>7.7298780516147474</v>
      </c>
      <c r="D264" s="11">
        <f t="shared" ref="D264" si="179">C264-B264</f>
        <v>-7.0754229220967364</v>
      </c>
      <c r="E264" s="11">
        <v>4.5585137673909308</v>
      </c>
      <c r="F264" s="11">
        <f>SUM(D264:E264)</f>
        <v>-2.5169091547058056</v>
      </c>
      <c r="G264" s="200">
        <f t="shared" ref="G264:G265" si="180">IF(B264&gt;0,(1+(E264/B264))^(1/($C$6-$B$6))-1,0)</f>
        <v>1.8055790805257432E-2</v>
      </c>
    </row>
    <row r="265" spans="1:7" x14ac:dyDescent="0.2">
      <c r="A265" t="str">
        <f t="shared" si="165"/>
        <v>All occupations</v>
      </c>
      <c r="B265" s="11">
        <f>SUM(B239:B264)</f>
        <v>87.07718643271113</v>
      </c>
      <c r="C265" s="11">
        <f t="shared" ref="C265:F265" si="181">SUM(C239:C264)</f>
        <v>48.820347140251513</v>
      </c>
      <c r="D265" s="11">
        <f t="shared" si="181"/>
        <v>-38.256839292459631</v>
      </c>
      <c r="E265" s="11">
        <f t="shared" si="181"/>
        <v>27.77476555104764</v>
      </c>
      <c r="F265" s="11">
        <f t="shared" si="181"/>
        <v>-10.482073741411988</v>
      </c>
      <c r="G265" s="200">
        <f t="shared" si="180"/>
        <v>1.8627975703811694E-2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1.0768179735915875</v>
      </c>
      <c r="C268" s="11">
        <v>1.3516288504841161</v>
      </c>
      <c r="D268" s="11">
        <f>C268-B268</f>
        <v>0.27481087689252859</v>
      </c>
      <c r="E268" s="11">
        <v>0.38847134385227555</v>
      </c>
      <c r="F268" s="11">
        <f>SUM(D268:E268)</f>
        <v>0.66328222074480414</v>
      </c>
      <c r="G268" s="200">
        <f>IF(B268&gt;0,(1+(E268/B268))^(1/($C$6-$B$6))-1,0)</f>
        <v>2.0748473610890272E-2</v>
      </c>
    </row>
    <row r="269" spans="1:7" x14ac:dyDescent="0.2">
      <c r="A269" t="str">
        <f t="shared" si="183"/>
        <v>12 Other managers and proprietors</v>
      </c>
      <c r="B269" s="11">
        <v>1.104432250620935</v>
      </c>
      <c r="C269" s="11">
        <v>1.3871484516755765</v>
      </c>
      <c r="D269" s="11">
        <f t="shared" ref="D269:D284" si="184">C269-B269</f>
        <v>0.28271620105464157</v>
      </c>
      <c r="E269" s="11">
        <v>0.46906908320885832</v>
      </c>
      <c r="F269" s="11">
        <f t="shared" ref="F269:F276" si="185">SUM(D269:E269)</f>
        <v>0.75178528426349989</v>
      </c>
      <c r="G269" s="200">
        <f t="shared" ref="G269:G271" si="186">IF(B269&gt;0,(1+(E269/B269))^(1/($C$6-$B$6))-1,0)</f>
        <v>2.3878764441366274E-2</v>
      </c>
    </row>
    <row r="270" spans="1:7" x14ac:dyDescent="0.2">
      <c r="A270" t="str">
        <f t="shared" si="183"/>
        <v>21 Science, research, engineering and technology professionals</v>
      </c>
      <c r="B270" s="11">
        <v>0.56701627662856902</v>
      </c>
      <c r="C270" s="11">
        <v>1.1728052640712816</v>
      </c>
      <c r="D270" s="11">
        <f t="shared" si="184"/>
        <v>0.60578898744271259</v>
      </c>
      <c r="E270" s="11">
        <v>0.28967341313968359</v>
      </c>
      <c r="F270" s="11">
        <f t="shared" si="185"/>
        <v>0.89546240058239612</v>
      </c>
      <c r="G270" s="200">
        <f t="shared" si="186"/>
        <v>2.7894481126047088E-2</v>
      </c>
    </row>
    <row r="271" spans="1:7" x14ac:dyDescent="0.2">
      <c r="A271" t="str">
        <f t="shared" si="183"/>
        <v>22 Health professionals</v>
      </c>
      <c r="B271" s="11">
        <v>0.22108236601789527</v>
      </c>
      <c r="C271" s="11">
        <v>0.34241074843484215</v>
      </c>
      <c r="D271" s="11">
        <f t="shared" si="184"/>
        <v>0.12132838241694688</v>
      </c>
      <c r="E271" s="11">
        <v>0.10093988070745331</v>
      </c>
      <c r="F271" s="11">
        <f t="shared" si="185"/>
        <v>0.22226826312440018</v>
      </c>
      <c r="G271" s="200">
        <f t="shared" si="186"/>
        <v>2.5389308405312949E-2</v>
      </c>
    </row>
    <row r="272" spans="1:7" x14ac:dyDescent="0.2">
      <c r="A272" t="str">
        <f t="shared" si="183"/>
        <v>23 Teaching and other educational professionals</v>
      </c>
      <c r="B272" s="11">
        <v>0.32020616742129776</v>
      </c>
      <c r="C272" s="11">
        <v>0.46619749087046458</v>
      </c>
      <c r="D272" s="11">
        <f t="shared" si="184"/>
        <v>0.14599132344916682</v>
      </c>
      <c r="E272" s="11">
        <v>0.15395659226064992</v>
      </c>
      <c r="F272" s="11">
        <f t="shared" si="185"/>
        <v>0.29994791570981671</v>
      </c>
      <c r="G272" s="200">
        <f>IF(B272&gt;0,(1+(E272/B272))^(1/($C$6-$B$6))-1,0)</f>
        <v>2.6517875895496479E-2</v>
      </c>
    </row>
    <row r="273" spans="1:7" x14ac:dyDescent="0.2">
      <c r="A273" t="str">
        <f t="shared" si="183"/>
        <v>24 Business, media and public service professionals</v>
      </c>
      <c r="B273" s="11">
        <v>0.62814909530565288</v>
      </c>
      <c r="C273" s="11">
        <v>0.91798281733850751</v>
      </c>
      <c r="D273" s="11">
        <f t="shared" si="184"/>
        <v>0.28983372203285462</v>
      </c>
      <c r="E273" s="11">
        <v>0.27799653364784954</v>
      </c>
      <c r="F273" s="11">
        <f t="shared" si="185"/>
        <v>0.56783025568070422</v>
      </c>
      <c r="G273" s="200">
        <f t="shared" ref="G273" si="187">IF(B273&gt;0,(1+(E273/B273))^(1/($C$6-$B$6))-1,0)</f>
        <v>2.4728977418376541E-2</v>
      </c>
    </row>
    <row r="274" spans="1:7" x14ac:dyDescent="0.2">
      <c r="A274" t="str">
        <f t="shared" si="183"/>
        <v>31 Science, engineering and technology associate professionals</v>
      </c>
      <c r="B274" s="11">
        <v>0.39244055894388008</v>
      </c>
      <c r="C274" s="11">
        <v>0.6795561849466013</v>
      </c>
      <c r="D274" s="11">
        <f t="shared" si="184"/>
        <v>0.28711562600272122</v>
      </c>
      <c r="E274" s="11">
        <v>0.19720610297198632</v>
      </c>
      <c r="F274" s="11">
        <f t="shared" si="185"/>
        <v>0.48432172897470754</v>
      </c>
      <c r="G274" s="200">
        <f>IF(B274&gt;0,(1+(E274/B274))^(1/($C$6-$B$6))-1,0)</f>
        <v>2.751427447133814E-2</v>
      </c>
    </row>
    <row r="275" spans="1:7" x14ac:dyDescent="0.2">
      <c r="A275" t="str">
        <f t="shared" si="183"/>
        <v>32 Health and social care associate professionals</v>
      </c>
      <c r="B275" s="11">
        <v>0.13705623102767056</v>
      </c>
      <c r="C275" s="11">
        <v>0.36837224772757848</v>
      </c>
      <c r="D275" s="11">
        <f t="shared" si="184"/>
        <v>0.23131601669990792</v>
      </c>
      <c r="E275" s="11">
        <v>0.10755432085580865</v>
      </c>
      <c r="F275" s="11">
        <f t="shared" si="185"/>
        <v>0.33887033755571661</v>
      </c>
      <c r="G275" s="200">
        <f t="shared" ref="G275:G292" si="188">IF(B275&gt;0,(1+(E275/B275))^(1/($C$6-$B$6))-1,0)</f>
        <v>3.9373788097399665E-2</v>
      </c>
    </row>
    <row r="276" spans="1:7" x14ac:dyDescent="0.2">
      <c r="A276" t="str">
        <f t="shared" si="183"/>
        <v>33 Protective service occupations</v>
      </c>
      <c r="B276" s="11">
        <v>0.1389878541637688</v>
      </c>
      <c r="C276" s="11">
        <v>9.9605725413512092E-2</v>
      </c>
      <c r="D276" s="11">
        <f t="shared" si="184"/>
        <v>-3.9382128750256706E-2</v>
      </c>
      <c r="E276" s="11">
        <v>2.1550764014491956E-2</v>
      </c>
      <c r="F276" s="11">
        <f t="shared" si="185"/>
        <v>-1.783136473576475E-2</v>
      </c>
      <c r="G276" s="200">
        <f t="shared" si="188"/>
        <v>9.656188096085927E-3</v>
      </c>
    </row>
    <row r="277" spans="1:7" x14ac:dyDescent="0.2">
      <c r="A277" t="str">
        <f t="shared" si="183"/>
        <v>34 Culture, media and sports occupations</v>
      </c>
      <c r="B277" s="11">
        <v>0.22049733781348699</v>
      </c>
      <c r="C277" s="11">
        <v>0.32528064820488956</v>
      </c>
      <c r="D277" s="11">
        <f t="shared" si="184"/>
        <v>0.10478331039140257</v>
      </c>
      <c r="E277" s="11">
        <v>8.8266777595193399E-2</v>
      </c>
      <c r="F277" s="11">
        <f t="shared" ref="F277:F278" si="189">SUM(D277:E277)</f>
        <v>0.19305008798659595</v>
      </c>
      <c r="G277" s="200">
        <f t="shared" si="188"/>
        <v>2.2699942112915483E-2</v>
      </c>
    </row>
    <row r="278" spans="1:7" x14ac:dyDescent="0.2">
      <c r="A278" t="str">
        <f t="shared" si="183"/>
        <v>35 Business and public service associate professionals</v>
      </c>
      <c r="B278" s="11">
        <v>0.85028838755405012</v>
      </c>
      <c r="C278" s="11">
        <v>1.0335678417305534</v>
      </c>
      <c r="D278" s="11">
        <f t="shared" si="184"/>
        <v>0.18327945417650326</v>
      </c>
      <c r="E278" s="11">
        <v>0.28898861288588379</v>
      </c>
      <c r="F278" s="11">
        <f t="shared" si="189"/>
        <v>0.47226806706238705</v>
      </c>
      <c r="G278" s="200">
        <f t="shared" si="188"/>
        <v>1.9696367346547117E-2</v>
      </c>
    </row>
    <row r="279" spans="1:7" x14ac:dyDescent="0.2">
      <c r="A279" t="str">
        <f t="shared" si="183"/>
        <v>41 Administrative occupations</v>
      </c>
      <c r="B279" s="11">
        <v>2.2683411374006575</v>
      </c>
      <c r="C279" s="11">
        <v>1.9833909999897879</v>
      </c>
      <c r="D279" s="11">
        <f t="shared" si="184"/>
        <v>-0.28495013741086961</v>
      </c>
      <c r="E279" s="11">
        <v>0.63633503423377835</v>
      </c>
      <c r="F279" s="11">
        <f t="shared" ref="F279:F282" si="190">SUM(D279:E279)</f>
        <v>0.35138489682290874</v>
      </c>
      <c r="G279" s="200">
        <f t="shared" si="188"/>
        <v>1.6621500165243441E-2</v>
      </c>
    </row>
    <row r="280" spans="1:7" x14ac:dyDescent="0.2">
      <c r="A280" t="str">
        <f t="shared" si="183"/>
        <v>42 Secretarial and related occupations</v>
      </c>
      <c r="B280" s="11">
        <v>0.85320449778250063</v>
      </c>
      <c r="C280" s="11">
        <v>0.74940326064706375</v>
      </c>
      <c r="D280" s="11">
        <f t="shared" si="184"/>
        <v>-0.10380123713543687</v>
      </c>
      <c r="E280" s="11">
        <v>0.32040957886834626</v>
      </c>
      <c r="F280" s="11">
        <f t="shared" si="190"/>
        <v>0.21660834173290938</v>
      </c>
      <c r="G280" s="200">
        <f t="shared" si="188"/>
        <v>2.1483787820261169E-2</v>
      </c>
    </row>
    <row r="281" spans="1:7" x14ac:dyDescent="0.2">
      <c r="A281" t="str">
        <f t="shared" si="183"/>
        <v>51 Skilled agricultural and related trades</v>
      </c>
      <c r="B281" s="11">
        <v>1.0821637625025289</v>
      </c>
      <c r="C281" s="11">
        <v>0.61832334644526055</v>
      </c>
      <c r="D281" s="11">
        <f t="shared" si="184"/>
        <v>-0.46384041605726833</v>
      </c>
      <c r="E281" s="11">
        <v>0.34514511043975998</v>
      </c>
      <c r="F281" s="11">
        <f t="shared" si="190"/>
        <v>-0.11869530561750835</v>
      </c>
      <c r="G281" s="200">
        <f t="shared" si="188"/>
        <v>1.8626566219665408E-2</v>
      </c>
    </row>
    <row r="282" spans="1:7" x14ac:dyDescent="0.2">
      <c r="A282" t="str">
        <f t="shared" si="183"/>
        <v>52 Skilled metal, electrical and electronic trades</v>
      </c>
      <c r="B282" s="11">
        <v>1.3144779540669422</v>
      </c>
      <c r="C282" s="11">
        <v>0.81221143098281989</v>
      </c>
      <c r="D282" s="11">
        <f t="shared" si="184"/>
        <v>-0.50226652308412234</v>
      </c>
      <c r="E282" s="11">
        <v>0.35035814427726403</v>
      </c>
      <c r="F282" s="11">
        <f t="shared" si="190"/>
        <v>-0.15190837880685831</v>
      </c>
      <c r="G282" s="200">
        <f t="shared" si="188"/>
        <v>1.587719660067477E-2</v>
      </c>
    </row>
    <row r="283" spans="1:7" x14ac:dyDescent="0.2">
      <c r="A283" t="str">
        <f t="shared" si="183"/>
        <v>53 Skilled construction and building trades</v>
      </c>
      <c r="B283" s="11">
        <v>1.7724587435001149</v>
      </c>
      <c r="C283" s="11">
        <v>0.25172904471495255</v>
      </c>
      <c r="D283" s="11">
        <f t="shared" si="184"/>
        <v>-1.5207296987851624</v>
      </c>
      <c r="E283" s="11">
        <v>0.26131827282786818</v>
      </c>
      <c r="F283" s="11">
        <f t="shared" ref="F283" si="191">SUM(D283:E283)</f>
        <v>-1.2594114259572942</v>
      </c>
      <c r="G283" s="200">
        <f t="shared" si="188"/>
        <v>9.2106231249489134E-3</v>
      </c>
    </row>
    <row r="284" spans="1:7" x14ac:dyDescent="0.2">
      <c r="A284" t="str">
        <f t="shared" si="183"/>
        <v>54 Textiles, printing and other skilled trades</v>
      </c>
      <c r="B284" s="11">
        <v>1.4157906825459969</v>
      </c>
      <c r="C284" s="11">
        <v>0.83936813382877162</v>
      </c>
      <c r="D284" s="11">
        <f t="shared" si="184"/>
        <v>-0.57642254871722531</v>
      </c>
      <c r="E284" s="11">
        <v>0.31597774364603493</v>
      </c>
      <c r="F284" s="11">
        <f t="shared" ref="F284" si="192">SUM(D284:E284)</f>
        <v>-0.26044480507119039</v>
      </c>
      <c r="G284" s="200">
        <f t="shared" si="188"/>
        <v>1.3520921095502958E-2</v>
      </c>
    </row>
    <row r="285" spans="1:7" x14ac:dyDescent="0.2">
      <c r="A285" t="str">
        <f t="shared" si="183"/>
        <v>61 Caring personal service occupations</v>
      </c>
      <c r="B285" s="11">
        <v>0.63234230872578945</v>
      </c>
      <c r="C285" s="11">
        <v>0.92556281132250651</v>
      </c>
      <c r="D285" s="11">
        <f>C285-B285</f>
        <v>0.29322050259671706</v>
      </c>
      <c r="E285" s="11">
        <v>0.2159998878334432</v>
      </c>
      <c r="F285" s="11">
        <f>SUM(D285:E285)</f>
        <v>0.50922039043016021</v>
      </c>
      <c r="G285" s="200">
        <f t="shared" si="188"/>
        <v>1.9783361639037711E-2</v>
      </c>
    </row>
    <row r="286" spans="1:7" x14ac:dyDescent="0.2">
      <c r="A286" t="str">
        <f t="shared" si="183"/>
        <v>62 Leisure, travel and related personal service occupations</v>
      </c>
      <c r="B286" s="11">
        <v>0.92297937647423167</v>
      </c>
      <c r="C286" s="11">
        <v>0.44116882880778668</v>
      </c>
      <c r="D286" s="11">
        <f t="shared" ref="D286:D292" si="193">C286-B286</f>
        <v>-0.48181054766644499</v>
      </c>
      <c r="E286" s="11">
        <v>0.19083271332035878</v>
      </c>
      <c r="F286" s="11">
        <f t="shared" ref="F286:F287" si="194">SUM(D286:E286)</f>
        <v>-0.29097783434608621</v>
      </c>
      <c r="G286" s="200">
        <f t="shared" si="188"/>
        <v>1.2607940644592475E-2</v>
      </c>
    </row>
    <row r="287" spans="1:7" x14ac:dyDescent="0.2">
      <c r="A287" t="str">
        <f t="shared" si="183"/>
        <v>63 Community and civil enforcement occupations</v>
      </c>
      <c r="B287" s="11">
        <v>4.8161151803000936E-2</v>
      </c>
      <c r="C287" s="11">
        <v>1.9838386992719292E-2</v>
      </c>
      <c r="D287" s="11">
        <f t="shared" si="193"/>
        <v>-2.8322764810281644E-2</v>
      </c>
      <c r="E287" s="11">
        <v>6.2201703674384413E-3</v>
      </c>
      <c r="F287" s="11">
        <f t="shared" si="194"/>
        <v>-2.2102594442843203E-2</v>
      </c>
      <c r="G287" s="200">
        <f t="shared" si="188"/>
        <v>8.1307454619741204E-3</v>
      </c>
    </row>
    <row r="288" spans="1:7" x14ac:dyDescent="0.2">
      <c r="A288" t="str">
        <f t="shared" si="183"/>
        <v>71 Sales occupations</v>
      </c>
      <c r="B288" s="11">
        <v>4.3034404983733605</v>
      </c>
      <c r="C288" s="11">
        <v>2.2565811810609318</v>
      </c>
      <c r="D288" s="11">
        <f t="shared" si="193"/>
        <v>-2.0468593173124288</v>
      </c>
      <c r="E288" s="11">
        <v>0.78932840377421165</v>
      </c>
      <c r="F288" s="11">
        <f t="shared" ref="F288:F289" si="195">SUM(D288:E288)</f>
        <v>-1.2575309135382171</v>
      </c>
      <c r="G288" s="200">
        <f t="shared" si="188"/>
        <v>1.1290384181940283E-2</v>
      </c>
    </row>
    <row r="289" spans="1:7" x14ac:dyDescent="0.2">
      <c r="A289" t="str">
        <f t="shared" si="183"/>
        <v>72 Customer service occupations</v>
      </c>
      <c r="B289" s="11">
        <v>0.71711049858583886</v>
      </c>
      <c r="C289" s="11">
        <v>1.1352784953296486</v>
      </c>
      <c r="D289" s="11">
        <f t="shared" si="193"/>
        <v>0.41816799674380978</v>
      </c>
      <c r="E289" s="11">
        <v>0.30282527855273689</v>
      </c>
      <c r="F289" s="11">
        <f t="shared" si="195"/>
        <v>0.72099327529654667</v>
      </c>
      <c r="G289" s="200">
        <f t="shared" si="188"/>
        <v>2.37622616507569E-2</v>
      </c>
    </row>
    <row r="290" spans="1:7" x14ac:dyDescent="0.2">
      <c r="A290" t="str">
        <f t="shared" si="183"/>
        <v>81 Process, plant and machine operatives</v>
      </c>
      <c r="B290" s="11">
        <v>2.1206919382740597</v>
      </c>
      <c r="C290" s="11">
        <v>0.42313339461452992</v>
      </c>
      <c r="D290" s="11">
        <f t="shared" si="193"/>
        <v>-1.6975585436595297</v>
      </c>
      <c r="E290" s="11">
        <v>0.23033108141024006</v>
      </c>
      <c r="F290" s="11">
        <f t="shared" ref="F290:F291" si="196">SUM(D290:E290)</f>
        <v>-1.4672274622492898</v>
      </c>
      <c r="G290" s="200">
        <f t="shared" si="188"/>
        <v>6.8975552801324724E-3</v>
      </c>
    </row>
    <row r="291" spans="1:7" x14ac:dyDescent="0.2">
      <c r="A291" t="str">
        <f t="shared" si="183"/>
        <v>82 Transport and mobile machine drivers and operatives</v>
      </c>
      <c r="B291" s="11">
        <v>3.7028243792481219</v>
      </c>
      <c r="C291" s="11">
        <v>2.0004450299433456</v>
      </c>
      <c r="D291" s="11">
        <f t="shared" si="193"/>
        <v>-1.7023793493047763</v>
      </c>
      <c r="E291" s="11">
        <v>1.0593424344461282</v>
      </c>
      <c r="F291" s="11">
        <f t="shared" si="196"/>
        <v>-0.64303691485864811</v>
      </c>
      <c r="G291" s="200">
        <f t="shared" si="188"/>
        <v>1.6915263526563917E-2</v>
      </c>
    </row>
    <row r="292" spans="1:7" x14ac:dyDescent="0.2">
      <c r="A292" t="str">
        <f t="shared" si="183"/>
        <v>91 Elementary trades and related occupations</v>
      </c>
      <c r="B292" s="11">
        <v>1.8298376752789154</v>
      </c>
      <c r="C292" s="11">
        <v>2.9033226678814144</v>
      </c>
      <c r="D292" s="11">
        <f t="shared" si="193"/>
        <v>1.073484992602499</v>
      </c>
      <c r="E292" s="11">
        <v>0.9270176906770714</v>
      </c>
      <c r="F292" s="11">
        <f t="shared" ref="F292" si="197">SUM(D292:E292)</f>
        <v>2.0005026832795703</v>
      </c>
      <c r="G292" s="200">
        <f t="shared" si="188"/>
        <v>2.7700957432137407E-2</v>
      </c>
    </row>
    <row r="293" spans="1:7" x14ac:dyDescent="0.2">
      <c r="A293" t="str">
        <f t="shared" si="183"/>
        <v>92 Elementary administration and service occupations</v>
      </c>
      <c r="B293" s="11">
        <v>6.4377845863534695</v>
      </c>
      <c r="C293" s="11">
        <v>3.3361274745989884</v>
      </c>
      <c r="D293" s="11">
        <f t="shared" ref="D293" si="198">C293-B293</f>
        <v>-3.1016571117544811</v>
      </c>
      <c r="E293" s="11">
        <v>1.0987961582142307</v>
      </c>
      <c r="F293" s="11">
        <f t="shared" ref="F293" si="199">SUM(D293:E293)</f>
        <v>-2.0028609535402504</v>
      </c>
      <c r="G293" s="200">
        <f t="shared" ref="G293:G294" si="200">IF(B293&gt;0,(1+(E293/B293))^(1/($C$6-$B$6))-1,0)</f>
        <v>1.0560985952335233E-2</v>
      </c>
    </row>
    <row r="294" spans="1:7" x14ac:dyDescent="0.2">
      <c r="A294" s="24" t="str">
        <f t="shared" si="183"/>
        <v>All occupations</v>
      </c>
      <c r="B294" s="34">
        <f>SUM(B268:B293)</f>
        <v>35.078583690004322</v>
      </c>
      <c r="C294" s="34">
        <f t="shared" ref="C294:F294" si="201">SUM(C268:C293)</f>
        <v>26.840440758058453</v>
      </c>
      <c r="D294" s="34">
        <f t="shared" si="201"/>
        <v>-8.2381429319458732</v>
      </c>
      <c r="E294" s="34">
        <f t="shared" si="201"/>
        <v>9.4339111280290453</v>
      </c>
      <c r="F294" s="34">
        <f t="shared" si="201"/>
        <v>1.1957681960831739</v>
      </c>
      <c r="G294" s="234">
        <f t="shared" si="200"/>
        <v>1.6005344300832558E-2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Lancashire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0.44634404837398733</v>
      </c>
      <c r="Q7" s="11">
        <f>'Occ T1'!J16</f>
        <v>34.519954943229237</v>
      </c>
    </row>
    <row r="8" spans="1:17" x14ac:dyDescent="0.2">
      <c r="O8" t="str">
        <f>name!E11</f>
        <v>Process, plant and machine operatives</v>
      </c>
      <c r="P8" s="11">
        <f>'Occ T1'!H15</f>
        <v>-2.4502219090790476</v>
      </c>
      <c r="Q8" s="11">
        <f>'Occ T1'!J15</f>
        <v>19.733541144354923</v>
      </c>
    </row>
    <row r="9" spans="1:17" x14ac:dyDescent="0.2">
      <c r="O9" t="str">
        <f>name!E10</f>
        <v>Sales and customer service occupations</v>
      </c>
      <c r="P9" s="11">
        <f>'Occ T1'!H14</f>
        <v>1.5475184656369407</v>
      </c>
      <c r="Q9" s="11">
        <f>'Occ T1'!J14</f>
        <v>33.73348961553927</v>
      </c>
    </row>
    <row r="10" spans="1:17" x14ac:dyDescent="0.2">
      <c r="O10" t="str">
        <f>name!E9</f>
        <v>Caring, leisure and other service occupations</v>
      </c>
      <c r="P10" s="11">
        <f>'Occ T1'!H13</f>
        <v>9.9031234155062435</v>
      </c>
      <c r="Q10" s="11">
        <f>'Occ T1'!J13</f>
        <v>52.987723902215748</v>
      </c>
    </row>
    <row r="11" spans="1:17" x14ac:dyDescent="0.2">
      <c r="O11" t="str">
        <f>name!E8</f>
        <v>Skilled trades occupations</v>
      </c>
      <c r="P11" s="11">
        <f>'Occ T1'!H12</f>
        <v>-5.1872661802422897</v>
      </c>
      <c r="Q11" s="11">
        <f>'Occ T1'!J12</f>
        <v>23.205207841532392</v>
      </c>
    </row>
    <row r="12" spans="1:17" x14ac:dyDescent="0.2">
      <c r="O12" t="str">
        <f>name!E7</f>
        <v>Administrative and secretarial occupations</v>
      </c>
      <c r="P12" s="11">
        <f>'Occ T1'!H11</f>
        <v>-2.2012032309139471</v>
      </c>
      <c r="Q12" s="11">
        <f>'Occ T1'!J11</f>
        <v>39.412763991104001</v>
      </c>
    </row>
    <row r="13" spans="1:17" x14ac:dyDescent="0.2">
      <c r="O13" t="str">
        <f>name!E6</f>
        <v>Associate professional occupations</v>
      </c>
      <c r="P13" s="11">
        <f>'Occ T1'!H10</f>
        <v>15.809481419029481</v>
      </c>
      <c r="Q13" s="11">
        <f>'Occ T1'!J10</f>
        <v>59.98216351156178</v>
      </c>
    </row>
    <row r="14" spans="1:17" x14ac:dyDescent="0.2">
      <c r="O14" t="str">
        <f>name!E5</f>
        <v>Professional occupations</v>
      </c>
      <c r="P14" s="11">
        <f>'Occ T1'!H9</f>
        <v>30.83533711979203</v>
      </c>
      <c r="Q14" s="11">
        <f>'Occ T1'!J9</f>
        <v>109.05066176298669</v>
      </c>
    </row>
    <row r="15" spans="1:17" x14ac:dyDescent="0.2">
      <c r="O15" t="str">
        <f>name!E4</f>
        <v>Managers, directors and senior officials</v>
      </c>
      <c r="P15" s="11">
        <f>'Occ T1'!H8</f>
        <v>2.0348868518964451</v>
      </c>
      <c r="Q15" s="11">
        <f>'Occ T1'!J8</f>
        <v>36.045072650064199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Lancashire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-1.3745715908402403</v>
      </c>
      <c r="Q37" s="11">
        <f>'Occ T2'!J8</f>
        <v>19.889689062368625</v>
      </c>
    </row>
    <row r="38" spans="1:17" x14ac:dyDescent="0.2">
      <c r="O38" s="10" t="str">
        <f>name!D5</f>
        <v>12 Other managers and proprietors</v>
      </c>
      <c r="P38" s="11">
        <f>'Occ T2'!H9</f>
        <v>3.4094584427366783</v>
      </c>
      <c r="Q38" s="11">
        <f>'Occ T2'!J9</f>
        <v>16.155383587695567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14.733872938823701</v>
      </c>
      <c r="Q39" s="11">
        <f>'Occ T2'!J10</f>
        <v>32.972731642774605</v>
      </c>
    </row>
    <row r="40" spans="1:17" x14ac:dyDescent="0.2">
      <c r="O40" s="10" t="str">
        <f>name!D7</f>
        <v>22 Health professionals</v>
      </c>
      <c r="P40" s="11">
        <f>'Occ T2'!H11</f>
        <v>3.6663984143969799</v>
      </c>
      <c r="Q40" s="11">
        <f>'Occ T2'!J11</f>
        <v>22.461896731065991</v>
      </c>
    </row>
    <row r="41" spans="1:17" x14ac:dyDescent="0.2">
      <c r="O41" s="10" t="str">
        <f>name!D8</f>
        <v>23 Teaching and other educational professionals</v>
      </c>
      <c r="P41" s="11">
        <f>'Occ T2'!H12</f>
        <v>6.1704714712164375</v>
      </c>
      <c r="Q41" s="11">
        <f>'Occ T2'!J12</f>
        <v>27.431496521047876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6.2645942953549181</v>
      </c>
      <c r="Q42" s="11">
        <f>'Occ T2'!J13</f>
        <v>26.18453686809822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-0.12356449788342516</v>
      </c>
      <c r="Q43" s="11">
        <f>'Occ T2'!J14</f>
        <v>5.5730314480322267</v>
      </c>
    </row>
    <row r="44" spans="1:17" x14ac:dyDescent="0.2">
      <c r="O44" s="10" t="str">
        <f>name!D11</f>
        <v>32 Health and social care associate professionals</v>
      </c>
      <c r="P44" s="11">
        <f>'Occ T2'!H15</f>
        <v>15.619993992901339</v>
      </c>
      <c r="Q44" s="11">
        <f>'Occ T2'!J15</f>
        <v>30.934054381218221</v>
      </c>
    </row>
    <row r="45" spans="1:17" x14ac:dyDescent="0.2">
      <c r="O45" s="10" t="str">
        <f>name!D12</f>
        <v>33 Protective service occupations</v>
      </c>
      <c r="P45" s="11">
        <f>'Occ T2'!H16</f>
        <v>-1.1604641358727825</v>
      </c>
      <c r="Q45" s="11">
        <f>'Occ T2'!J16</f>
        <v>0.84890543131549068</v>
      </c>
    </row>
    <row r="46" spans="1:17" x14ac:dyDescent="0.2">
      <c r="O46" s="10" t="str">
        <f>name!D13</f>
        <v>34 Culture, media and sports occupations</v>
      </c>
      <c r="P46" s="11">
        <f>'Occ T2'!H17</f>
        <v>-0.46206906199945053</v>
      </c>
      <c r="Q46" s="11">
        <f>'Occ T2'!J17</f>
        <v>3.0398592332463319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1.9355851218838112</v>
      </c>
      <c r="Q47" s="11">
        <f>'Occ T2'!J18</f>
        <v>19.586313017749521</v>
      </c>
    </row>
    <row r="48" spans="1:17" x14ac:dyDescent="0.2">
      <c r="O48" s="10" t="str">
        <f>name!D15</f>
        <v>41 Administrative occupations</v>
      </c>
      <c r="P48" s="11">
        <f>'Occ T2'!H19</f>
        <v>2.8734385863292431</v>
      </c>
      <c r="Q48" s="11">
        <f>'Occ T2'!J19</f>
        <v>38.389559717004964</v>
      </c>
    </row>
    <row r="49" spans="15:17" x14ac:dyDescent="0.2">
      <c r="O49" s="10" t="str">
        <f>name!D16</f>
        <v>42 Secretarial and related occupations</v>
      </c>
      <c r="P49" s="11">
        <f>'Occ T2'!H20</f>
        <v>-5.074641817243192</v>
      </c>
      <c r="Q49" s="11">
        <f>'Occ T2'!J20</f>
        <v>1.0232042740990321</v>
      </c>
    </row>
    <row r="50" spans="15:17" x14ac:dyDescent="0.2">
      <c r="O50" s="10" t="str">
        <f>name!D17</f>
        <v>51 Skilled agricultural and related trades</v>
      </c>
      <c r="P50" s="11">
        <f>'Occ T2'!H21</f>
        <v>0.40349187566045153</v>
      </c>
      <c r="Q50" s="11">
        <f>'Occ T2'!J21</f>
        <v>4.9396507033534114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-3.5536259292071293</v>
      </c>
      <c r="Q51" s="11">
        <f>'Occ T2'!J22</f>
        <v>5.5123590867735572</v>
      </c>
    </row>
    <row r="52" spans="15:17" x14ac:dyDescent="0.2">
      <c r="O52" s="10" t="str">
        <f>name!D19</f>
        <v>53 Skilled construction and building trades</v>
      </c>
      <c r="P52" s="11">
        <f>'Occ T2'!H23</f>
        <v>-2.1515236421474846</v>
      </c>
      <c r="Q52" s="11">
        <f>'Occ T2'!J23</f>
        <v>6.7615614278815421</v>
      </c>
    </row>
    <row r="53" spans="15:17" x14ac:dyDescent="0.2">
      <c r="O53" s="10" t="str">
        <f>name!D20</f>
        <v>54 Textiles, printing and other skilled trades</v>
      </c>
      <c r="P53" s="11">
        <f>'Occ T2'!H24</f>
        <v>0.11439151545188153</v>
      </c>
      <c r="Q53" s="11">
        <f>'Occ T2'!J24</f>
        <v>5.9916366235238909</v>
      </c>
    </row>
    <row r="54" spans="15:17" x14ac:dyDescent="0.2">
      <c r="O54" s="10" t="str">
        <f>name!D21</f>
        <v>61 Caring personal service occupations</v>
      </c>
      <c r="P54" s="11">
        <f>'Occ T2'!H25</f>
        <v>11.539995396799867</v>
      </c>
      <c r="Q54" s="11">
        <f>'Occ T2'!J25</f>
        <v>48.204076612852027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-1.4887601793690326</v>
      </c>
      <c r="Q55" s="11">
        <f>'Occ T2'!J26</f>
        <v>4.6736168191370657</v>
      </c>
    </row>
    <row r="56" spans="15:17" x14ac:dyDescent="0.2">
      <c r="O56" s="10" t="str">
        <f>name!D23</f>
        <v>63 Community and civil enforcement occupations</v>
      </c>
      <c r="P56" s="11">
        <f>'Occ T2'!H27</f>
        <v>-0.14811180192459095</v>
      </c>
      <c r="Q56" s="11">
        <f>'Occ T2'!J27</f>
        <v>0.1100304702266523</v>
      </c>
    </row>
    <row r="57" spans="15:17" x14ac:dyDescent="0.2">
      <c r="O57" s="10" t="str">
        <f>name!D24</f>
        <v>71 Sales occupations</v>
      </c>
      <c r="P57" s="11">
        <f>'Occ T2'!H28</f>
        <v>-2.1783112252634425</v>
      </c>
      <c r="Q57" s="11">
        <f>'Occ T2'!J28</f>
        <v>23.038043249943634</v>
      </c>
    </row>
    <row r="58" spans="15:17" x14ac:dyDescent="0.2">
      <c r="O58" s="10" t="str">
        <f>name!D25</f>
        <v>72 Customer service occupations</v>
      </c>
      <c r="P58" s="11">
        <f>'Occ T2'!H29</f>
        <v>3.7258296909003885</v>
      </c>
      <c r="Q58" s="11">
        <f>'Occ T2'!J29</f>
        <v>10.69544636559564</v>
      </c>
    </row>
    <row r="59" spans="15:17" x14ac:dyDescent="0.2">
      <c r="O59" s="10" t="str">
        <f>name!D26</f>
        <v>81 Process, plant and machine operatives</v>
      </c>
      <c r="P59" s="11">
        <f>'Occ T2'!H30</f>
        <v>-2.4150112792524965</v>
      </c>
      <c r="Q59" s="11">
        <f>'Occ T2'!J30</f>
        <v>4.5318826925084572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-3.5210629826547546E-2</v>
      </c>
      <c r="Q60" s="11">
        <f>'Occ T2'!J31</f>
        <v>15.201658451846468</v>
      </c>
    </row>
    <row r="61" spans="15:17" x14ac:dyDescent="0.2">
      <c r="O61" s="10" t="str">
        <f>name!D28</f>
        <v>91 Elementary trades and related occupations</v>
      </c>
      <c r="P61" s="11">
        <f>'Occ T2'!H32</f>
        <v>10.189815680932076</v>
      </c>
      <c r="Q61" s="11">
        <f>'Occ T2'!J32</f>
        <v>18.561501426410373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-9.7434716325580837</v>
      </c>
      <c r="Q62" s="11">
        <f>'Occ T2'!J33</f>
        <v>15.958453516818867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50.737999999999715</v>
      </c>
      <c r="Q64" s="11">
        <f>'Occ T2'!J35</f>
        <v>408.67057936258828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Lancashire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722.01099999999997</v>
      </c>
      <c r="C8" s="305">
        <f>SUM(C9:C17)</f>
        <v>741.00699999999995</v>
      </c>
      <c r="D8" s="305">
        <f>SUM(D9:D17)</f>
        <v>772.74900000000048</v>
      </c>
      <c r="E8" s="304"/>
      <c r="F8" s="305">
        <f>SUM(F9:F17)</f>
        <v>11.093972884631633</v>
      </c>
      <c r="G8" s="305">
        <f>SUM(G9:G17)</f>
        <v>13.488028318209247</v>
      </c>
      <c r="H8" s="305">
        <f>SUM(H9:H17)</f>
        <v>17.578476312439257</v>
      </c>
      <c r="I8" s="304"/>
      <c r="J8" s="305">
        <f>SUM(J9:J17)</f>
        <v>70.537024521330409</v>
      </c>
      <c r="K8" s="305">
        <f>SUM(K9:K17)</f>
        <v>85.261722730542445</v>
      </c>
      <c r="L8" s="305">
        <f>SUM(L9:L17)</f>
        <v>112.50039542658408</v>
      </c>
      <c r="M8" s="304"/>
      <c r="N8" s="305">
        <f>SUM(N9:N17)</f>
        <v>136.29589684316448</v>
      </c>
      <c r="O8" s="305">
        <f>SUM(O9:O17)</f>
        <v>152.90313507696533</v>
      </c>
      <c r="P8" s="305">
        <f>SUM(P9:P17)</f>
        <v>187.01622044518592</v>
      </c>
      <c r="Q8" s="306"/>
      <c r="R8" s="305">
        <f>SUM(R9:R17)</f>
        <v>39.785433292085443</v>
      </c>
      <c r="S8" s="305">
        <f>SUM(S9:S17)</f>
        <v>40.722119709843142</v>
      </c>
      <c r="T8" s="305">
        <f>SUM(T9:T17)</f>
        <v>46.211082892058336</v>
      </c>
      <c r="U8" s="306"/>
      <c r="V8" s="305">
        <f>SUM(V9:V17)</f>
        <v>40.200911396063603</v>
      </c>
      <c r="W8" s="305">
        <f>SUM(W9:W17)</f>
        <v>43.408402352635065</v>
      </c>
      <c r="X8" s="305">
        <f>SUM(X9:X17)</f>
        <v>52.757223995484942</v>
      </c>
      <c r="Y8" s="306"/>
      <c r="Z8" s="305">
        <f>SUM(Z9:Z17)</f>
        <v>157.9376366205621</v>
      </c>
      <c r="AA8" s="305">
        <f>SUM(AA9:AA17)</f>
        <v>155.88879619538741</v>
      </c>
      <c r="AB8" s="305">
        <f>SUM(AB9:AB17)</f>
        <v>156.35710835082239</v>
      </c>
      <c r="AC8" s="306"/>
      <c r="AD8" s="305">
        <f>SUM(AD9:AD17)</f>
        <v>144.0043543194468</v>
      </c>
      <c r="AE8" s="305">
        <f>SUM(AE9:AE17)</f>
        <v>143.96438599547335</v>
      </c>
      <c r="AF8" s="305">
        <f>SUM(AF9:AF17)</f>
        <v>124.66770467911562</v>
      </c>
      <c r="AG8" s="306"/>
      <c r="AH8" s="305">
        <f>SUM(AH9:AH17)</f>
        <v>87.077186432711144</v>
      </c>
      <c r="AI8" s="305">
        <f>SUM(AI9:AI17)</f>
        <v>74.649728664257495</v>
      </c>
      <c r="AJ8" s="305">
        <f>SUM(AJ9:AJ17)</f>
        <v>48.820347140251513</v>
      </c>
      <c r="AK8" s="306"/>
      <c r="AL8" s="305">
        <f>SUM(AL9:AL17)</f>
        <v>35.078583690004336</v>
      </c>
      <c r="AM8" s="305">
        <f>SUM(AM9:AM17)</f>
        <v>30.720680956686564</v>
      </c>
      <c r="AN8" s="305">
        <f>SUM(AN9:AN17)</f>
        <v>26.840440758058453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66.893237920589797</v>
      </c>
      <c r="C9" s="304">
        <f t="shared" ref="B9:D17" si="0">SUM(C21,C33,C51,C63,C75,C93)</f>
        <v>62.584705756983965</v>
      </c>
      <c r="D9" s="304">
        <f t="shared" si="0"/>
        <v>68.928124772486342</v>
      </c>
      <c r="E9" s="304"/>
      <c r="F9" s="304">
        <f t="shared" ref="F9:H17" si="1">SUM(F21,F33,F51,F63,F75,F93)</f>
        <v>0.83035030532323006</v>
      </c>
      <c r="G9" s="304">
        <f t="shared" si="1"/>
        <v>0.9085559902845175</v>
      </c>
      <c r="H9" s="304">
        <f t="shared" si="1"/>
        <v>1.1834372489664964</v>
      </c>
      <c r="I9" s="304"/>
      <c r="J9" s="304">
        <f t="shared" ref="J9:L17" si="2">SUM(J21,J33,J51,J63,J75,J93)</f>
        <v>7.0069265236640286</v>
      </c>
      <c r="K9" s="304">
        <f t="shared" si="2"/>
        <v>7.5010033313977926</v>
      </c>
      <c r="L9" s="304">
        <f t="shared" si="2"/>
        <v>9.6673313546660378</v>
      </c>
      <c r="M9" s="304"/>
      <c r="N9" s="304">
        <f t="shared" ref="N9:P17" si="3">SUM(N21,N33,N51,N63,N75,N93)</f>
        <v>17.097127865742404</v>
      </c>
      <c r="O9" s="304">
        <f t="shared" si="3"/>
        <v>17.197724847405343</v>
      </c>
      <c r="P9" s="304">
        <f t="shared" si="3"/>
        <v>21.385028917129898</v>
      </c>
      <c r="Q9" s="306"/>
      <c r="R9" s="304">
        <f t="shared" ref="R9:T9" si="4">SUM(R21,R33,R51,R63,R75,R93)</f>
        <v>4.0955039767860208</v>
      </c>
      <c r="S9" s="304">
        <f t="shared" si="4"/>
        <v>3.9256696040944234</v>
      </c>
      <c r="T9" s="304">
        <f t="shared" si="4"/>
        <v>4.6575584847182991</v>
      </c>
      <c r="U9" s="306"/>
      <c r="V9" s="304">
        <f t="shared" ref="V9:X9" si="5">SUM(V21,V33,V51,V63,V75,V93)</f>
        <v>5.352303681329257</v>
      </c>
      <c r="W9" s="304">
        <f t="shared" si="5"/>
        <v>5.1078811099913963</v>
      </c>
      <c r="X9" s="304">
        <f t="shared" si="5"/>
        <v>6.1307532767833157</v>
      </c>
      <c r="Y9" s="306"/>
      <c r="Z9" s="304">
        <f t="shared" ref="Z9:AB9" si="6">SUM(Z21,Z33,Z51,Z63,Z75,Z93)</f>
        <v>12.705858291962278</v>
      </c>
      <c r="AA9" s="304">
        <f t="shared" si="6"/>
        <v>10.857524530228721</v>
      </c>
      <c r="AB9" s="304">
        <f t="shared" si="6"/>
        <v>10.849861918366168</v>
      </c>
      <c r="AC9" s="306"/>
      <c r="AD9" s="304">
        <f>SUM(AD21,AD33,AD51,AD63,AD75,AD93)</f>
        <v>10.612630489840591</v>
      </c>
      <c r="AE9" s="304">
        <f t="shared" ref="AE9:AF9" si="7">SUM(AE21,AE33,AE51,AE63,AE75,AE93)</f>
        <v>9.2929420988237084</v>
      </c>
      <c r="AF9" s="304">
        <f t="shared" si="7"/>
        <v>8.0877546400293916</v>
      </c>
      <c r="AG9" s="306"/>
      <c r="AH9" s="304">
        <f t="shared" ref="AH9:AJ9" si="8">SUM(AH21,AH33,AH51,AH63,AH75,AH93)</f>
        <v>7.0112865617294622</v>
      </c>
      <c r="AI9" s="304">
        <f t="shared" si="8"/>
        <v>5.6221265131379248</v>
      </c>
      <c r="AJ9" s="304">
        <f t="shared" si="8"/>
        <v>4.2276216296670395</v>
      </c>
      <c r="AK9" s="306"/>
      <c r="AL9" s="304">
        <f t="shared" ref="AL9:AN9" si="9">SUM(AL21,AL33,AL51,AL63,AL75,AL93)</f>
        <v>2.1812502242125227</v>
      </c>
      <c r="AM9" s="304">
        <f t="shared" si="9"/>
        <v>2.1712777316201386</v>
      </c>
      <c r="AN9" s="304">
        <f t="shared" si="9"/>
        <v>2.7387773021596935</v>
      </c>
    </row>
    <row r="10" spans="1:40" x14ac:dyDescent="0.2">
      <c r="A10" s="13" t="str">
        <f>name!E5</f>
        <v>Professional occupations</v>
      </c>
      <c r="B10" s="304">
        <f t="shared" si="0"/>
        <v>153.67199020946447</v>
      </c>
      <c r="C10" s="304">
        <f t="shared" si="0"/>
        <v>164.59087461284332</v>
      </c>
      <c r="D10" s="304">
        <f t="shared" si="0"/>
        <v>184.5073273292567</v>
      </c>
      <c r="E10" s="304"/>
      <c r="F10" s="304">
        <f t="shared" si="1"/>
        <v>8.4674924277759036</v>
      </c>
      <c r="G10" s="304">
        <f t="shared" si="1"/>
        <v>10.293693458332001</v>
      </c>
      <c r="H10" s="304">
        <f t="shared" si="1"/>
        <v>13.181722976361439</v>
      </c>
      <c r="I10" s="304"/>
      <c r="J10" s="304">
        <f t="shared" si="2"/>
        <v>41.221361306590708</v>
      </c>
      <c r="K10" s="304">
        <f t="shared" si="2"/>
        <v>48.995454542838281</v>
      </c>
      <c r="L10" s="304">
        <f t="shared" si="2"/>
        <v>62.510983991318952</v>
      </c>
      <c r="M10" s="304"/>
      <c r="N10" s="304">
        <f t="shared" si="3"/>
        <v>51.351545468829272</v>
      </c>
      <c r="O10" s="304">
        <f t="shared" si="3"/>
        <v>54.316914696434424</v>
      </c>
      <c r="P10" s="304">
        <f t="shared" si="3"/>
        <v>59.978560508154693</v>
      </c>
      <c r="Q10" s="306"/>
      <c r="R10" s="304">
        <f t="shared" ref="R10:T10" si="10">SUM(R22,R34,R52,R64,R76,R94)</f>
        <v>8.0027778281042021</v>
      </c>
      <c r="S10" s="304">
        <f t="shared" si="10"/>
        <v>5.7853791069405354</v>
      </c>
      <c r="T10" s="304">
        <f t="shared" si="10"/>
        <v>4.8367893931844854</v>
      </c>
      <c r="U10" s="306"/>
      <c r="V10" s="304">
        <f t="shared" ref="V10:X10" si="11">SUM(V22,V34,V52,V64,V76,V94)</f>
        <v>7.7353120580177048</v>
      </c>
      <c r="W10" s="304">
        <f t="shared" si="11"/>
        <v>8.3063924649956391</v>
      </c>
      <c r="X10" s="304">
        <f t="shared" si="11"/>
        <v>9.4867055368980751</v>
      </c>
      <c r="Y10" s="306"/>
      <c r="Z10" s="304">
        <f t="shared" ref="Z10:AB10" si="12">SUM(Z22,Z34,Z52,Z64,Z76,Z94)</f>
        <v>17.077591019219632</v>
      </c>
      <c r="AA10" s="304">
        <f t="shared" si="12"/>
        <v>17.166191519530813</v>
      </c>
      <c r="AB10" s="304">
        <f t="shared" si="12"/>
        <v>17.269089194141838</v>
      </c>
      <c r="AC10" s="306"/>
      <c r="AD10" s="304">
        <f t="shared" ref="AD10:AF10" si="13">SUM(AD22,AD34,AD52,AD64,AD76,AD94)</f>
        <v>11.133519676941649</v>
      </c>
      <c r="AE10" s="304">
        <f t="shared" si="13"/>
        <v>11.163730075398588</v>
      </c>
      <c r="AF10" s="304">
        <f t="shared" si="13"/>
        <v>9.7067059058015737</v>
      </c>
      <c r="AG10" s="306"/>
      <c r="AH10" s="304">
        <f t="shared" ref="AH10:AJ10" si="14">SUM(AH22,AH34,AH52,AH64,AH76,AH94)</f>
        <v>6.9459365186120046</v>
      </c>
      <c r="AI10" s="304">
        <f t="shared" si="14"/>
        <v>6.3988579233361342</v>
      </c>
      <c r="AJ10" s="304">
        <f t="shared" si="14"/>
        <v>4.6373735026805694</v>
      </c>
      <c r="AK10" s="306"/>
      <c r="AL10" s="304">
        <f t="shared" ref="AL10:AN10" si="15">SUM(AL22,AL34,AL52,AL64,AL76,AL94)</f>
        <v>1.7364539053734154</v>
      </c>
      <c r="AM10" s="304">
        <f t="shared" si="15"/>
        <v>2.1642608250369104</v>
      </c>
      <c r="AN10" s="304">
        <f t="shared" si="15"/>
        <v>2.8993963207150961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84.683524191394909</v>
      </c>
      <c r="C11" s="304">
        <f t="shared" si="0"/>
        <v>90.622039923914286</v>
      </c>
      <c r="D11" s="304">
        <f>SUM(D23,D35,D53,D65,D77,D95)</f>
        <v>100.49300561042449</v>
      </c>
      <c r="E11" s="304"/>
      <c r="F11" s="304">
        <f t="shared" si="1"/>
        <v>0.89106027195174775</v>
      </c>
      <c r="G11" s="304">
        <f t="shared" si="1"/>
        <v>1.0854577368836604</v>
      </c>
      <c r="H11" s="304">
        <f t="shared" si="1"/>
        <v>1.5028002351617533</v>
      </c>
      <c r="I11" s="304"/>
      <c r="J11" s="304">
        <f t="shared" si="2"/>
        <v>9.6556475509317856</v>
      </c>
      <c r="K11" s="304">
        <f t="shared" si="2"/>
        <v>12.086105033804998</v>
      </c>
      <c r="L11" s="304">
        <f t="shared" si="2"/>
        <v>16.463934593852763</v>
      </c>
      <c r="M11" s="304"/>
      <c r="N11" s="304">
        <f t="shared" si="3"/>
        <v>23.158033651100801</v>
      </c>
      <c r="O11" s="304">
        <f t="shared" si="3"/>
        <v>26.956828101447758</v>
      </c>
      <c r="P11" s="304">
        <f t="shared" si="3"/>
        <v>33.331842379716136</v>
      </c>
      <c r="Q11" s="306"/>
      <c r="R11" s="304">
        <f t="shared" ref="R11:T11" si="16">SUM(R23,R35,R53,R65,R77,R95)</f>
        <v>7.0063581141213724</v>
      </c>
      <c r="S11" s="304">
        <f t="shared" si="16"/>
        <v>7.507556906160195</v>
      </c>
      <c r="T11" s="304">
        <f t="shared" si="16"/>
        <v>7.4951961859042733</v>
      </c>
      <c r="U11" s="306"/>
      <c r="V11" s="304">
        <f t="shared" ref="V11:X11" si="17">SUM(V23,V35,V53,V65,V77,V95)</f>
        <v>5.9365471255613231</v>
      </c>
      <c r="W11" s="304">
        <f t="shared" si="17"/>
        <v>6.0593175866132674</v>
      </c>
      <c r="X11" s="304">
        <f t="shared" si="17"/>
        <v>6.9816868622431585</v>
      </c>
      <c r="Y11" s="306"/>
      <c r="Z11" s="304">
        <f t="shared" ref="Z11:AB11" si="18">SUM(Z23,Z35,Z53,Z65,Z77,Z95)</f>
        <v>16.701925859949494</v>
      </c>
      <c r="AA11" s="304">
        <f t="shared" si="18"/>
        <v>16.811433221891317</v>
      </c>
      <c r="AB11" s="304">
        <f t="shared" si="18"/>
        <v>17.290896087149466</v>
      </c>
      <c r="AC11" s="306"/>
      <c r="AD11" s="304">
        <f t="shared" ref="AD11:AF11" si="19">SUM(AD23,AD35,AD53,AD65,AD77,AD95)</f>
        <v>12.489736526407551</v>
      </c>
      <c r="AE11" s="304">
        <f t="shared" si="19"/>
        <v>12.4641434733533</v>
      </c>
      <c r="AF11" s="304">
        <f t="shared" si="19"/>
        <v>10.728388666996047</v>
      </c>
      <c r="AG11" s="306"/>
      <c r="AH11" s="304">
        <f t="shared" ref="AH11:AJ11" si="20">SUM(AH23,AH35,AH53,AH65,AH77,AH95)</f>
        <v>7.1049447218679793</v>
      </c>
      <c r="AI11" s="304">
        <f t="shared" si="20"/>
        <v>5.8676124391554083</v>
      </c>
      <c r="AJ11" s="304">
        <f t="shared" si="20"/>
        <v>4.1918779513777604</v>
      </c>
      <c r="AK11" s="306"/>
      <c r="AL11" s="304">
        <f t="shared" ref="AL11:AN11" si="21">SUM(AL23,AL35,AL53,AL65,AL77,AL95)</f>
        <v>1.7392703695028569</v>
      </c>
      <c r="AM11" s="304">
        <f t="shared" si="21"/>
        <v>1.7835854246043916</v>
      </c>
      <c r="AN11" s="304">
        <f t="shared" si="21"/>
        <v>2.5063826480231346</v>
      </c>
    </row>
    <row r="12" spans="1:40" x14ac:dyDescent="0.2">
      <c r="A12" s="13" t="str">
        <f>name!E7</f>
        <v>Administrative and secretarial occupations</v>
      </c>
      <c r="B12" s="304">
        <f t="shared" si="0"/>
        <v>84.134275475743706</v>
      </c>
      <c r="C12" s="304">
        <f t="shared" si="0"/>
        <v>85.875160185134007</v>
      </c>
      <c r="D12" s="304">
        <f t="shared" si="0"/>
        <v>81.933072244829901</v>
      </c>
      <c r="E12" s="304"/>
      <c r="F12" s="304">
        <f t="shared" si="1"/>
        <v>0.44268016765022389</v>
      </c>
      <c r="G12" s="304">
        <f t="shared" si="1"/>
        <v>0.58331314979647741</v>
      </c>
      <c r="H12" s="304">
        <f t="shared" si="1"/>
        <v>0.84219391643158747</v>
      </c>
      <c r="I12" s="304"/>
      <c r="J12" s="304">
        <f t="shared" si="2"/>
        <v>4.8428355399203955</v>
      </c>
      <c r="K12" s="304">
        <f t="shared" si="2"/>
        <v>6.4162680104625238</v>
      </c>
      <c r="L12" s="304">
        <f t="shared" si="2"/>
        <v>9.0822379880893624</v>
      </c>
      <c r="M12" s="304"/>
      <c r="N12" s="304">
        <f t="shared" si="3"/>
        <v>15.88070008223057</v>
      </c>
      <c r="O12" s="304">
        <f t="shared" si="3"/>
        <v>19.24644668314302</v>
      </c>
      <c r="P12" s="304">
        <f t="shared" si="3"/>
        <v>24.452873418353004</v>
      </c>
      <c r="Q12" s="306"/>
      <c r="R12" s="304">
        <f t="shared" ref="R12:T12" si="22">SUM(R24,R36,R54,R66,R78,R96)</f>
        <v>5.7614012987505232</v>
      </c>
      <c r="S12" s="304">
        <f t="shared" si="22"/>
        <v>6.6190865143502275</v>
      </c>
      <c r="T12" s="304">
        <f t="shared" si="22"/>
        <v>7.7892266857191643</v>
      </c>
      <c r="U12" s="306"/>
      <c r="V12" s="304">
        <f t="shared" ref="V12:X12" si="23">SUM(V24,V36,V54,V66,V78,V96)</f>
        <v>5.4101540583531005</v>
      </c>
      <c r="W12" s="304">
        <f t="shared" si="23"/>
        <v>5.9332841668557741</v>
      </c>
      <c r="X12" s="304">
        <f t="shared" si="23"/>
        <v>6.899315585109111</v>
      </c>
      <c r="Y12" s="306"/>
      <c r="Z12" s="304">
        <f t="shared" ref="Z12:AA12" si="24">SUM(Z24,Z36,Z54,Z66,Z78,Z96)</f>
        <v>18.806231221016855</v>
      </c>
      <c r="AA12" s="304">
        <f t="shared" si="24"/>
        <v>17.987518061062865</v>
      </c>
      <c r="AB12" s="304">
        <f>SUM(AB24,AB36,AB54,AB66,AB78,AB96)</f>
        <v>14.750570776175497</v>
      </c>
      <c r="AC12" s="306"/>
      <c r="AD12" s="304">
        <f t="shared" ref="AD12:AE12" si="25">SUM(AD24,AD36,AD54,AD66,AD78,AD96)</f>
        <v>19.423036640217642</v>
      </c>
      <c r="AE12" s="304">
        <f t="shared" si="25"/>
        <v>18.599904430137421</v>
      </c>
      <c r="AF12" s="304">
        <f>SUM(AF24,AF36,AF54,AF66,AF78,AF96)</f>
        <v>12.566087835641472</v>
      </c>
      <c r="AG12" s="306"/>
      <c r="AH12" s="304">
        <f t="shared" ref="AH12:AI12" si="26">SUM(AH24,AH36,AH54,AH66,AH78,AH96)</f>
        <v>10.445690832421235</v>
      </c>
      <c r="AI12" s="304">
        <f t="shared" si="26"/>
        <v>7.5353323595245705</v>
      </c>
      <c r="AJ12" s="304">
        <f>SUM(AJ24,AJ36,AJ54,AJ66,AJ78,AJ96)</f>
        <v>2.8177717786738672</v>
      </c>
      <c r="AK12" s="306"/>
      <c r="AL12" s="304">
        <f t="shared" ref="AL12:AM12" si="27">SUM(AL24,AL36,AL54,AL66,AL78,AL96)</f>
        <v>3.1215456351831579</v>
      </c>
      <c r="AM12" s="304">
        <f t="shared" si="27"/>
        <v>2.9540068098011298</v>
      </c>
      <c r="AN12" s="304">
        <f>SUM(AN24,AN36,AN54,AN66,AN78,AN96)</f>
        <v>2.7327942606368518</v>
      </c>
    </row>
    <row r="13" spans="1:40" x14ac:dyDescent="0.2">
      <c r="A13" s="13" t="str">
        <f>name!E8</f>
        <v>Skilled trades occupations</v>
      </c>
      <c r="B13" s="304">
        <f t="shared" si="0"/>
        <v>70.516739646306988</v>
      </c>
      <c r="C13" s="304">
        <f t="shared" si="0"/>
        <v>68.964784063192056</v>
      </c>
      <c r="D13" s="304">
        <f t="shared" si="0"/>
        <v>65.329473466064783</v>
      </c>
      <c r="E13" s="304"/>
      <c r="F13" s="304">
        <f t="shared" si="1"/>
        <v>9.3875042664939262E-2</v>
      </c>
      <c r="G13" s="304">
        <f t="shared" si="1"/>
        <v>0.12413665712588595</v>
      </c>
      <c r="H13" s="304">
        <f t="shared" si="1"/>
        <v>0.1705516616565706</v>
      </c>
      <c r="I13" s="304"/>
      <c r="J13" s="304">
        <f t="shared" si="2"/>
        <v>1.0748554515860822</v>
      </c>
      <c r="K13" s="304">
        <f t="shared" si="2"/>
        <v>1.3632765121730288</v>
      </c>
      <c r="L13" s="304">
        <f t="shared" si="2"/>
        <v>1.9053098962586947</v>
      </c>
      <c r="M13" s="304"/>
      <c r="N13" s="304">
        <f t="shared" si="3"/>
        <v>4.2628282786275733</v>
      </c>
      <c r="O13" s="304">
        <f t="shared" si="3"/>
        <v>5.0749898487349512</v>
      </c>
      <c r="P13" s="304">
        <f t="shared" si="3"/>
        <v>7.0056422491277424</v>
      </c>
      <c r="Q13" s="306"/>
      <c r="R13" s="304">
        <f t="shared" ref="R13:T13" si="28">SUM(R25,R37,R55,R67,R79,R97)</f>
        <v>1.8542614534096937</v>
      </c>
      <c r="S13" s="304">
        <f t="shared" si="28"/>
        <v>2.1341431570152851</v>
      </c>
      <c r="T13" s="304">
        <f t="shared" si="28"/>
        <v>2.9130866116703622</v>
      </c>
      <c r="U13" s="306"/>
      <c r="V13" s="304">
        <f t="shared" ref="V13:X13" si="29">SUM(V25,V37,V55,V67,V79,V97)</f>
        <v>4.1282162796877344</v>
      </c>
      <c r="W13" s="304">
        <f t="shared" si="29"/>
        <v>4.552096087409546</v>
      </c>
      <c r="X13" s="304">
        <f t="shared" si="29"/>
        <v>5.9507805893059134</v>
      </c>
      <c r="Y13" s="306"/>
      <c r="Z13" s="304">
        <f t="shared" ref="Z13:AB13" si="30">SUM(Z25,Z37,Z55,Z67,Z79,Z97)</f>
        <v>23.590624344169544</v>
      </c>
      <c r="AA13" s="304">
        <f t="shared" si="30"/>
        <v>22.796120294559749</v>
      </c>
      <c r="AB13" s="304">
        <f t="shared" si="30"/>
        <v>20.487132506040687</v>
      </c>
      <c r="AC13" s="306"/>
      <c r="AD13" s="304">
        <f t="shared" ref="AD13:AF13" si="31">SUM(AD25,AD37,AD55,AD67,AD79,AD97)</f>
        <v>19.413941362860058</v>
      </c>
      <c r="AE13" s="304">
        <f t="shared" si="31"/>
        <v>19.073595076096048</v>
      </c>
      <c r="AF13" s="304">
        <f t="shared" si="31"/>
        <v>17.470873150384303</v>
      </c>
      <c r="AG13" s="306"/>
      <c r="AH13" s="304">
        <f t="shared" ref="AH13:AJ13" si="32">SUM(AH25,AH37,AH55,AH67,AH79,AH97)</f>
        <v>10.513246290685766</v>
      </c>
      <c r="AI13" s="304">
        <f t="shared" si="32"/>
        <v>9.2317386062388191</v>
      </c>
      <c r="AJ13" s="304">
        <f t="shared" si="32"/>
        <v>6.9044648456486959</v>
      </c>
      <c r="AK13" s="306"/>
      <c r="AL13" s="304">
        <f t="shared" ref="AL13:AN13" si="33">SUM(AL25,AL37,AL55,AL67,AL79,AL97)</f>
        <v>5.5848911426155814</v>
      </c>
      <c r="AM13" s="304">
        <f t="shared" si="33"/>
        <v>4.6146878238387439</v>
      </c>
      <c r="AN13" s="304">
        <f t="shared" si="33"/>
        <v>2.521631955971805</v>
      </c>
    </row>
    <row r="14" spans="1:40" x14ac:dyDescent="0.2">
      <c r="A14" s="13" t="str">
        <f>name!E9</f>
        <v>Caring, leisure and other service occupations</v>
      </c>
      <c r="B14" s="304">
        <f t="shared" si="0"/>
        <v>74.341380928801314</v>
      </c>
      <c r="C14" s="304">
        <f t="shared" si="0"/>
        <v>77.06985592480541</v>
      </c>
      <c r="D14" s="304">
        <f t="shared" si="0"/>
        <v>84.244504344307643</v>
      </c>
      <c r="E14" s="304"/>
      <c r="F14" s="304">
        <f t="shared" si="1"/>
        <v>6.9884270171893415E-2</v>
      </c>
      <c r="G14" s="304">
        <f t="shared" si="1"/>
        <v>8.9783075082570718E-2</v>
      </c>
      <c r="H14" s="304">
        <f t="shared" si="1"/>
        <v>0.12124143867639701</v>
      </c>
      <c r="I14" s="304"/>
      <c r="J14" s="304">
        <f t="shared" si="2"/>
        <v>2.5760069273461736</v>
      </c>
      <c r="K14" s="304">
        <f t="shared" si="2"/>
        <v>3.4689322380084846</v>
      </c>
      <c r="L14" s="304">
        <f t="shared" si="2"/>
        <v>5.0487810180296835</v>
      </c>
      <c r="M14" s="304"/>
      <c r="N14" s="304">
        <f t="shared" si="3"/>
        <v>8.2306376963470207</v>
      </c>
      <c r="O14" s="304">
        <f t="shared" si="3"/>
        <v>9.9299855650155759</v>
      </c>
      <c r="P14" s="304">
        <f t="shared" si="3"/>
        <v>12.882505458128591</v>
      </c>
      <c r="Q14" s="306"/>
      <c r="R14" s="304">
        <f>SUM(R26,R38,R56,R68,R80,R98)</f>
        <v>6.4691018944008354</v>
      </c>
      <c r="S14" s="304">
        <f t="shared" ref="S14:T14" si="34">SUM(S26,S38,S56,S68,S80,S98)</f>
        <v>6.7025246472365101</v>
      </c>
      <c r="T14" s="304">
        <f t="shared" si="34"/>
        <v>7.4546442958047212</v>
      </c>
      <c r="U14" s="306"/>
      <c r="V14" s="304">
        <f t="shared" ref="V14:X14" si="35">SUM(V26,V38,V56,V68,V80,V98)</f>
        <v>4.571636982328787</v>
      </c>
      <c r="W14" s="304">
        <f t="shared" si="35"/>
        <v>5.0151291454802873</v>
      </c>
      <c r="X14" s="304">
        <f t="shared" si="35"/>
        <v>6.1892199977219189</v>
      </c>
      <c r="Y14" s="306"/>
      <c r="Z14" s="304">
        <f t="shared" ref="Z14:AB14" si="36">SUM(Z26,Z38,Z56,Z68,Z80,Z98)</f>
        <v>27.47418662787225</v>
      </c>
      <c r="AA14" s="304">
        <f t="shared" si="36"/>
        <v>28.225598358336438</v>
      </c>
      <c r="AB14" s="304">
        <f t="shared" si="36"/>
        <v>32.523696894572112</v>
      </c>
      <c r="AC14" s="306"/>
      <c r="AD14" s="304">
        <f t="shared" ref="AD14:AF14" si="37">SUM(AD26,AD38,AD56,AD68,AD80,AD98)</f>
        <v>18.858068227995179</v>
      </c>
      <c r="AE14" s="304">
        <f t="shared" si="37"/>
        <v>18.801838173794504</v>
      </c>
      <c r="AF14" s="304">
        <f t="shared" si="37"/>
        <v>16.017196221402866</v>
      </c>
      <c r="AG14" s="306"/>
      <c r="AH14" s="304">
        <f t="shared" ref="AH14:AJ14" si="38">SUM(AH26,AH38,AH56,AH68,AH80,AH98)</f>
        <v>4.4883754653361621</v>
      </c>
      <c r="AI14" s="304">
        <f t="shared" si="38"/>
        <v>3.4177364481653481</v>
      </c>
      <c r="AJ14" s="304">
        <f t="shared" si="38"/>
        <v>2.6206489928483601</v>
      </c>
      <c r="AK14" s="306"/>
      <c r="AL14" s="304">
        <f t="shared" ref="AL14:AN14" si="39">SUM(AL26,AL38,AL56,AL68,AL80,AL98)</f>
        <v>1.6034828370030216</v>
      </c>
      <c r="AM14" s="304">
        <f t="shared" si="39"/>
        <v>1.4183282736856941</v>
      </c>
      <c r="AN14" s="304">
        <f t="shared" si="39"/>
        <v>1.3865700271230126</v>
      </c>
    </row>
    <row r="15" spans="1:40" x14ac:dyDescent="0.2">
      <c r="A15" s="13" t="str">
        <f>name!E10</f>
        <v>Sales and customer service occupations</v>
      </c>
      <c r="B15" s="304">
        <f t="shared" si="0"/>
        <v>68.649851335559873</v>
      </c>
      <c r="C15" s="304">
        <f t="shared" si="0"/>
        <v>69.769883355786931</v>
      </c>
      <c r="D15" s="304">
        <f t="shared" si="0"/>
        <v>70.197369801196828</v>
      </c>
      <c r="E15" s="304"/>
      <c r="F15" s="304">
        <f t="shared" si="1"/>
        <v>0.16124672266516166</v>
      </c>
      <c r="G15" s="304">
        <f t="shared" si="1"/>
        <v>0.20408776935855749</v>
      </c>
      <c r="H15" s="304">
        <f t="shared" si="1"/>
        <v>0.26369477707145655</v>
      </c>
      <c r="I15" s="304"/>
      <c r="J15" s="304">
        <f t="shared" si="2"/>
        <v>2.105778619926804</v>
      </c>
      <c r="K15" s="304">
        <f t="shared" si="2"/>
        <v>2.7007181546142216</v>
      </c>
      <c r="L15" s="304">
        <f t="shared" si="2"/>
        <v>3.8477957733481696</v>
      </c>
      <c r="M15" s="304"/>
      <c r="N15" s="304">
        <f t="shared" si="3"/>
        <v>8.9826864097323398</v>
      </c>
      <c r="O15" s="304">
        <f t="shared" si="3"/>
        <v>10.70688996937433</v>
      </c>
      <c r="P15" s="304">
        <f t="shared" si="3"/>
        <v>14.612627791899145</v>
      </c>
      <c r="Q15" s="306"/>
      <c r="R15" s="304">
        <f t="shared" ref="R15:T15" si="40">SUM(R27,R39,R57,R69,R81,R99)</f>
        <v>3.0032638240758089</v>
      </c>
      <c r="S15" s="304">
        <f t="shared" si="40"/>
        <v>3.389655365611298</v>
      </c>
      <c r="T15" s="304">
        <f t="shared" si="40"/>
        <v>4.4479503535982516</v>
      </c>
      <c r="U15" s="306"/>
      <c r="V15" s="304">
        <f t="shared" ref="V15:X15" si="41">SUM(V27,V39,V57,V69,V81,V99)</f>
        <v>2.7681983109548569</v>
      </c>
      <c r="W15" s="304">
        <f t="shared" si="41"/>
        <v>3.1335985047593309</v>
      </c>
      <c r="X15" s="304">
        <f t="shared" si="41"/>
        <v>3.9691737629186532</v>
      </c>
      <c r="Y15" s="306"/>
      <c r="Z15" s="304">
        <f t="shared" ref="Z15:AB15" si="42">SUM(Z27,Z39,Z57,Z69,Z81,Z99)</f>
        <v>18.613729337299532</v>
      </c>
      <c r="AA15" s="304">
        <f t="shared" si="42"/>
        <v>18.710484863905592</v>
      </c>
      <c r="AB15" s="304">
        <f t="shared" si="42"/>
        <v>19.501002166566007</v>
      </c>
      <c r="AC15" s="306"/>
      <c r="AD15" s="304">
        <f t="shared" ref="AD15:AF15" si="43">SUM(AD27,AD39,AD57,AD69,AD81,AD99)</f>
        <v>16.968358497201116</v>
      </c>
      <c r="AE15" s="304">
        <f t="shared" si="43"/>
        <v>17.396577790473611</v>
      </c>
      <c r="AF15" s="304">
        <f t="shared" si="43"/>
        <v>15.314616512135503</v>
      </c>
      <c r="AG15" s="306"/>
      <c r="AH15" s="304">
        <f t="shared" ref="AH15:AJ15" si="44">SUM(AH27,AH39,AH57,AH69,AH81,AH99)</f>
        <v>11.026038616745057</v>
      </c>
      <c r="AI15" s="304">
        <f t="shared" si="44"/>
        <v>9.4802945275690789</v>
      </c>
      <c r="AJ15" s="304">
        <f t="shared" si="44"/>
        <v>4.8486489872690539</v>
      </c>
      <c r="AK15" s="306"/>
      <c r="AL15" s="304">
        <f t="shared" ref="AL15:AN15" si="45">SUM(AL27,AL39,AL57,AL69,AL81,AL99)</f>
        <v>5.0205509969592033</v>
      </c>
      <c r="AM15" s="304">
        <f t="shared" si="45"/>
        <v>4.0475764101209082</v>
      </c>
      <c r="AN15" s="304">
        <f t="shared" si="45"/>
        <v>3.3918596763905811</v>
      </c>
    </row>
    <row r="16" spans="1:40" x14ac:dyDescent="0.2">
      <c r="A16" s="13" t="str">
        <f>name!E11</f>
        <v>Process, plant and machine operatives</v>
      </c>
      <c r="B16" s="304">
        <f t="shared" si="0"/>
        <v>48.025542598638573</v>
      </c>
      <c r="C16" s="304">
        <f t="shared" si="0"/>
        <v>48.154736715388481</v>
      </c>
      <c r="D16" s="304">
        <f t="shared" si="0"/>
        <v>45.575320689559511</v>
      </c>
      <c r="E16" s="304"/>
      <c r="F16" s="304">
        <f t="shared" si="1"/>
        <v>9.3016736406109898E-2</v>
      </c>
      <c r="G16" s="304">
        <f t="shared" si="1"/>
        <v>0.14624061622529888</v>
      </c>
      <c r="H16" s="304">
        <f t="shared" si="1"/>
        <v>0.24406092875028246</v>
      </c>
      <c r="I16" s="304"/>
      <c r="J16" s="304">
        <f t="shared" si="2"/>
        <v>0.64104668392278674</v>
      </c>
      <c r="K16" s="304">
        <f t="shared" si="2"/>
        <v>0.86680445156111552</v>
      </c>
      <c r="L16" s="304">
        <f t="shared" si="2"/>
        <v>1.3540840768374107</v>
      </c>
      <c r="M16" s="304"/>
      <c r="N16" s="304">
        <f t="shared" si="3"/>
        <v>2.0370198605357337</v>
      </c>
      <c r="O16" s="304">
        <f t="shared" si="3"/>
        <v>2.7448624122842591</v>
      </c>
      <c r="P16" s="304">
        <f t="shared" si="3"/>
        <v>4.3099543711080441</v>
      </c>
      <c r="Q16" s="306"/>
      <c r="R16" s="304">
        <f t="shared" ref="R16:T16" si="46">SUM(R28,R40,R58,R70,R82,R100)</f>
        <v>1.0360487951598754</v>
      </c>
      <c r="S16" s="304">
        <f t="shared" si="46"/>
        <v>1.3408312428623925</v>
      </c>
      <c r="T16" s="304">
        <f t="shared" si="46"/>
        <v>1.9638832605617778</v>
      </c>
      <c r="U16" s="306"/>
      <c r="V16" s="304">
        <f t="shared" ref="V16:X16" si="47">SUM(V28,V40,V58,V70,V82,V100)</f>
        <v>1.843125640535181</v>
      </c>
      <c r="W16" s="304">
        <f t="shared" si="47"/>
        <v>2.2398425278010854</v>
      </c>
      <c r="X16" s="304">
        <f t="shared" si="47"/>
        <v>3.0954683109682226</v>
      </c>
      <c r="Y16" s="306"/>
      <c r="Z16" s="304">
        <f t="shared" ref="Z16:AB16" si="48">SUM(Z28,Z40,Z58,Z70,Z82,Z100)</f>
        <v>10.225671356309427</v>
      </c>
      <c r="AA16" s="304">
        <f t="shared" si="48"/>
        <v>10.971708447612357</v>
      </c>
      <c r="AB16" s="304">
        <f t="shared" si="48"/>
        <v>11.19230513895393</v>
      </c>
      <c r="AC16" s="306"/>
      <c r="AD16" s="304">
        <f t="shared" ref="AD16:AF16" si="49">SUM(AD28,AD40,AD58,AD70,AD82,AD100)</f>
        <v>14.823023769111789</v>
      </c>
      <c r="AE16" s="304">
        <f t="shared" si="49"/>
        <v>15.59289723104186</v>
      </c>
      <c r="AF16" s="304">
        <f t="shared" si="49"/>
        <v>14.942772086028357</v>
      </c>
      <c r="AG16" s="306"/>
      <c r="AH16" s="304">
        <f t="shared" ref="AH16:AJ16" si="50">SUM(AH28,AH40,AH58,AH70,AH82,AH100)</f>
        <v>11.503073439135491</v>
      </c>
      <c r="AI16" s="304">
        <f t="shared" si="50"/>
        <v>9.9401245058186127</v>
      </c>
      <c r="AJ16" s="304">
        <f t="shared" si="50"/>
        <v>6.0492140917936092</v>
      </c>
      <c r="AK16" s="306"/>
      <c r="AL16" s="304">
        <f t="shared" ref="AL16:AN16" si="51">SUM(AL28,AL40,AL58,AL70,AL82,AL100)</f>
        <v>5.8235163175221842</v>
      </c>
      <c r="AM16" s="304">
        <f t="shared" si="51"/>
        <v>4.3114252801814956</v>
      </c>
      <c r="AN16" s="304">
        <f t="shared" si="51"/>
        <v>2.4235784245578755</v>
      </c>
    </row>
    <row r="17" spans="1:40" x14ac:dyDescent="0.2">
      <c r="A17" s="13" t="str">
        <f>name!E12</f>
        <v>Elementary occupations</v>
      </c>
      <c r="B17" s="304">
        <f t="shared" si="0"/>
        <v>71.094457693500331</v>
      </c>
      <c r="C17" s="304">
        <f t="shared" si="0"/>
        <v>73.374959461951605</v>
      </c>
      <c r="D17" s="304">
        <f t="shared" si="0"/>
        <v>71.540801741874304</v>
      </c>
      <c r="E17" s="304"/>
      <c r="F17" s="304">
        <f t="shared" si="1"/>
        <v>4.4366940022422363E-2</v>
      </c>
      <c r="G17" s="304">
        <f t="shared" si="1"/>
        <v>5.2759865120279408E-2</v>
      </c>
      <c r="H17" s="304">
        <f t="shared" si="1"/>
        <v>6.8773129363273774E-2</v>
      </c>
      <c r="I17" s="304"/>
      <c r="J17" s="304">
        <f t="shared" si="2"/>
        <v>1.4125659174416592</v>
      </c>
      <c r="K17" s="304">
        <f t="shared" si="2"/>
        <v>1.8631604556820145</v>
      </c>
      <c r="L17" s="304">
        <f t="shared" si="2"/>
        <v>2.6199367341830122</v>
      </c>
      <c r="M17" s="304"/>
      <c r="N17" s="304">
        <f t="shared" si="3"/>
        <v>5.2953175300187505</v>
      </c>
      <c r="O17" s="304">
        <f t="shared" si="3"/>
        <v>6.7284929531256665</v>
      </c>
      <c r="P17" s="304">
        <f t="shared" si="3"/>
        <v>9.0571853515687124</v>
      </c>
      <c r="Q17" s="306"/>
      <c r="R17" s="304">
        <f t="shared" ref="R17:T17" si="52">SUM(R29,R41,R59,R71,R83,R101)</f>
        <v>2.5567161072771074</v>
      </c>
      <c r="S17" s="304">
        <f t="shared" si="52"/>
        <v>3.3172731655722729</v>
      </c>
      <c r="T17" s="304">
        <f t="shared" si="52"/>
        <v>4.6527476208969949</v>
      </c>
      <c r="U17" s="306"/>
      <c r="V17" s="304">
        <f t="shared" ref="V17:X17" si="53">SUM(V29,V41,V59,V71,V83,V101)</f>
        <v>2.4554172592956607</v>
      </c>
      <c r="W17" s="304">
        <f t="shared" si="53"/>
        <v>3.0608607587287375</v>
      </c>
      <c r="X17" s="304">
        <f t="shared" si="53"/>
        <v>4.0541200735365717</v>
      </c>
      <c r="Y17" s="306"/>
      <c r="Z17" s="304">
        <f t="shared" ref="Z17:AB17" si="54">SUM(Z29,Z41,Z59,Z71,Z83,Z101)</f>
        <v>12.741818562763099</v>
      </c>
      <c r="AA17" s="304">
        <f t="shared" si="54"/>
        <v>12.36221689825957</v>
      </c>
      <c r="AB17" s="304">
        <f t="shared" si="54"/>
        <v>12.49255366885669</v>
      </c>
      <c r="AC17" s="306"/>
      <c r="AD17" s="304">
        <f t="shared" ref="AD17:AF17" si="55">SUM(AD29,AD41,AD59,AD71,AD83,AD101)</f>
        <v>20.282039128871251</v>
      </c>
      <c r="AE17" s="304">
        <f t="shared" si="55"/>
        <v>21.578757646354315</v>
      </c>
      <c r="AF17" s="304">
        <f t="shared" si="55"/>
        <v>19.833309660696095</v>
      </c>
      <c r="AG17" s="306"/>
      <c r="AH17" s="304">
        <f t="shared" ref="AH17:AJ17" si="56">SUM(AH29,AH41,AH59,AH71,AH83,AH101)</f>
        <v>18.03859398617799</v>
      </c>
      <c r="AI17" s="304">
        <f t="shared" si="56"/>
        <v>17.155905341311598</v>
      </c>
      <c r="AJ17" s="304">
        <f t="shared" si="56"/>
        <v>12.522725360292556</v>
      </c>
      <c r="AK17" s="306"/>
      <c r="AL17" s="304">
        <f t="shared" ref="AL17:AN17" si="57">SUM(AL29,AL41,AL59,AL71,AL83,AL101)</f>
        <v>8.267622261632388</v>
      </c>
      <c r="AM17" s="304">
        <f t="shared" si="57"/>
        <v>7.2555323777971505</v>
      </c>
      <c r="AN17" s="304">
        <f t="shared" si="57"/>
        <v>6.2394501424804041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15.136999999999999</v>
      </c>
      <c r="C20" s="305">
        <f>SUM(C21:C29)</f>
        <v>15.281999999999989</v>
      </c>
      <c r="D20" s="305">
        <f>SUM(D21:D29)</f>
        <v>15.417999999999999</v>
      </c>
      <c r="E20" s="304"/>
      <c r="F20" s="305">
        <f>SUM(F21:F29)</f>
        <v>0.13893177507830523</v>
      </c>
      <c r="G20" s="305">
        <f>SUM(G21:G29)</f>
        <v>0.1631151176960505</v>
      </c>
      <c r="H20" s="305">
        <f>SUM(H21:H29)</f>
        <v>0.20949127225959177</v>
      </c>
      <c r="I20" s="304"/>
      <c r="J20" s="305">
        <f>SUM(J21:J29)</f>
        <v>0.81494788175034383</v>
      </c>
      <c r="K20" s="305">
        <f>SUM(K21:K29)</f>
        <v>0.92956835648155423</v>
      </c>
      <c r="L20" s="305">
        <f>SUM(L21:L29)</f>
        <v>1.155557660987816</v>
      </c>
      <c r="M20" s="304"/>
      <c r="N20" s="305">
        <f>SUM(N21:N29)</f>
        <v>2.5412101628334334</v>
      </c>
      <c r="O20" s="305">
        <f>SUM(O21:O29)</f>
        <v>2.7857557533509745</v>
      </c>
      <c r="P20" s="305">
        <f>SUM(P21:P29)</f>
        <v>3.4857016480545142</v>
      </c>
      <c r="Q20" s="306"/>
      <c r="R20" s="305">
        <f>SUM(R21:R29)</f>
        <v>0.57227925578693006</v>
      </c>
      <c r="S20" s="305">
        <f>SUM(S21:S29)</f>
        <v>0.62597318488146991</v>
      </c>
      <c r="T20" s="305">
        <f>SUM(T21:T29)</f>
        <v>0.80308586481539934</v>
      </c>
      <c r="U20" s="306"/>
      <c r="V20" s="305">
        <f>SUM(V21:V29)</f>
        <v>1.2822250431776834</v>
      </c>
      <c r="W20" s="305">
        <f>SUM(W21:W29)</f>
        <v>1.3594775367940661</v>
      </c>
      <c r="X20" s="305">
        <f>SUM(X21:X29)</f>
        <v>1.6542076242776265</v>
      </c>
      <c r="Y20" s="306"/>
      <c r="Z20" s="305">
        <f>SUM(Z21:Z29)</f>
        <v>2.8595655191009053</v>
      </c>
      <c r="AA20" s="305">
        <f>SUM(AA21:AA29)</f>
        <v>2.7186339134492696</v>
      </c>
      <c r="AB20" s="305">
        <f>SUM(AB21:AB29)</f>
        <v>2.6203110546562876</v>
      </c>
      <c r="AC20" s="306"/>
      <c r="AD20" s="305">
        <f>SUM(AD21:AD29)</f>
        <v>3.1945784932388497</v>
      </c>
      <c r="AE20" s="305">
        <f>SUM(AE21:AE29)</f>
        <v>3.1834621143564599</v>
      </c>
      <c r="AF20" s="305">
        <f>SUM(AF21:AF29)</f>
        <v>2.9726951421495547</v>
      </c>
      <c r="AG20" s="306"/>
      <c r="AH20" s="305">
        <f>SUM(AH21:AH29)</f>
        <v>2.026154437958203</v>
      </c>
      <c r="AI20" s="305">
        <f>SUM(AI21:AI29)</f>
        <v>1.6737232265506568</v>
      </c>
      <c r="AJ20" s="305">
        <f>SUM(AJ21:AJ29)</f>
        <v>1.1558735996363887</v>
      </c>
      <c r="AK20" s="306"/>
      <c r="AL20" s="305">
        <f>SUM(AL21:AL29)</f>
        <v>1.7071074310753442</v>
      </c>
      <c r="AM20" s="305">
        <f>SUM(AM21:AM29)</f>
        <v>1.8422907964394861</v>
      </c>
      <c r="AN20" s="305">
        <f>SUM(AN21:AN29)</f>
        <v>1.3610761331628187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1.3752077267581724</v>
      </c>
      <c r="C21" s="304">
        <f t="shared" ref="C21:D21" si="59">SUM(G21,K21,O21,S21,W21,AA21,AE21,AI21,AM21)</f>
        <v>1.3885044449241646</v>
      </c>
      <c r="D21" s="304">
        <f t="shared" si="59"/>
        <v>1.4869603775627513</v>
      </c>
      <c r="E21" s="304"/>
      <c r="F21" s="304">
        <v>2.7897507634984366E-2</v>
      </c>
      <c r="G21" s="304">
        <v>2.9404824164172033E-2</v>
      </c>
      <c r="H21" s="304">
        <v>3.4844970470384248E-2</v>
      </c>
      <c r="I21" s="304"/>
      <c r="J21" s="304">
        <v>0.1666971930269581</v>
      </c>
      <c r="K21" s="304">
        <v>0.16077056572663112</v>
      </c>
      <c r="L21" s="304">
        <v>0.17599926741858821</v>
      </c>
      <c r="M21" s="304"/>
      <c r="N21" s="304">
        <v>0.32900926933626151</v>
      </c>
      <c r="O21" s="304">
        <v>0.33030741998346758</v>
      </c>
      <c r="P21" s="304">
        <v>0.40332643635258131</v>
      </c>
      <c r="Q21" s="306"/>
      <c r="R21" s="304">
        <v>6.8057438022471314E-2</v>
      </c>
      <c r="S21" s="304">
        <v>7.6586970941860372E-2</v>
      </c>
      <c r="T21" s="304">
        <v>9.9757820908209199E-2</v>
      </c>
      <c r="U21" s="306"/>
      <c r="V21" s="304">
        <v>9.2799750695986533E-2</v>
      </c>
      <c r="W21" s="304">
        <v>7.8308073302725642E-2</v>
      </c>
      <c r="X21" s="304">
        <v>8.1236283045506022E-2</v>
      </c>
      <c r="Y21" s="306"/>
      <c r="Z21" s="304">
        <v>0.24059371456711479</v>
      </c>
      <c r="AA21" s="304">
        <v>0.28231344685058796</v>
      </c>
      <c r="AB21" s="304">
        <v>0.33086188299718439</v>
      </c>
      <c r="AC21" s="306"/>
      <c r="AD21" s="304">
        <v>0.19309694418582107</v>
      </c>
      <c r="AE21" s="304">
        <v>0.18958078370427031</v>
      </c>
      <c r="AF21" s="304">
        <v>0.14975757542543286</v>
      </c>
      <c r="AG21" s="306"/>
      <c r="AH21" s="304">
        <v>0.13986230013655412</v>
      </c>
      <c r="AI21" s="304">
        <v>0.11933835430544047</v>
      </c>
      <c r="AJ21" s="304">
        <v>6.9080753690509381E-2</v>
      </c>
      <c r="AK21" s="306"/>
      <c r="AL21" s="304">
        <v>0.11719360915202057</v>
      </c>
      <c r="AM21" s="304">
        <v>0.12189400594500915</v>
      </c>
      <c r="AN21" s="304">
        <v>0.14209538725435575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1.5861714137070462</v>
      </c>
      <c r="C22" s="304">
        <f t="shared" ref="C22:C29" si="61">SUM(G22,K22,O22,S22,W22,AA22,AE22,AI22,AM22)</f>
        <v>1.7606737138586168</v>
      </c>
      <c r="D22" s="304">
        <f t="shared" ref="D22:D29" si="62">SUM(H22,L22,P22,T22,X22,AB22,AF22,AJ22,AN22)</f>
        <v>1.9559969433694395</v>
      </c>
      <c r="E22" s="304"/>
      <c r="F22" s="304">
        <v>6.0228908404168481E-2</v>
      </c>
      <c r="G22" s="304">
        <v>7.6517937283112458E-2</v>
      </c>
      <c r="H22" s="304">
        <v>0.1008728606671066</v>
      </c>
      <c r="I22" s="304"/>
      <c r="J22" s="304">
        <v>0.2948293484057225</v>
      </c>
      <c r="K22" s="304">
        <v>0.36821393097293353</v>
      </c>
      <c r="L22" s="304">
        <v>0.48092263611009178</v>
      </c>
      <c r="M22" s="304"/>
      <c r="N22" s="304">
        <v>0.48071368541240134</v>
      </c>
      <c r="O22" s="304">
        <v>0.51431401857211123</v>
      </c>
      <c r="P22" s="304">
        <v>0.5441517558820993</v>
      </c>
      <c r="Q22" s="306"/>
      <c r="R22" s="304">
        <v>5.7982565365223622E-2</v>
      </c>
      <c r="S22" s="304">
        <v>6.4772129607463313E-2</v>
      </c>
      <c r="T22" s="304">
        <v>7.8002721365137612E-2</v>
      </c>
      <c r="U22" s="306"/>
      <c r="V22" s="304">
        <v>0.20712359783703121</v>
      </c>
      <c r="W22" s="304">
        <v>0.23000651825430324</v>
      </c>
      <c r="X22" s="304">
        <v>0.25854438810906288</v>
      </c>
      <c r="Y22" s="306"/>
      <c r="Z22" s="304">
        <v>0.18180326661722637</v>
      </c>
      <c r="AA22" s="304">
        <v>0.17967294069279238</v>
      </c>
      <c r="AB22" s="304">
        <v>0.15056065056999798</v>
      </c>
      <c r="AC22" s="306"/>
      <c r="AD22" s="304">
        <v>0.1454998402239491</v>
      </c>
      <c r="AE22" s="304">
        <v>0.15723303518772661</v>
      </c>
      <c r="AF22" s="304">
        <v>0.17979587752837053</v>
      </c>
      <c r="AG22" s="306"/>
      <c r="AH22" s="304">
        <v>9.3499792081496516E-2</v>
      </c>
      <c r="AI22" s="304">
        <v>8.7431391749869164E-2</v>
      </c>
      <c r="AJ22" s="304">
        <v>7.0910730119173482E-2</v>
      </c>
      <c r="AK22" s="306"/>
      <c r="AL22" s="304">
        <v>6.4490409359826917E-2</v>
      </c>
      <c r="AM22" s="304">
        <v>8.2511811538304683E-2</v>
      </c>
      <c r="AN22" s="304">
        <v>9.2235323018399817E-2</v>
      </c>
    </row>
    <row r="23" spans="1:40" x14ac:dyDescent="0.2">
      <c r="A23" s="13" t="str">
        <f t="shared" si="58"/>
        <v>Associate professional occupations</v>
      </c>
      <c r="B23" s="304">
        <f t="shared" si="60"/>
        <v>1.2135931873745873</v>
      </c>
      <c r="C23" s="304">
        <f t="shared" si="61"/>
        <v>1.1526286933376457</v>
      </c>
      <c r="D23" s="304">
        <f t="shared" si="62"/>
        <v>1.2186595926320845</v>
      </c>
      <c r="E23" s="304"/>
      <c r="F23" s="304">
        <v>2.1982019278150054E-2</v>
      </c>
      <c r="G23" s="304">
        <v>2.342100215115988E-2</v>
      </c>
      <c r="H23" s="304">
        <v>3.0704390890243481E-2</v>
      </c>
      <c r="I23" s="304"/>
      <c r="J23" s="304">
        <v>0.1009111970457368</v>
      </c>
      <c r="K23" s="304">
        <v>0.10866407557124995</v>
      </c>
      <c r="L23" s="304">
        <v>0.130617309188817</v>
      </c>
      <c r="M23" s="304"/>
      <c r="N23" s="304">
        <v>0.29585938823280605</v>
      </c>
      <c r="O23" s="304">
        <v>0.29086816527337012</v>
      </c>
      <c r="P23" s="304">
        <v>0.31237658502523274</v>
      </c>
      <c r="Q23" s="306"/>
      <c r="R23" s="304">
        <v>3.4140772303102446E-2</v>
      </c>
      <c r="S23" s="304">
        <v>3.546348255047594E-2</v>
      </c>
      <c r="T23" s="304">
        <v>4.1891220688074771E-2</v>
      </c>
      <c r="U23" s="306"/>
      <c r="V23" s="304">
        <v>0.19413356342849653</v>
      </c>
      <c r="W23" s="304">
        <v>0.19671484437554981</v>
      </c>
      <c r="X23" s="304">
        <v>0.23279260578202451</v>
      </c>
      <c r="Y23" s="306"/>
      <c r="Z23" s="304">
        <v>0.28327690731918997</v>
      </c>
      <c r="AA23" s="304">
        <v>0.24223859805866418</v>
      </c>
      <c r="AB23" s="304">
        <v>0.21882523589027103</v>
      </c>
      <c r="AC23" s="306"/>
      <c r="AD23" s="304">
        <v>0.12098639444060448</v>
      </c>
      <c r="AE23" s="304">
        <v>9.3590262189294338E-2</v>
      </c>
      <c r="AF23" s="304">
        <v>6.9436451009786779E-2</v>
      </c>
      <c r="AG23" s="306"/>
      <c r="AH23" s="304">
        <v>0.10603105328477437</v>
      </c>
      <c r="AI23" s="304">
        <v>9.2327756516315654E-2</v>
      </c>
      <c r="AJ23" s="304">
        <v>7.463581104782005E-2</v>
      </c>
      <c r="AK23" s="306"/>
      <c r="AL23" s="304">
        <v>5.6271892041726751E-2</v>
      </c>
      <c r="AM23" s="304">
        <v>6.93405066515657E-2</v>
      </c>
      <c r="AN23" s="304">
        <v>0.10737998310981411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1.2110421129315245</v>
      </c>
      <c r="C24" s="304">
        <f t="shared" si="61"/>
        <v>1.2213987946329272</v>
      </c>
      <c r="D24" s="304">
        <f t="shared" si="62"/>
        <v>1.1096166747631677</v>
      </c>
      <c r="E24" s="304"/>
      <c r="F24" s="304">
        <v>3.4418582910998789E-3</v>
      </c>
      <c r="G24" s="304">
        <v>4.3258183863183483E-3</v>
      </c>
      <c r="H24" s="304">
        <v>5.1860244245729515E-3</v>
      </c>
      <c r="I24" s="304"/>
      <c r="J24" s="304">
        <v>6.6986787550296065E-2</v>
      </c>
      <c r="K24" s="304">
        <v>8.6340341886009253E-2</v>
      </c>
      <c r="L24" s="304">
        <v>0.10831220101254752</v>
      </c>
      <c r="M24" s="304"/>
      <c r="N24" s="304">
        <v>0.21946077681247611</v>
      </c>
      <c r="O24" s="304">
        <v>0.24641451410382362</v>
      </c>
      <c r="P24" s="304">
        <v>0.27090902894371338</v>
      </c>
      <c r="Q24" s="306"/>
      <c r="R24" s="304">
        <v>3.2066655851121069E-2</v>
      </c>
      <c r="S24" s="304">
        <v>3.077681177979914E-2</v>
      </c>
      <c r="T24" s="304">
        <v>2.9567658620685194E-2</v>
      </c>
      <c r="U24" s="306"/>
      <c r="V24" s="304">
        <v>0.10700749099799826</v>
      </c>
      <c r="W24" s="304">
        <v>0.11164625443631575</v>
      </c>
      <c r="X24" s="304">
        <v>0.12148851996881115</v>
      </c>
      <c r="Y24" s="306"/>
      <c r="Z24" s="304">
        <v>0.25184421301753923</v>
      </c>
      <c r="AA24" s="304">
        <v>0.21568758758467915</v>
      </c>
      <c r="AB24" s="304">
        <v>0.14604850789416193</v>
      </c>
      <c r="AC24" s="306"/>
      <c r="AD24" s="304">
        <v>0.20432174693235039</v>
      </c>
      <c r="AE24" s="304">
        <v>0.17873245321728498</v>
      </c>
      <c r="AF24" s="304">
        <v>0.12525146270977083</v>
      </c>
      <c r="AG24" s="306"/>
      <c r="AH24" s="304">
        <v>0.19361280815730242</v>
      </c>
      <c r="AI24" s="304">
        <v>0.16687636151050164</v>
      </c>
      <c r="AJ24" s="304">
        <v>8.544830938629909E-2</v>
      </c>
      <c r="AK24" s="306"/>
      <c r="AL24" s="304">
        <v>0.13229977532134096</v>
      </c>
      <c r="AM24" s="304">
        <v>0.18059865172819545</v>
      </c>
      <c r="AN24" s="304">
        <v>0.21740496180260566</v>
      </c>
    </row>
    <row r="25" spans="1:40" x14ac:dyDescent="0.2">
      <c r="A25" s="13" t="str">
        <f t="shared" si="58"/>
        <v>Skilled trades occupations</v>
      </c>
      <c r="B25" s="304">
        <f t="shared" si="60"/>
        <v>5.3823639976971789</v>
      </c>
      <c r="C25" s="304">
        <f t="shared" si="61"/>
        <v>5.1958732220756687</v>
      </c>
      <c r="D25" s="304">
        <f t="shared" si="62"/>
        <v>5.0807576914395263</v>
      </c>
      <c r="E25" s="304"/>
      <c r="F25" s="304">
        <v>1.9833777519430097E-2</v>
      </c>
      <c r="G25" s="304">
        <v>2.3049784252096223E-2</v>
      </c>
      <c r="H25" s="304">
        <v>3.0229090642696157E-2</v>
      </c>
      <c r="I25" s="304"/>
      <c r="J25" s="304">
        <v>7.0829522650522017E-2</v>
      </c>
      <c r="K25" s="304">
        <v>6.6839929189666011E-2</v>
      </c>
      <c r="L25" s="304">
        <v>8.6806681115890461E-2</v>
      </c>
      <c r="M25" s="304"/>
      <c r="N25" s="304">
        <v>0.87948350074782</v>
      </c>
      <c r="O25" s="304">
        <v>1.0150564430661007</v>
      </c>
      <c r="P25" s="304">
        <v>1.4899038914867073</v>
      </c>
      <c r="Q25" s="306"/>
      <c r="R25" s="304">
        <v>0.26018360333882956</v>
      </c>
      <c r="S25" s="304">
        <v>0.27695771307434275</v>
      </c>
      <c r="T25" s="304">
        <v>0.37347748034738815</v>
      </c>
      <c r="U25" s="306"/>
      <c r="V25" s="304">
        <v>0.50155251290592762</v>
      </c>
      <c r="W25" s="304">
        <v>0.53072619289601264</v>
      </c>
      <c r="X25" s="304">
        <v>0.70343966743309883</v>
      </c>
      <c r="Y25" s="306"/>
      <c r="Z25" s="304">
        <v>0.9861709814402505</v>
      </c>
      <c r="AA25" s="304">
        <v>0.83459662938753432</v>
      </c>
      <c r="AB25" s="304">
        <v>0.71703255782186925</v>
      </c>
      <c r="AC25" s="306"/>
      <c r="AD25" s="304">
        <v>1.2375805764653849</v>
      </c>
      <c r="AE25" s="304">
        <v>1.2025627846498403</v>
      </c>
      <c r="AF25" s="304">
        <v>1.117406565393976</v>
      </c>
      <c r="AG25" s="306"/>
      <c r="AH25" s="304">
        <v>0.71788557905501649</v>
      </c>
      <c r="AI25" s="304">
        <v>0.5414160138349815</v>
      </c>
      <c r="AJ25" s="304">
        <v>0.32077817793664437</v>
      </c>
      <c r="AK25" s="306"/>
      <c r="AL25" s="304">
        <v>0.70884394357399816</v>
      </c>
      <c r="AM25" s="304">
        <v>0.70466773172509389</v>
      </c>
      <c r="AN25" s="304">
        <v>0.2416835792612555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0.37433221060621014</v>
      </c>
      <c r="C26" s="304">
        <f t="shared" si="61"/>
        <v>0.38917538845756039</v>
      </c>
      <c r="D26" s="304">
        <f t="shared" si="62"/>
        <v>0.42504095248675627</v>
      </c>
      <c r="E26" s="304"/>
      <c r="F26" s="304">
        <v>1.7660562642521675E-3</v>
      </c>
      <c r="G26" s="304">
        <v>2.1617721962997301E-3</v>
      </c>
      <c r="H26" s="304">
        <v>2.3919024750206062E-3</v>
      </c>
      <c r="I26" s="304"/>
      <c r="J26" s="304">
        <v>1.8964545988604337E-2</v>
      </c>
      <c r="K26" s="304">
        <v>2.1717535811000138E-2</v>
      </c>
      <c r="L26" s="304">
        <v>2.3900507731522597E-2</v>
      </c>
      <c r="M26" s="304"/>
      <c r="N26" s="304">
        <v>9.8084023361138875E-2</v>
      </c>
      <c r="O26" s="304">
        <v>0.11012690334627273</v>
      </c>
      <c r="P26" s="304">
        <v>0.11865401072830419</v>
      </c>
      <c r="Q26" s="306"/>
      <c r="R26" s="304">
        <v>1.9640316460786782E-2</v>
      </c>
      <c r="S26" s="304">
        <v>2.1919131468762128E-2</v>
      </c>
      <c r="T26" s="304">
        <v>2.7535830692632181E-2</v>
      </c>
      <c r="U26" s="306"/>
      <c r="V26" s="304">
        <v>1.6528961465573588E-2</v>
      </c>
      <c r="W26" s="304">
        <v>1.484834898090141E-2</v>
      </c>
      <c r="X26" s="304">
        <v>1.4416924728844503E-2</v>
      </c>
      <c r="Y26" s="306"/>
      <c r="Z26" s="304">
        <v>5.8681605336526041E-2</v>
      </c>
      <c r="AA26" s="304">
        <v>5.2072101509949932E-2</v>
      </c>
      <c r="AB26" s="304">
        <v>5.4739071473202783E-2</v>
      </c>
      <c r="AC26" s="306"/>
      <c r="AD26" s="304">
        <v>4.4567987269787127E-2</v>
      </c>
      <c r="AE26" s="304">
        <v>3.5317941169313291E-2</v>
      </c>
      <c r="AF26" s="304">
        <v>2.9249368935337954E-2</v>
      </c>
      <c r="AG26" s="306"/>
      <c r="AH26" s="304">
        <v>5.492937987489304E-2</v>
      </c>
      <c r="AI26" s="304">
        <v>4.8492322803843406E-2</v>
      </c>
      <c r="AJ26" s="304">
        <v>3.8483379695838885E-2</v>
      </c>
      <c r="AK26" s="306"/>
      <c r="AL26" s="304">
        <v>6.1169334584648169E-2</v>
      </c>
      <c r="AM26" s="304">
        <v>8.2519331171217625E-2</v>
      </c>
      <c r="AN26" s="304">
        <v>0.11566995602605255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0.57917074073737329</v>
      </c>
      <c r="C27" s="304">
        <f t="shared" si="61"/>
        <v>0.60288798368524088</v>
      </c>
      <c r="D27" s="304">
        <f t="shared" si="62"/>
        <v>0.65054854268196838</v>
      </c>
      <c r="E27" s="304"/>
      <c r="F27" s="304">
        <v>3.6577688263512266E-3</v>
      </c>
      <c r="G27" s="304">
        <v>4.0889276306984431E-3</v>
      </c>
      <c r="H27" s="304">
        <v>5.0797540569972903E-3</v>
      </c>
      <c r="I27" s="304"/>
      <c r="J27" s="304">
        <v>2.0909789374945732E-2</v>
      </c>
      <c r="K27" s="304">
        <v>2.2767000764469386E-2</v>
      </c>
      <c r="L27" s="304">
        <v>2.7399876975898026E-2</v>
      </c>
      <c r="M27" s="304"/>
      <c r="N27" s="304">
        <v>9.0189719582383185E-2</v>
      </c>
      <c r="O27" s="304">
        <v>0.10051804693332159</v>
      </c>
      <c r="P27" s="304">
        <v>0.12827591346981182</v>
      </c>
      <c r="Q27" s="306"/>
      <c r="R27" s="304">
        <v>3.0976921787561854E-2</v>
      </c>
      <c r="S27" s="304">
        <v>3.3229006836754046E-2</v>
      </c>
      <c r="T27" s="304">
        <v>4.4641443415683879E-2</v>
      </c>
      <c r="U27" s="306"/>
      <c r="V27" s="304">
        <v>3.2107533156671773E-2</v>
      </c>
      <c r="W27" s="304">
        <v>3.7414735646552372E-2</v>
      </c>
      <c r="X27" s="304">
        <v>4.7597913635570067E-2</v>
      </c>
      <c r="Y27" s="306"/>
      <c r="Z27" s="304">
        <v>0.141472926843657</v>
      </c>
      <c r="AA27" s="304">
        <v>0.14965022022556984</v>
      </c>
      <c r="AB27" s="304">
        <v>0.16857270309925726</v>
      </c>
      <c r="AC27" s="306"/>
      <c r="AD27" s="304">
        <v>0.10490114686462132</v>
      </c>
      <c r="AE27" s="304">
        <v>0.10679249122731198</v>
      </c>
      <c r="AF27" s="304">
        <v>0.10108184463243873</v>
      </c>
      <c r="AG27" s="306"/>
      <c r="AH27" s="304">
        <v>0.11303047146473834</v>
      </c>
      <c r="AI27" s="304">
        <v>0.10121531700827444</v>
      </c>
      <c r="AJ27" s="304">
        <v>7.5894732955356009E-2</v>
      </c>
      <c r="AK27" s="306"/>
      <c r="AL27" s="304">
        <v>4.1924462836442772E-2</v>
      </c>
      <c r="AM27" s="304">
        <v>4.7212237412288784E-2</v>
      </c>
      <c r="AN27" s="304">
        <v>5.2004360440955362E-2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1.4739415640407494</v>
      </c>
      <c r="C28" s="304">
        <f t="shared" si="61"/>
        <v>1.4532539010932652</v>
      </c>
      <c r="D28" s="304">
        <f t="shared" si="62"/>
        <v>1.4458344623771302</v>
      </c>
      <c r="E28" s="304"/>
      <c r="F28" s="304">
        <v>7.3485525136474024E-5</v>
      </c>
      <c r="G28" s="304">
        <v>8.6721429603095148E-5</v>
      </c>
      <c r="H28" s="304">
        <v>1.0848520339969198E-4</v>
      </c>
      <c r="I28" s="304"/>
      <c r="J28" s="304">
        <v>1.9553287693150432E-2</v>
      </c>
      <c r="K28" s="304">
        <v>2.3645583533831973E-2</v>
      </c>
      <c r="L28" s="304">
        <v>2.9840733638784565E-2</v>
      </c>
      <c r="M28" s="304"/>
      <c r="N28" s="304">
        <v>4.3058490850429738E-2</v>
      </c>
      <c r="O28" s="304">
        <v>4.6550101689520375E-2</v>
      </c>
      <c r="P28" s="304">
        <v>5.4952402117548392E-2</v>
      </c>
      <c r="Q28" s="306"/>
      <c r="R28" s="304">
        <v>2.7396683596052167E-2</v>
      </c>
      <c r="S28" s="304">
        <v>3.0777175336586665E-2</v>
      </c>
      <c r="T28" s="304">
        <v>4.1816323758388375E-2</v>
      </c>
      <c r="U28" s="306"/>
      <c r="V28" s="304">
        <v>3.829135968709764E-2</v>
      </c>
      <c r="W28" s="304">
        <v>4.0910845784447626E-2</v>
      </c>
      <c r="X28" s="304">
        <v>4.7775308961657492E-2</v>
      </c>
      <c r="Y28" s="306"/>
      <c r="Z28" s="304">
        <v>0.41654002374168841</v>
      </c>
      <c r="AA28" s="304">
        <v>0.45678974806007</v>
      </c>
      <c r="AB28" s="304">
        <v>0.58098209757833275</v>
      </c>
      <c r="AC28" s="306"/>
      <c r="AD28" s="304">
        <v>0.55738148303278079</v>
      </c>
      <c r="AE28" s="304">
        <v>0.54861780751306621</v>
      </c>
      <c r="AF28" s="304">
        <v>0.52726854873548357</v>
      </c>
      <c r="AG28" s="306"/>
      <c r="AH28" s="304">
        <v>0.12723556639559697</v>
      </c>
      <c r="AI28" s="304">
        <v>7.8137722331620571E-2</v>
      </c>
      <c r="AJ28" s="304">
        <v>4.853713099698212E-2</v>
      </c>
      <c r="AK28" s="306"/>
      <c r="AL28" s="304">
        <v>0.2444111835188168</v>
      </c>
      <c r="AM28" s="304">
        <v>0.22773819541451853</v>
      </c>
      <c r="AN28" s="304">
        <v>0.11455343138655323</v>
      </c>
    </row>
    <row r="29" spans="1:40" x14ac:dyDescent="0.2">
      <c r="A29" s="13" t="str">
        <f t="shared" si="58"/>
        <v>Elementary occupations</v>
      </c>
      <c r="B29" s="304">
        <f t="shared" si="60"/>
        <v>1.9411770461471554</v>
      </c>
      <c r="C29" s="304">
        <f t="shared" si="61"/>
        <v>2.1176038579348995</v>
      </c>
      <c r="D29" s="304">
        <f t="shared" si="62"/>
        <v>2.0445847626871743</v>
      </c>
      <c r="E29" s="304"/>
      <c r="F29" s="304">
        <v>5.0393334732507375E-5</v>
      </c>
      <c r="G29" s="304">
        <v>5.8330202590304801E-5</v>
      </c>
      <c r="H29" s="304">
        <v>7.3793429170716695E-5</v>
      </c>
      <c r="I29" s="304"/>
      <c r="J29" s="304">
        <v>5.5266210014407867E-2</v>
      </c>
      <c r="K29" s="304">
        <v>7.0609393025763009E-2</v>
      </c>
      <c r="L29" s="304">
        <v>9.175844779567599E-2</v>
      </c>
      <c r="M29" s="304"/>
      <c r="N29" s="304">
        <v>0.10535130849771657</v>
      </c>
      <c r="O29" s="304">
        <v>0.13160014038298662</v>
      </c>
      <c r="P29" s="304">
        <v>0.16315162404851563</v>
      </c>
      <c r="Q29" s="306"/>
      <c r="R29" s="304">
        <v>4.1834299061781259E-2</v>
      </c>
      <c r="S29" s="304">
        <v>5.5490763285425654E-2</v>
      </c>
      <c r="T29" s="304">
        <v>6.6395365019199945E-2</v>
      </c>
      <c r="U29" s="306"/>
      <c r="V29" s="304">
        <v>9.2680273002900201E-2</v>
      </c>
      <c r="W29" s="304">
        <v>0.11890172311725786</v>
      </c>
      <c r="X29" s="304">
        <v>0.14691601261305112</v>
      </c>
      <c r="Y29" s="306"/>
      <c r="Z29" s="304">
        <v>0.29918188021771247</v>
      </c>
      <c r="AA29" s="304">
        <v>0.30561264107942188</v>
      </c>
      <c r="AB29" s="304">
        <v>0.2526883473320104</v>
      </c>
      <c r="AC29" s="306"/>
      <c r="AD29" s="304">
        <v>0.58624237382355071</v>
      </c>
      <c r="AE29" s="304">
        <v>0.671034555498352</v>
      </c>
      <c r="AF29" s="304">
        <v>0.67344744777895782</v>
      </c>
      <c r="AG29" s="306"/>
      <c r="AH29" s="304">
        <v>0.48006748750783051</v>
      </c>
      <c r="AI29" s="304">
        <v>0.43848798648980991</v>
      </c>
      <c r="AJ29" s="304">
        <v>0.37210457380776552</v>
      </c>
      <c r="AK29" s="306"/>
      <c r="AL29" s="304">
        <v>0.28050282068652321</v>
      </c>
      <c r="AM29" s="304">
        <v>0.32580832485329231</v>
      </c>
      <c r="AN29" s="304">
        <v>0.278049150862827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86.607999999999919</v>
      </c>
      <c r="C32" s="305">
        <f>SUM(C33:C41)</f>
        <v>81.710999999999984</v>
      </c>
      <c r="D32" s="305">
        <f>SUM(D33:D41)</f>
        <v>75.214000000000013</v>
      </c>
      <c r="E32" s="304"/>
      <c r="F32" s="305">
        <f>SUM(F33:F41)</f>
        <v>1.1005168768702061</v>
      </c>
      <c r="G32" s="305">
        <f>SUM(G33:G41)</f>
        <v>1.218830740819935</v>
      </c>
      <c r="H32" s="305">
        <f>SUM(H33:H41)</f>
        <v>1.3859889514565391</v>
      </c>
      <c r="I32" s="304"/>
      <c r="J32" s="305">
        <f>SUM(J33:J41)</f>
        <v>5.4092118946102001</v>
      </c>
      <c r="K32" s="305">
        <f>SUM(K33:K41)</f>
        <v>6.1292093051768664</v>
      </c>
      <c r="L32" s="305">
        <f>SUM(L33:L41)</f>
        <v>7.3700863393126044</v>
      </c>
      <c r="M32" s="304"/>
      <c r="N32" s="305">
        <f>SUM(N33:N41)</f>
        <v>13.482565884474644</v>
      </c>
      <c r="O32" s="305">
        <f>SUM(O33:O41)</f>
        <v>13.998345687329017</v>
      </c>
      <c r="P32" s="305">
        <f>SUM(P33:P41)</f>
        <v>15.537601572232129</v>
      </c>
      <c r="Q32" s="306"/>
      <c r="R32" s="305">
        <f>SUM(R33:R41)</f>
        <v>3.2907367425806977</v>
      </c>
      <c r="S32" s="305">
        <f>SUM(S33:S41)</f>
        <v>3.4702940703199943</v>
      </c>
      <c r="T32" s="305">
        <f>SUM(T33:T41)</f>
        <v>3.9452746579747817</v>
      </c>
      <c r="U32" s="306"/>
      <c r="V32" s="305">
        <f>SUM(V33:V41)</f>
        <v>7.427947207725432</v>
      </c>
      <c r="W32" s="305">
        <f>SUM(W33:W41)</f>
        <v>7.5167682429704152</v>
      </c>
      <c r="X32" s="305">
        <f>SUM(X33:X41)</f>
        <v>8.262177528101267</v>
      </c>
      <c r="Y32" s="306"/>
      <c r="Z32" s="305">
        <f>SUM(Z33:Z41)</f>
        <v>20.481096678258208</v>
      </c>
      <c r="AA32" s="305">
        <f>SUM(AA33:AA41)</f>
        <v>19.088255327088902</v>
      </c>
      <c r="AB32" s="305">
        <f>SUM(AB33:AB41)</f>
        <v>16.352939919214332</v>
      </c>
      <c r="AC32" s="306"/>
      <c r="AD32" s="305">
        <f>SUM(AD33:AD41)</f>
        <v>18.026655035903502</v>
      </c>
      <c r="AE32" s="305">
        <f>SUM(AE33:AE41)</f>
        <v>16.749744789706863</v>
      </c>
      <c r="AF32" s="305">
        <f>SUM(AF33:AF41)</f>
        <v>13.2238639192086</v>
      </c>
      <c r="AG32" s="306"/>
      <c r="AH32" s="305">
        <f>SUM(AH33:AH41)</f>
        <v>12.255043625757461</v>
      </c>
      <c r="AI32" s="305">
        <f>SUM(AI33:AI41)</f>
        <v>9.8293973853709904</v>
      </c>
      <c r="AJ32" s="305">
        <f>SUM(AJ33:AJ41)</f>
        <v>5.9096516195487636</v>
      </c>
      <c r="AK32" s="306"/>
      <c r="AL32" s="305">
        <f>SUM(AL33:AL41)</f>
        <v>5.134226053819579</v>
      </c>
      <c r="AM32" s="305">
        <f>SUM(AM33:AM41)</f>
        <v>3.7101544512170062</v>
      </c>
      <c r="AN32" s="305">
        <f>SUM(AN33:AN41)</f>
        <v>3.2264154929509767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10.15840043561427</v>
      </c>
      <c r="C33" s="304">
        <f t="shared" ref="C33:C41" si="64">SUM(G33,K33,O33,S33,W33,AA33,AE33,AI33,AM33)</f>
        <v>8.5686149911915219</v>
      </c>
      <c r="D33" s="304">
        <f t="shared" ref="D33:D40" si="65">SUM(H33,L33,P33,T33,X33,AB33,AF33,AJ33,AN33)</f>
        <v>8.2313204862641154</v>
      </c>
      <c r="E33" s="304"/>
      <c r="F33" s="304">
        <v>0.13718834648502873</v>
      </c>
      <c r="G33" s="304">
        <v>0.12057355255118787</v>
      </c>
      <c r="H33" s="304">
        <v>0.12501639686491822</v>
      </c>
      <c r="I33" s="304"/>
      <c r="J33" s="304">
        <v>0.96984836355678294</v>
      </c>
      <c r="K33" s="304">
        <v>0.93392427428302061</v>
      </c>
      <c r="L33" s="304">
        <v>1.0235980160523974</v>
      </c>
      <c r="M33" s="304"/>
      <c r="N33" s="304">
        <v>2.7505835858230827</v>
      </c>
      <c r="O33" s="304">
        <v>2.4969125726282071</v>
      </c>
      <c r="P33" s="304">
        <v>2.7019962427815263</v>
      </c>
      <c r="Q33" s="306"/>
      <c r="R33" s="304">
        <v>0.6160984546787831</v>
      </c>
      <c r="S33" s="304">
        <v>0.56547584908003323</v>
      </c>
      <c r="T33" s="304">
        <v>0.61053372958105578</v>
      </c>
      <c r="U33" s="306"/>
      <c r="V33" s="304">
        <v>1.3271527574171791</v>
      </c>
      <c r="W33" s="304">
        <v>1.1621858702303223</v>
      </c>
      <c r="X33" s="304">
        <v>1.2564836476022487</v>
      </c>
      <c r="Y33" s="306"/>
      <c r="Z33" s="304">
        <v>1.8281391796626318</v>
      </c>
      <c r="AA33" s="304">
        <v>1.404383347596293</v>
      </c>
      <c r="AB33" s="304">
        <v>1.0964583213506951</v>
      </c>
      <c r="AC33" s="306"/>
      <c r="AD33" s="304">
        <v>1.4936285209032283</v>
      </c>
      <c r="AE33" s="304">
        <v>1.1402602248959346</v>
      </c>
      <c r="AF33" s="304">
        <v>0.85347378873242286</v>
      </c>
      <c r="AG33" s="306"/>
      <c r="AH33" s="304">
        <v>0.79416664929585867</v>
      </c>
      <c r="AI33" s="304">
        <v>0.50544314760513787</v>
      </c>
      <c r="AJ33" s="304">
        <v>0.26685047186513244</v>
      </c>
      <c r="AK33" s="306"/>
      <c r="AL33" s="304">
        <v>0.24159457779169535</v>
      </c>
      <c r="AM33" s="304">
        <v>0.23945615232138487</v>
      </c>
      <c r="AN33" s="304">
        <v>0.29690987143371889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18.100602365534986</v>
      </c>
      <c r="C34" s="304">
        <f t="shared" si="64"/>
        <v>19.294106244597184</v>
      </c>
      <c r="D34" s="304">
        <f t="shared" si="65"/>
        <v>19.659559119996874</v>
      </c>
      <c r="E34" s="304"/>
      <c r="F34" s="304">
        <v>0.76779890175082655</v>
      </c>
      <c r="G34" s="304">
        <v>0.89229422822734283</v>
      </c>
      <c r="H34" s="304">
        <v>1.0287033980550482</v>
      </c>
      <c r="I34" s="304"/>
      <c r="J34" s="304">
        <v>2.6049756372564312</v>
      </c>
      <c r="K34" s="304">
        <v>3.1141771733975809</v>
      </c>
      <c r="L34" s="304">
        <v>3.7143066061421797</v>
      </c>
      <c r="M34" s="304"/>
      <c r="N34" s="304">
        <v>5.1828266700699412</v>
      </c>
      <c r="O34" s="304">
        <v>5.5351959925298448</v>
      </c>
      <c r="P34" s="304">
        <v>6.0001566407210269</v>
      </c>
      <c r="Q34" s="306"/>
      <c r="R34" s="304">
        <v>0.63391931297068171</v>
      </c>
      <c r="S34" s="304">
        <v>0.7005717998249853</v>
      </c>
      <c r="T34" s="304">
        <v>0.78290725393286353</v>
      </c>
      <c r="U34" s="306"/>
      <c r="V34" s="304">
        <v>2.3893860788269476</v>
      </c>
      <c r="W34" s="304">
        <v>2.630904526626451</v>
      </c>
      <c r="X34" s="304">
        <v>2.9095640991648852</v>
      </c>
      <c r="Y34" s="306"/>
      <c r="Z34" s="304">
        <v>3.287423163807965</v>
      </c>
      <c r="AA34" s="304">
        <v>3.2588771752078767</v>
      </c>
      <c r="AB34" s="304">
        <v>2.6230854159940926</v>
      </c>
      <c r="AC34" s="306"/>
      <c r="AD34" s="304">
        <v>1.8074798058039752</v>
      </c>
      <c r="AE34" s="304">
        <v>1.7734045720300053</v>
      </c>
      <c r="AF34" s="304">
        <v>1.3545679637569188</v>
      </c>
      <c r="AG34" s="306"/>
      <c r="AH34" s="304">
        <v>1.1828931145025945</v>
      </c>
      <c r="AI34" s="304">
        <v>1.0956305774931003</v>
      </c>
      <c r="AJ34" s="304">
        <v>0.86035063425805014</v>
      </c>
      <c r="AK34" s="306"/>
      <c r="AL34" s="304">
        <v>0.243899680545623</v>
      </c>
      <c r="AM34" s="304">
        <v>0.29305019925999781</v>
      </c>
      <c r="AN34" s="304">
        <v>0.38591710797180873</v>
      </c>
    </row>
    <row r="35" spans="1:40" x14ac:dyDescent="0.2">
      <c r="A35" s="13" t="str">
        <f t="shared" si="63"/>
        <v>Associate professional occupations</v>
      </c>
      <c r="B35" s="304">
        <f t="shared" si="66"/>
        <v>10.717897693379012</v>
      </c>
      <c r="C35" s="304">
        <f t="shared" si="64"/>
        <v>9.6359578072185048</v>
      </c>
      <c r="D35" s="304">
        <f t="shared" si="65"/>
        <v>9.2118451712301983</v>
      </c>
      <c r="E35" s="304"/>
      <c r="F35" s="304">
        <v>0.10939608117139395</v>
      </c>
      <c r="G35" s="304">
        <v>0.11208268896488263</v>
      </c>
      <c r="H35" s="304">
        <v>0.12777230288755831</v>
      </c>
      <c r="I35" s="304"/>
      <c r="J35" s="304">
        <v>0.84379983202338671</v>
      </c>
      <c r="K35" s="304">
        <v>0.87287464667312409</v>
      </c>
      <c r="L35" s="304">
        <v>0.98774741720878867</v>
      </c>
      <c r="M35" s="304"/>
      <c r="N35" s="304">
        <v>2.4848423518446703</v>
      </c>
      <c r="O35" s="304">
        <v>2.4390912402185276</v>
      </c>
      <c r="P35" s="304">
        <v>2.5906056524135574</v>
      </c>
      <c r="Q35" s="306"/>
      <c r="R35" s="304">
        <v>0.71187404154604228</v>
      </c>
      <c r="S35" s="304">
        <v>0.72162860173475651</v>
      </c>
      <c r="T35" s="304">
        <v>0.82273530909988046</v>
      </c>
      <c r="U35" s="306"/>
      <c r="V35" s="304">
        <v>1.1433519114686188</v>
      </c>
      <c r="W35" s="304">
        <v>1.0136182499041015</v>
      </c>
      <c r="X35" s="304">
        <v>1.0597894096874327</v>
      </c>
      <c r="Y35" s="306"/>
      <c r="Z35" s="304">
        <v>2.5753412866120904</v>
      </c>
      <c r="AA35" s="304">
        <v>2.2189748705632129</v>
      </c>
      <c r="AB35" s="304">
        <v>1.8857909528718866</v>
      </c>
      <c r="AC35" s="306"/>
      <c r="AD35" s="304">
        <v>1.7566477554185789</v>
      </c>
      <c r="AE35" s="304">
        <v>1.4579534508419665</v>
      </c>
      <c r="AF35" s="304">
        <v>1.1222712890075022</v>
      </c>
      <c r="AG35" s="306"/>
      <c r="AH35" s="304">
        <v>0.94479118134622697</v>
      </c>
      <c r="AI35" s="304">
        <v>0.62773345591012808</v>
      </c>
      <c r="AJ35" s="304">
        <v>0.40681440098132837</v>
      </c>
      <c r="AK35" s="306"/>
      <c r="AL35" s="304">
        <v>0.14785325194800328</v>
      </c>
      <c r="AM35" s="304">
        <v>0.17200060240780476</v>
      </c>
      <c r="AN35" s="304">
        <v>0.20831843707226264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6.869965532367674</v>
      </c>
      <c r="C36" s="304">
        <f t="shared" si="64"/>
        <v>6.3535033798876421</v>
      </c>
      <c r="D36" s="304">
        <f t="shared" si="65"/>
        <v>5.7105934591878036</v>
      </c>
      <c r="E36" s="304"/>
      <c r="F36" s="304">
        <v>2.4777969225231795E-2</v>
      </c>
      <c r="G36" s="304">
        <v>2.9823989586635537E-2</v>
      </c>
      <c r="H36" s="304">
        <v>3.9806467842118443E-2</v>
      </c>
      <c r="I36" s="304"/>
      <c r="J36" s="304">
        <v>0.30212685084241325</v>
      </c>
      <c r="K36" s="304">
        <v>0.37986914722493431</v>
      </c>
      <c r="L36" s="304">
        <v>0.4713775721184435</v>
      </c>
      <c r="M36" s="304"/>
      <c r="N36" s="304">
        <v>1.0579268392607137</v>
      </c>
      <c r="O36" s="304">
        <v>1.1697517181050625</v>
      </c>
      <c r="P36" s="304">
        <v>1.3024621318266276</v>
      </c>
      <c r="Q36" s="306"/>
      <c r="R36" s="304">
        <v>0.37534708567124198</v>
      </c>
      <c r="S36" s="304">
        <v>0.41780323807157571</v>
      </c>
      <c r="T36" s="304">
        <v>0.47062889753658882</v>
      </c>
      <c r="U36" s="306"/>
      <c r="V36" s="304">
        <v>0.48489121346516961</v>
      </c>
      <c r="W36" s="304">
        <v>0.52435760367492712</v>
      </c>
      <c r="X36" s="304">
        <v>0.58239730206695983</v>
      </c>
      <c r="Y36" s="306"/>
      <c r="Z36" s="304">
        <v>1.5729695261611394</v>
      </c>
      <c r="AA36" s="304">
        <v>1.483614553820743</v>
      </c>
      <c r="AB36" s="304">
        <v>1.2929460410302855</v>
      </c>
      <c r="AC36" s="306"/>
      <c r="AD36" s="304">
        <v>2.1684644799404786</v>
      </c>
      <c r="AE36" s="304">
        <v>1.8465550555920369</v>
      </c>
      <c r="AF36" s="304">
        <v>1.2785170233232799</v>
      </c>
      <c r="AG36" s="306"/>
      <c r="AH36" s="304">
        <v>0.72206058835463116</v>
      </c>
      <c r="AI36" s="304">
        <v>0.34718071018636942</v>
      </c>
      <c r="AJ36" s="304">
        <v>0.10230607152236772</v>
      </c>
      <c r="AK36" s="306"/>
      <c r="AL36" s="304">
        <v>0.16140097944665388</v>
      </c>
      <c r="AM36" s="304">
        <v>0.15454736362535715</v>
      </c>
      <c r="AN36" s="304">
        <v>0.17015195192113206</v>
      </c>
    </row>
    <row r="37" spans="1:40" x14ac:dyDescent="0.2">
      <c r="A37" s="13" t="str">
        <f t="shared" si="63"/>
        <v>Skilled trades occupations</v>
      </c>
      <c r="B37" s="304">
        <f t="shared" si="66"/>
        <v>16.832365653295962</v>
      </c>
      <c r="C37" s="304">
        <f t="shared" si="64"/>
        <v>14.901952009453154</v>
      </c>
      <c r="D37" s="304">
        <f t="shared" si="65"/>
        <v>12.454864106389671</v>
      </c>
      <c r="E37" s="304"/>
      <c r="F37" s="304">
        <v>1.5580063207809386E-2</v>
      </c>
      <c r="G37" s="304">
        <v>1.9349520263913057E-2</v>
      </c>
      <c r="H37" s="304">
        <v>2.4368567868547748E-2</v>
      </c>
      <c r="I37" s="304"/>
      <c r="J37" s="304">
        <v>0.28475223168765146</v>
      </c>
      <c r="K37" s="304">
        <v>0.32748398980069465</v>
      </c>
      <c r="L37" s="304">
        <v>0.41583987988317117</v>
      </c>
      <c r="M37" s="304"/>
      <c r="N37" s="304">
        <v>0.77464339403472737</v>
      </c>
      <c r="O37" s="304">
        <v>0.82893034141645727</v>
      </c>
      <c r="P37" s="304">
        <v>0.99791165545167682</v>
      </c>
      <c r="Q37" s="306"/>
      <c r="R37" s="304">
        <v>0.32696845112455297</v>
      </c>
      <c r="S37" s="304">
        <v>0.34236679806182202</v>
      </c>
      <c r="T37" s="304">
        <v>0.394695668785772</v>
      </c>
      <c r="U37" s="306"/>
      <c r="V37" s="304">
        <v>1.2040828903863454</v>
      </c>
      <c r="W37" s="304">
        <v>1.1773325168313935</v>
      </c>
      <c r="X37" s="304">
        <v>1.2947684062737381</v>
      </c>
      <c r="Y37" s="306"/>
      <c r="Z37" s="304">
        <v>6.3032772099127534</v>
      </c>
      <c r="AA37" s="304">
        <v>5.7960407846714661</v>
      </c>
      <c r="AB37" s="304">
        <v>4.9288694279596799</v>
      </c>
      <c r="AC37" s="306"/>
      <c r="AD37" s="304">
        <v>4.1702577855529901</v>
      </c>
      <c r="AE37" s="304">
        <v>3.6521719267596398</v>
      </c>
      <c r="AF37" s="304">
        <v>2.6503840887836736</v>
      </c>
      <c r="AG37" s="306"/>
      <c r="AH37" s="304">
        <v>2.6382448056993937</v>
      </c>
      <c r="AI37" s="304">
        <v>2.0920348511276288</v>
      </c>
      <c r="AJ37" s="304">
        <v>1.3155214967449584</v>
      </c>
      <c r="AK37" s="306"/>
      <c r="AL37" s="304">
        <v>1.114558821689738</v>
      </c>
      <c r="AM37" s="304">
        <v>0.66624128052014076</v>
      </c>
      <c r="AN37" s="304">
        <v>0.43250491463845259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1.163009689710006</v>
      </c>
      <c r="C38" s="304">
        <f t="shared" si="64"/>
        <v>1.0385363356100901</v>
      </c>
      <c r="D38" s="304">
        <f t="shared" si="65"/>
        <v>0.96005397383900004</v>
      </c>
      <c r="E38" s="304"/>
      <c r="F38" s="304">
        <v>1.7012377114190787E-2</v>
      </c>
      <c r="G38" s="304">
        <v>1.6805088696448599E-2</v>
      </c>
      <c r="H38" s="304">
        <v>1.3595806695533647E-2</v>
      </c>
      <c r="I38" s="304"/>
      <c r="J38" s="304">
        <v>1.3139949998432009E-2</v>
      </c>
      <c r="K38" s="304">
        <v>1.2129147956625315E-2</v>
      </c>
      <c r="L38" s="304">
        <v>1.1486272197600475E-2</v>
      </c>
      <c r="M38" s="304"/>
      <c r="N38" s="304">
        <v>0.1531929359794317</v>
      </c>
      <c r="O38" s="304">
        <v>0.14699719248280768</v>
      </c>
      <c r="P38" s="304">
        <v>0.13622631727138282</v>
      </c>
      <c r="Q38" s="306"/>
      <c r="R38" s="304">
        <v>4.266202417415306E-2</v>
      </c>
      <c r="S38" s="304">
        <v>3.6820784786316722E-2</v>
      </c>
      <c r="T38" s="304">
        <v>3.2936100155642557E-2</v>
      </c>
      <c r="U38" s="306"/>
      <c r="V38" s="304">
        <v>9.2786155169484602E-2</v>
      </c>
      <c r="W38" s="304">
        <v>8.1288904765487405E-2</v>
      </c>
      <c r="X38" s="304">
        <v>8.0392892494811491E-2</v>
      </c>
      <c r="Y38" s="306"/>
      <c r="Z38" s="304">
        <v>0.21785648127720361</v>
      </c>
      <c r="AA38" s="304">
        <v>0.15479149899182132</v>
      </c>
      <c r="AB38" s="304">
        <v>0.11237074059341257</v>
      </c>
      <c r="AC38" s="306"/>
      <c r="AD38" s="304">
        <v>0.21368271372454728</v>
      </c>
      <c r="AE38" s="304">
        <v>0.16729811370419681</v>
      </c>
      <c r="AF38" s="304">
        <v>0.11332234417163628</v>
      </c>
      <c r="AG38" s="306"/>
      <c r="AH38" s="304">
        <v>0.2899335978494037</v>
      </c>
      <c r="AI38" s="304">
        <v>0.27047441887659207</v>
      </c>
      <c r="AJ38" s="304">
        <v>0.25314029112166897</v>
      </c>
      <c r="AK38" s="306"/>
      <c r="AL38" s="304">
        <v>0.12274345442315905</v>
      </c>
      <c r="AM38" s="304">
        <v>0.15193118534979405</v>
      </c>
      <c r="AN38" s="304">
        <v>0.20658320913731129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2.661172024290023</v>
      </c>
      <c r="C39" s="304">
        <f t="shared" si="64"/>
        <v>2.501414303157703</v>
      </c>
      <c r="D39" s="304">
        <f t="shared" si="65"/>
        <v>2.370723254210477</v>
      </c>
      <c r="E39" s="304"/>
      <c r="F39" s="304">
        <v>1.9029714010984754E-2</v>
      </c>
      <c r="G39" s="304">
        <v>1.7679455547034779E-2</v>
      </c>
      <c r="H39" s="304">
        <v>1.5093847552542864E-2</v>
      </c>
      <c r="I39" s="304"/>
      <c r="J39" s="304">
        <v>0.15566984548146079</v>
      </c>
      <c r="K39" s="304">
        <v>0.16890676615822889</v>
      </c>
      <c r="L39" s="304">
        <v>0.18480965086102216</v>
      </c>
      <c r="M39" s="304"/>
      <c r="N39" s="304">
        <v>0.46168020252785913</v>
      </c>
      <c r="O39" s="304">
        <v>0.48924950487472024</v>
      </c>
      <c r="P39" s="304">
        <v>0.54743955260436372</v>
      </c>
      <c r="Q39" s="306"/>
      <c r="R39" s="304">
        <v>0.15777464075160252</v>
      </c>
      <c r="S39" s="304">
        <v>0.16669081507695963</v>
      </c>
      <c r="T39" s="304">
        <v>0.18160619721688076</v>
      </c>
      <c r="U39" s="306"/>
      <c r="V39" s="304">
        <v>0.16598135034711708</v>
      </c>
      <c r="W39" s="304">
        <v>0.17464296613168462</v>
      </c>
      <c r="X39" s="304">
        <v>0.190357357974828</v>
      </c>
      <c r="Y39" s="306"/>
      <c r="Z39" s="304">
        <v>0.64819344726936856</v>
      </c>
      <c r="AA39" s="304">
        <v>0.54044468505956178</v>
      </c>
      <c r="AB39" s="304">
        <v>0.45697691954505898</v>
      </c>
      <c r="AC39" s="306"/>
      <c r="AD39" s="304">
        <v>0.53082640577172635</v>
      </c>
      <c r="AE39" s="304">
        <v>0.51035448730041311</v>
      </c>
      <c r="AF39" s="304">
        <v>0.46716581029028559</v>
      </c>
      <c r="AG39" s="306"/>
      <c r="AH39" s="304">
        <v>0.2614010408421828</v>
      </c>
      <c r="AI39" s="304">
        <v>0.16907561105578814</v>
      </c>
      <c r="AJ39" s="304">
        <v>5.9690608552696311E-2</v>
      </c>
      <c r="AK39" s="306"/>
      <c r="AL39" s="304">
        <v>0.26061537728772133</v>
      </c>
      <c r="AM39" s="304">
        <v>0.26437001195331206</v>
      </c>
      <c r="AN39" s="304">
        <v>0.26758330961279864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14.308478212008801</v>
      </c>
      <c r="C40" s="304">
        <f t="shared" si="64"/>
        <v>12.950265670332875</v>
      </c>
      <c r="D40" s="304">
        <f t="shared" si="65"/>
        <v>10.699699058592069</v>
      </c>
      <c r="E40" s="304"/>
      <c r="F40" s="304">
        <v>3.5445974498786838E-3</v>
      </c>
      <c r="G40" s="304">
        <v>3.7595013604163857E-3</v>
      </c>
      <c r="H40" s="304">
        <v>4.091548466541999E-3</v>
      </c>
      <c r="I40" s="304"/>
      <c r="J40" s="304">
        <v>0.19201722753476458</v>
      </c>
      <c r="K40" s="304">
        <v>0.26285244977840855</v>
      </c>
      <c r="L40" s="304">
        <v>0.4853886563850115</v>
      </c>
      <c r="M40" s="304"/>
      <c r="N40" s="304">
        <v>0.36388196903536507</v>
      </c>
      <c r="O40" s="304">
        <v>0.47601921680015918</v>
      </c>
      <c r="P40" s="304">
        <v>0.72445890457296869</v>
      </c>
      <c r="Q40" s="306"/>
      <c r="R40" s="305">
        <v>0.23769072041592756</v>
      </c>
      <c r="S40" s="305">
        <v>0.25852324389072917</v>
      </c>
      <c r="T40" s="305">
        <v>0.30475312077803096</v>
      </c>
      <c r="U40" s="306"/>
      <c r="V40" s="305">
        <v>0.48721959710749796</v>
      </c>
      <c r="W40" s="305">
        <v>0.55190341686151922</v>
      </c>
      <c r="X40" s="305">
        <v>0.64527642783997896</v>
      </c>
      <c r="Y40" s="306"/>
      <c r="Z40" s="305">
        <v>3.3080037640877862</v>
      </c>
      <c r="AA40" s="305">
        <v>3.350071898332323</v>
      </c>
      <c r="AB40" s="305">
        <v>3.0899010069599715</v>
      </c>
      <c r="AC40" s="306"/>
      <c r="AD40" s="305">
        <v>4.4326314974823235</v>
      </c>
      <c r="AE40" s="305">
        <v>4.397565125646647</v>
      </c>
      <c r="AF40" s="305">
        <v>3.8563885170791181</v>
      </c>
      <c r="AG40" s="306"/>
      <c r="AH40" s="305">
        <v>3.4417889418588339</v>
      </c>
      <c r="AI40" s="305">
        <v>2.6734854558464161</v>
      </c>
      <c r="AJ40" s="305">
        <v>0.98459485353666865</v>
      </c>
      <c r="AK40" s="306"/>
      <c r="AL40" s="305">
        <v>1.8416998970364244</v>
      </c>
      <c r="AM40" s="305">
        <v>0.97608536181625605</v>
      </c>
      <c r="AN40" s="305">
        <v>0.60484602297377765</v>
      </c>
    </row>
    <row r="41" spans="1:40" x14ac:dyDescent="0.2">
      <c r="A41" s="39" t="str">
        <f t="shared" si="63"/>
        <v>Elementary occupations</v>
      </c>
      <c r="B41" s="307">
        <f t="shared" si="66"/>
        <v>5.7961083937991944</v>
      </c>
      <c r="C41" s="307">
        <f t="shared" si="64"/>
        <v>6.4666492585513087</v>
      </c>
      <c r="D41" s="307">
        <f>SUM(H41,L41,P41,T41,X41,AB41,AF41,AJ41,AN41)</f>
        <v>5.9153413702897897</v>
      </c>
      <c r="E41" s="307"/>
      <c r="F41" s="307">
        <v>6.1888264548612621E-3</v>
      </c>
      <c r="G41" s="307">
        <v>6.4627156220733416E-3</v>
      </c>
      <c r="H41" s="307">
        <v>7.540615223729669E-3</v>
      </c>
      <c r="I41" s="307"/>
      <c r="J41" s="307">
        <v>4.2881956228878908E-2</v>
      </c>
      <c r="K41" s="307">
        <v>5.6991709904247484E-2</v>
      </c>
      <c r="L41" s="307">
        <v>7.5532268463989249E-2</v>
      </c>
      <c r="M41" s="307"/>
      <c r="N41" s="307">
        <v>0.25298793589885027</v>
      </c>
      <c r="O41" s="307">
        <v>0.41619790827323039</v>
      </c>
      <c r="P41" s="307">
        <v>0.53634447458899948</v>
      </c>
      <c r="Q41" s="308"/>
      <c r="R41" s="307">
        <v>0.1884020112477133</v>
      </c>
      <c r="S41" s="307">
        <v>0.26041293979281527</v>
      </c>
      <c r="T41" s="307">
        <v>0.3444783808880667</v>
      </c>
      <c r="U41" s="308"/>
      <c r="V41" s="307">
        <v>0.13309525353707244</v>
      </c>
      <c r="W41" s="307">
        <v>0.20053418794452912</v>
      </c>
      <c r="X41" s="307">
        <v>0.2431479849963836</v>
      </c>
      <c r="Y41" s="308"/>
      <c r="Z41" s="307">
        <v>0.73989261946726947</v>
      </c>
      <c r="AA41" s="307">
        <v>0.88105651284560249</v>
      </c>
      <c r="AB41" s="307">
        <v>0.8665410929092513</v>
      </c>
      <c r="AC41" s="308"/>
      <c r="AD41" s="307">
        <v>1.4530360713056532</v>
      </c>
      <c r="AE41" s="307">
        <v>1.8041818329360235</v>
      </c>
      <c r="AF41" s="307">
        <v>1.5277730940637624</v>
      </c>
      <c r="AG41" s="308"/>
      <c r="AH41" s="307">
        <v>1.9797637060083344</v>
      </c>
      <c r="AI41" s="307">
        <v>2.0483391572698291</v>
      </c>
      <c r="AJ41" s="307">
        <v>1.6603827909658921</v>
      </c>
      <c r="AK41" s="308"/>
      <c r="AL41" s="307">
        <v>0.99986001365056076</v>
      </c>
      <c r="AM41" s="307">
        <v>0.79247229396295849</v>
      </c>
      <c r="AN41" s="307">
        <v>0.65360066818971474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Lancashire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52.543999999999997</v>
      </c>
      <c r="C50" s="305">
        <f>SUM(C51:C59)</f>
        <v>52.889000000000124</v>
      </c>
      <c r="D50" s="305">
        <f>SUM(D51:D59)</f>
        <v>54.622000000000014</v>
      </c>
      <c r="E50" s="304"/>
      <c r="F50" s="305">
        <f>SUM(F51:F59)</f>
        <v>0.13460226481979531</v>
      </c>
      <c r="G50" s="305">
        <f>SUM(G51:G59)</f>
        <v>0.16915722859235621</v>
      </c>
      <c r="H50" s="305">
        <f>SUM(H51:H59)</f>
        <v>0.24570012013300971</v>
      </c>
      <c r="I50" s="304"/>
      <c r="J50" s="305">
        <f>SUM(J51:J59)</f>
        <v>2.3735563480426296</v>
      </c>
      <c r="K50" s="305">
        <f>SUM(K51:K59)</f>
        <v>2.9457373630669785</v>
      </c>
      <c r="L50" s="305">
        <f>SUM(L51:L59)</f>
        <v>4.1186708801148102</v>
      </c>
      <c r="M50" s="304"/>
      <c r="N50" s="305">
        <f>SUM(N51:N59)</f>
        <v>4.6684073369192607</v>
      </c>
      <c r="O50" s="305">
        <f>SUM(O51:O59)</f>
        <v>5.1475420055021095</v>
      </c>
      <c r="P50" s="305">
        <f>SUM(P51:P59)</f>
        <v>6.6832413484444384</v>
      </c>
      <c r="Q50" s="304"/>
      <c r="R50" s="305">
        <f>SUM(R51:R59)</f>
        <v>1.6894094804622857</v>
      </c>
      <c r="S50" s="305">
        <f>SUM(S51:S59)</f>
        <v>1.8717352008316532</v>
      </c>
      <c r="T50" s="305">
        <f>SUM(T51:T59)</f>
        <v>2.555122809285872</v>
      </c>
      <c r="U50" s="304"/>
      <c r="V50" s="305">
        <f>SUM(V51:V59)</f>
        <v>3.575214728826007</v>
      </c>
      <c r="W50" s="305">
        <f>SUM(W51:W59)</f>
        <v>3.8227125723361004</v>
      </c>
      <c r="X50" s="305">
        <f>SUM(X51:X59)</f>
        <v>4.9687184762899683</v>
      </c>
      <c r="Y50" s="304"/>
      <c r="Z50" s="305">
        <f>SUM(Z51:Z59)</f>
        <v>16.129875372240129</v>
      </c>
      <c r="AA50" s="305">
        <f>SUM(AA51:AA59)</f>
        <v>15.989203314854826</v>
      </c>
      <c r="AB50" s="305">
        <f>SUM(AB51:AB59)</f>
        <v>15.765078936294204</v>
      </c>
      <c r="AC50" s="304"/>
      <c r="AD50" s="305">
        <f>SUM(AD51:AD59)</f>
        <v>13.284514728540197</v>
      </c>
      <c r="AE50" s="305">
        <f>SUM(AE51:AE59)</f>
        <v>13.544211324570371</v>
      </c>
      <c r="AF50" s="305">
        <f>SUM(AF51:AF59)</f>
        <v>13.51900716920909</v>
      </c>
      <c r="AG50" s="304"/>
      <c r="AH50" s="305">
        <f>SUM(AH51:AH59)</f>
        <v>7.6375787193969433</v>
      </c>
      <c r="AI50" s="305">
        <f>SUM(AI51:AI59)</f>
        <v>6.9291842375176174</v>
      </c>
      <c r="AJ50" s="305">
        <f>SUM(AJ51:AJ59)</f>
        <v>5.5873325652253625</v>
      </c>
      <c r="AK50" s="304"/>
      <c r="AL50" s="305">
        <f>SUM(AL51:AL59)</f>
        <v>3.0508410207527419</v>
      </c>
      <c r="AM50" s="305">
        <f>SUM(AM51:AM59)</f>
        <v>2.4695167527280981</v>
      </c>
      <c r="AN50" s="305">
        <f>SUM(AN51:AN59)</f>
        <v>1.1791276950032668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6.2367768321954866</v>
      </c>
      <c r="C51" s="304">
        <f t="shared" ref="C51:D51" si="68">SUM(G51,K51,O51,S51,W51,AA51,AE51,AI51,AM51)</f>
        <v>5.6416361312873038</v>
      </c>
      <c r="D51" s="304">
        <f t="shared" si="68"/>
        <v>6.3127792875848048</v>
      </c>
      <c r="E51" s="304"/>
      <c r="F51" s="304">
        <v>2.6018557575307851E-2</v>
      </c>
      <c r="G51" s="304">
        <v>3.0836833784703643E-2</v>
      </c>
      <c r="H51" s="304">
        <v>4.3722086228666059E-2</v>
      </c>
      <c r="I51" s="304"/>
      <c r="J51" s="304">
        <v>0.62873333060493342</v>
      </c>
      <c r="K51" s="304">
        <v>0.68213947496239868</v>
      </c>
      <c r="L51" s="304">
        <v>0.95886329893749578</v>
      </c>
      <c r="M51" s="304"/>
      <c r="N51" s="304">
        <v>1.1074750748951663</v>
      </c>
      <c r="O51" s="304">
        <v>1.0654199853765327</v>
      </c>
      <c r="P51" s="304">
        <v>1.297574969519306</v>
      </c>
      <c r="Q51" s="304"/>
      <c r="R51" s="304">
        <v>0.28570533338070941</v>
      </c>
      <c r="S51" s="304">
        <v>0.24129866274400769</v>
      </c>
      <c r="T51" s="304">
        <v>0.2643077602907497</v>
      </c>
      <c r="U51" s="304"/>
      <c r="V51" s="304">
        <v>0.73666232586473046</v>
      </c>
      <c r="W51" s="304">
        <v>0.6741817761109381</v>
      </c>
      <c r="X51" s="304">
        <v>0.85780387067227548</v>
      </c>
      <c r="Y51" s="304"/>
      <c r="Z51" s="304">
        <v>1.5383990606576707</v>
      </c>
      <c r="AA51" s="304">
        <v>1.3072172440095888</v>
      </c>
      <c r="AB51" s="304">
        <v>1.4035346125212687</v>
      </c>
      <c r="AC51" s="304"/>
      <c r="AD51" s="304">
        <v>1.0390124510585337</v>
      </c>
      <c r="AE51" s="304">
        <v>0.88443435604170118</v>
      </c>
      <c r="AF51" s="304">
        <v>0.8246345133078653</v>
      </c>
      <c r="AG51" s="304"/>
      <c r="AH51" s="304">
        <v>0.61839128320745873</v>
      </c>
      <c r="AI51" s="304">
        <v>0.47167136770925278</v>
      </c>
      <c r="AJ51" s="304">
        <v>0.34731865093258751</v>
      </c>
      <c r="AK51" s="304"/>
      <c r="AL51" s="304">
        <v>0.25637941495097527</v>
      </c>
      <c r="AM51" s="304">
        <v>0.2844364305481798</v>
      </c>
      <c r="AN51" s="304">
        <v>0.31501952517459064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6.1405468702118338</v>
      </c>
      <c r="C52" s="304">
        <f t="shared" ref="C52:C59" si="70">SUM(G52,K52,O52,S52,W52,AA52,AE52,AI52,AM52)</f>
        <v>6.9297871237993336</v>
      </c>
      <c r="D52" s="304">
        <f t="shared" ref="D52:D59" si="71">SUM(H52,L52,P52,T52,X52,AB52,AF52,AJ52,AN52)</f>
        <v>8.2109832665351394</v>
      </c>
      <c r="E52" s="304"/>
      <c r="F52" s="304">
        <v>5.5072289007716109E-2</v>
      </c>
      <c r="G52" s="304">
        <v>6.8959246138203797E-2</v>
      </c>
      <c r="H52" s="304">
        <v>9.2169528682443186E-2</v>
      </c>
      <c r="I52" s="304"/>
      <c r="J52" s="304">
        <v>0.95987635828492213</v>
      </c>
      <c r="K52" s="304">
        <v>1.2741222793030302</v>
      </c>
      <c r="L52" s="304">
        <v>1.7996338833027976</v>
      </c>
      <c r="M52" s="304"/>
      <c r="N52" s="304">
        <v>1.3446318432230087</v>
      </c>
      <c r="O52" s="304">
        <v>1.4370663608231919</v>
      </c>
      <c r="P52" s="304">
        <v>1.7293680381329937</v>
      </c>
      <c r="Q52" s="304"/>
      <c r="R52" s="304">
        <v>0.17198699512187543</v>
      </c>
      <c r="S52" s="304">
        <v>0.15594877343189442</v>
      </c>
      <c r="T52" s="304">
        <v>0.20636763611910594</v>
      </c>
      <c r="U52" s="304"/>
      <c r="V52" s="304">
        <v>0.50843851444827359</v>
      </c>
      <c r="W52" s="304">
        <v>0.46519869074892845</v>
      </c>
      <c r="X52" s="304">
        <v>0.38348402001254517</v>
      </c>
      <c r="Y52" s="304"/>
      <c r="Z52" s="304">
        <v>1.5994855334639992</v>
      </c>
      <c r="AA52" s="304">
        <v>1.8856065075992552</v>
      </c>
      <c r="AB52" s="304">
        <v>2.3291977520808076</v>
      </c>
      <c r="AC52" s="304"/>
      <c r="AD52" s="304">
        <v>0.92273889719912938</v>
      </c>
      <c r="AE52" s="304">
        <v>1.0610227333178144</v>
      </c>
      <c r="AF52" s="304">
        <v>1.1868391521334973</v>
      </c>
      <c r="AG52" s="304"/>
      <c r="AH52" s="304">
        <v>0.40948247386020753</v>
      </c>
      <c r="AI52" s="304">
        <v>0.37915027850456079</v>
      </c>
      <c r="AJ52" s="304">
        <v>0.29292248017296746</v>
      </c>
      <c r="AK52" s="304"/>
      <c r="AL52" s="304">
        <v>0.16883396560270134</v>
      </c>
      <c r="AM52" s="304">
        <v>0.20271225393245487</v>
      </c>
      <c r="AN52" s="304">
        <v>0.19100077589798181</v>
      </c>
    </row>
    <row r="53" spans="1:40" x14ac:dyDescent="0.2">
      <c r="A53" s="13" t="str">
        <f t="shared" si="67"/>
        <v>Associate professional occupations</v>
      </c>
      <c r="B53" s="304">
        <f t="shared" si="69"/>
        <v>4.2122118336267853</v>
      </c>
      <c r="C53" s="304">
        <f t="shared" si="70"/>
        <v>4.1236450927197605</v>
      </c>
      <c r="D53" s="304">
        <f t="shared" si="71"/>
        <v>4.7158710357346489</v>
      </c>
      <c r="E53" s="304"/>
      <c r="F53" s="304">
        <v>7.5448256086977474E-3</v>
      </c>
      <c r="G53" s="304">
        <v>8.6353433337913003E-3</v>
      </c>
      <c r="H53" s="304">
        <v>1.2868285039546866E-2</v>
      </c>
      <c r="I53" s="304"/>
      <c r="J53" s="304">
        <v>0.32904144131225327</v>
      </c>
      <c r="K53" s="304">
        <v>0.4063367620317202</v>
      </c>
      <c r="L53" s="304">
        <v>0.56032058186226141</v>
      </c>
      <c r="M53" s="304"/>
      <c r="N53" s="304">
        <v>0.67325955624726086</v>
      </c>
      <c r="O53" s="304">
        <v>0.71031244684338346</v>
      </c>
      <c r="P53" s="304">
        <v>0.87326615767538796</v>
      </c>
      <c r="Q53" s="304"/>
      <c r="R53" s="304">
        <v>0.30989096778549369</v>
      </c>
      <c r="S53" s="304">
        <v>0.34702603902843909</v>
      </c>
      <c r="T53" s="304">
        <v>0.47416298588276451</v>
      </c>
      <c r="U53" s="304"/>
      <c r="V53" s="304">
        <v>0.59207817594134649</v>
      </c>
      <c r="W53" s="304">
        <v>0.57920335307227788</v>
      </c>
      <c r="X53" s="304">
        <v>0.72679503066240358</v>
      </c>
      <c r="Y53" s="304"/>
      <c r="Z53" s="304">
        <v>0.82266561113599446</v>
      </c>
      <c r="AA53" s="304">
        <v>0.65319160559578426</v>
      </c>
      <c r="AB53" s="304">
        <v>0.59613348904476604</v>
      </c>
      <c r="AC53" s="304"/>
      <c r="AD53" s="304">
        <v>0.80215148077093479</v>
      </c>
      <c r="AE53" s="304">
        <v>0.77995068000860845</v>
      </c>
      <c r="AF53" s="304">
        <v>0.82452882246385817</v>
      </c>
      <c r="AG53" s="304"/>
      <c r="AH53" s="304">
        <v>0.56836519978547384</v>
      </c>
      <c r="AI53" s="304">
        <v>0.53549844780454936</v>
      </c>
      <c r="AJ53" s="304">
        <v>0.50199481173366545</v>
      </c>
      <c r="AK53" s="304"/>
      <c r="AL53" s="304">
        <v>0.10721457503933021</v>
      </c>
      <c r="AM53" s="304">
        <v>0.1034904150012069</v>
      </c>
      <c r="AN53" s="304">
        <v>0.14580087136999437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3.6790700611549232</v>
      </c>
      <c r="C54" s="304">
        <f t="shared" si="70"/>
        <v>3.5492273383773472</v>
      </c>
      <c r="D54" s="304">
        <f t="shared" si="71"/>
        <v>3.2643421846172691</v>
      </c>
      <c r="E54" s="304"/>
      <c r="F54" s="304">
        <v>3.1994536053460046E-2</v>
      </c>
      <c r="G54" s="304">
        <v>4.2591042561734495E-2</v>
      </c>
      <c r="H54" s="304">
        <v>7.1045134416910349E-2</v>
      </c>
      <c r="I54" s="304"/>
      <c r="J54" s="304">
        <v>0.16380647558145101</v>
      </c>
      <c r="K54" s="304">
        <v>0.2141320957089104</v>
      </c>
      <c r="L54" s="304">
        <v>0.31915854970466001</v>
      </c>
      <c r="M54" s="304"/>
      <c r="N54" s="304">
        <v>0.53166477239429699</v>
      </c>
      <c r="O54" s="304">
        <v>0.67352497533183209</v>
      </c>
      <c r="P54" s="304">
        <v>0.92639070540346069</v>
      </c>
      <c r="Q54" s="304"/>
      <c r="R54" s="304">
        <v>0.33658122644506799</v>
      </c>
      <c r="S54" s="304">
        <v>0.38240302919003338</v>
      </c>
      <c r="T54" s="304">
        <v>0.49151232302880116</v>
      </c>
      <c r="U54" s="304"/>
      <c r="V54" s="304">
        <v>0.18840324717711585</v>
      </c>
      <c r="W54" s="304">
        <v>0.21874846508891893</v>
      </c>
      <c r="X54" s="304">
        <v>0.28043977141222598</v>
      </c>
      <c r="Y54" s="304"/>
      <c r="Z54" s="304">
        <v>0.65877645489354963</v>
      </c>
      <c r="AA54" s="304">
        <v>0.53208078489857691</v>
      </c>
      <c r="AB54" s="304">
        <v>0.3314441045036533</v>
      </c>
      <c r="AC54" s="304"/>
      <c r="AD54" s="304">
        <v>0.5413779946040771</v>
      </c>
      <c r="AE54" s="304">
        <v>0.40109802979456183</v>
      </c>
      <c r="AF54" s="304">
        <v>0.12987331703967439</v>
      </c>
      <c r="AG54" s="304"/>
      <c r="AH54" s="304">
        <v>1.0258470366379353</v>
      </c>
      <c r="AI54" s="304">
        <v>0.99147925072248833</v>
      </c>
      <c r="AJ54" s="304">
        <v>0.70443920721267417</v>
      </c>
      <c r="AK54" s="304"/>
      <c r="AL54" s="304">
        <v>0.20061831736796953</v>
      </c>
      <c r="AM54" s="304">
        <v>9.3169665080291383E-2</v>
      </c>
      <c r="AN54" s="304">
        <v>1.0039071895208692E-2</v>
      </c>
    </row>
    <row r="55" spans="1:40" x14ac:dyDescent="0.2">
      <c r="A55" s="13" t="str">
        <f t="shared" si="67"/>
        <v>Skilled trades occupations</v>
      </c>
      <c r="B55" s="304">
        <f t="shared" si="69"/>
        <v>25.411659882135812</v>
      </c>
      <c r="C55" s="304">
        <f t="shared" si="70"/>
        <v>25.550528486817939</v>
      </c>
      <c r="D55" s="304">
        <f t="shared" si="71"/>
        <v>24.838501253045333</v>
      </c>
      <c r="E55" s="304"/>
      <c r="F55" s="304">
        <v>3.5241764089085567E-3</v>
      </c>
      <c r="G55" s="304">
        <v>4.5043653866412448E-3</v>
      </c>
      <c r="H55" s="304">
        <v>5.8338939799925634E-3</v>
      </c>
      <c r="I55" s="304"/>
      <c r="J55" s="304">
        <v>0.16646554264367444</v>
      </c>
      <c r="K55" s="304">
        <v>0.2199876032618317</v>
      </c>
      <c r="L55" s="304">
        <v>0.28507029207466844</v>
      </c>
      <c r="M55" s="304"/>
      <c r="N55" s="304">
        <v>0.7447519288767287</v>
      </c>
      <c r="O55" s="304">
        <v>0.93333030018374286</v>
      </c>
      <c r="P55" s="304">
        <v>1.4069538105619241</v>
      </c>
      <c r="Q55" s="304"/>
      <c r="R55" s="304">
        <v>0.45582804611614508</v>
      </c>
      <c r="S55" s="304">
        <v>0.57864472602894013</v>
      </c>
      <c r="T55" s="304">
        <v>0.8635953211185472</v>
      </c>
      <c r="U55" s="304"/>
      <c r="V55" s="304">
        <v>1.207572394827644</v>
      </c>
      <c r="W55" s="304">
        <v>1.4587639006079687</v>
      </c>
      <c r="X55" s="304">
        <v>2.144436091712183</v>
      </c>
      <c r="Y55" s="304"/>
      <c r="Z55" s="304">
        <v>9.5805036684365241</v>
      </c>
      <c r="AA55" s="304">
        <v>9.4245892590744464</v>
      </c>
      <c r="AB55" s="304">
        <v>8.5095556271316042</v>
      </c>
      <c r="AC55" s="304"/>
      <c r="AD55" s="304">
        <v>8.053713782773567</v>
      </c>
      <c r="AE55" s="304">
        <v>8.377936967552543</v>
      </c>
      <c r="AF55" s="304">
        <v>8.4444633062066075</v>
      </c>
      <c r="AG55" s="304"/>
      <c r="AH55" s="304">
        <v>3.5525108827953016</v>
      </c>
      <c r="AI55" s="304">
        <v>3.2755576992175155</v>
      </c>
      <c r="AJ55" s="304">
        <v>2.9633251260434066</v>
      </c>
      <c r="AK55" s="304"/>
      <c r="AL55" s="304">
        <v>1.6467894592573173</v>
      </c>
      <c r="AM55" s="304">
        <v>1.2772136655043074</v>
      </c>
      <c r="AN55" s="304">
        <v>0.21526778421639842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0.14250906318199455</v>
      </c>
      <c r="C56" s="304">
        <f t="shared" si="70"/>
        <v>0.12651970024423503</v>
      </c>
      <c r="D56" s="304">
        <f t="shared" si="71"/>
        <v>0.1306421647777942</v>
      </c>
      <c r="E56" s="304"/>
      <c r="F56" s="304">
        <v>1.0382749107336368E-4</v>
      </c>
      <c r="G56" s="304">
        <v>8.2177389306080153E-5</v>
      </c>
      <c r="H56" s="304">
        <v>1.0242049447122059E-4</v>
      </c>
      <c r="I56" s="304"/>
      <c r="J56" s="304">
        <v>4.9089214435371247E-3</v>
      </c>
      <c r="K56" s="304">
        <v>5.2707645977322637E-3</v>
      </c>
      <c r="L56" s="304">
        <v>6.1575015002558863E-3</v>
      </c>
      <c r="M56" s="304"/>
      <c r="N56" s="304">
        <v>6.498773860087321E-3</v>
      </c>
      <c r="O56" s="304">
        <v>5.8763708183641409E-3</v>
      </c>
      <c r="P56" s="304">
        <v>5.9751379328161604E-3</v>
      </c>
      <c r="Q56" s="304"/>
      <c r="R56" s="304">
        <v>1.3732102887368065E-3</v>
      </c>
      <c r="S56" s="304">
        <v>1.1612386365360751E-3</v>
      </c>
      <c r="T56" s="304">
        <v>1.1763826046413464E-3</v>
      </c>
      <c r="U56" s="304"/>
      <c r="V56" s="304">
        <v>4.7050410154407798E-3</v>
      </c>
      <c r="W56" s="304">
        <v>4.9239630535826105E-3</v>
      </c>
      <c r="X56" s="304">
        <v>6.0883125155321086E-3</v>
      </c>
      <c r="Y56" s="304"/>
      <c r="Z56" s="304">
        <v>4.9605893438594083E-2</v>
      </c>
      <c r="AA56" s="304">
        <v>5.3484064247113355E-2</v>
      </c>
      <c r="AB56" s="304">
        <v>6.5239668796101172E-2</v>
      </c>
      <c r="AC56" s="304"/>
      <c r="AD56" s="304">
        <v>8.70942513624221E-3</v>
      </c>
      <c r="AE56" s="304">
        <v>6.3545364417594546E-3</v>
      </c>
      <c r="AF56" s="304">
        <v>6.2711194755769636E-3</v>
      </c>
      <c r="AG56" s="304"/>
      <c r="AH56" s="304">
        <v>3.6326409656350617E-2</v>
      </c>
      <c r="AI56" s="304">
        <v>2.5626349558625989E-2</v>
      </c>
      <c r="AJ56" s="304">
        <v>2.1780262801093717E-2</v>
      </c>
      <c r="AK56" s="304"/>
      <c r="AL56" s="304">
        <v>3.0277560851932249E-2</v>
      </c>
      <c r="AM56" s="304">
        <v>2.3740235501215071E-2</v>
      </c>
      <c r="AN56" s="304">
        <v>1.7851358657305628E-2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1.0295201339683175</v>
      </c>
      <c r="C57" s="304">
        <f t="shared" si="70"/>
        <v>1.0424335509547233</v>
      </c>
      <c r="D57" s="304">
        <f t="shared" si="71"/>
        <v>1.0740286717525487</v>
      </c>
      <c r="E57" s="304"/>
      <c r="F57" s="304">
        <v>2.152405331730054E-3</v>
      </c>
      <c r="G57" s="304">
        <v>2.7537702990364865E-3</v>
      </c>
      <c r="H57" s="304">
        <v>4.1411150471955286E-3</v>
      </c>
      <c r="I57" s="304"/>
      <c r="J57" s="304">
        <v>7.0232560545661432E-2</v>
      </c>
      <c r="K57" s="304">
        <v>7.0197647834941979E-2</v>
      </c>
      <c r="L57" s="304">
        <v>7.5445189172850577E-2</v>
      </c>
      <c r="M57" s="304"/>
      <c r="N57" s="304">
        <v>0.15117826430508616</v>
      </c>
      <c r="O57" s="304">
        <v>0.17103883723089017</v>
      </c>
      <c r="P57" s="304">
        <v>0.20605748426104314</v>
      </c>
      <c r="Q57" s="304"/>
      <c r="R57" s="304">
        <v>4.4029155377382778E-2</v>
      </c>
      <c r="S57" s="304">
        <v>5.2992733606965658E-2</v>
      </c>
      <c r="T57" s="304">
        <v>6.3090424345641022E-2</v>
      </c>
      <c r="U57" s="304"/>
      <c r="V57" s="304">
        <v>5.3264122028597913E-2</v>
      </c>
      <c r="W57" s="304">
        <v>5.9748390335595133E-2</v>
      </c>
      <c r="X57" s="304">
        <v>7.203827743576495E-2</v>
      </c>
      <c r="Y57" s="304"/>
      <c r="Z57" s="304">
        <v>0.38787713389919493</v>
      </c>
      <c r="AA57" s="304">
        <v>0.39025668797418234</v>
      </c>
      <c r="AB57" s="304">
        <v>0.43703719941441455</v>
      </c>
      <c r="AC57" s="304"/>
      <c r="AD57" s="304">
        <v>6.6361088142740304E-2</v>
      </c>
      <c r="AE57" s="304">
        <v>5.2180156470288154E-2</v>
      </c>
      <c r="AF57" s="304">
        <v>2.5093448217496279E-2</v>
      </c>
      <c r="AG57" s="304"/>
      <c r="AH57" s="304">
        <v>0.10384474727476821</v>
      </c>
      <c r="AI57" s="304">
        <v>8.7172593024027092E-2</v>
      </c>
      <c r="AJ57" s="304">
        <v>3.5238920977979517E-2</v>
      </c>
      <c r="AK57" s="304"/>
      <c r="AL57" s="304">
        <v>0.15058065706315577</v>
      </c>
      <c r="AM57" s="304">
        <v>0.15609273417879621</v>
      </c>
      <c r="AN57" s="304">
        <v>0.1558866128801632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3.7027959870815583</v>
      </c>
      <c r="C58" s="304">
        <f t="shared" si="70"/>
        <v>3.7937586101554976</v>
      </c>
      <c r="D58" s="304">
        <f t="shared" si="71"/>
        <v>3.7671472004517672</v>
      </c>
      <c r="E58" s="304"/>
      <c r="F58" s="304">
        <v>7.9727208491524957E-3</v>
      </c>
      <c r="G58" s="304">
        <v>1.0571759472202536E-2</v>
      </c>
      <c r="H58" s="304">
        <v>1.5545616640803365E-2</v>
      </c>
      <c r="I58" s="304"/>
      <c r="J58" s="304">
        <v>3.2160579676629636E-2</v>
      </c>
      <c r="K58" s="304">
        <v>4.7273369491728008E-2</v>
      </c>
      <c r="L58" s="304">
        <v>7.3886758582059689E-2</v>
      </c>
      <c r="M58" s="304"/>
      <c r="N58" s="304">
        <v>6.223687362260108E-2</v>
      </c>
      <c r="O58" s="304">
        <v>8.4039398262491294E-2</v>
      </c>
      <c r="P58" s="304">
        <v>0.14978976893533208</v>
      </c>
      <c r="Q58" s="304"/>
      <c r="R58" s="304">
        <v>7.2182512021246106E-2</v>
      </c>
      <c r="S58" s="304">
        <v>9.8458255000041392E-2</v>
      </c>
      <c r="T58" s="304">
        <v>0.17517948214255183</v>
      </c>
      <c r="U58" s="304"/>
      <c r="V58" s="304">
        <v>0.18581699290956374</v>
      </c>
      <c r="W58" s="304">
        <v>0.22669912658201832</v>
      </c>
      <c r="X58" s="304">
        <v>0.31642762726118751</v>
      </c>
      <c r="Y58" s="304"/>
      <c r="Z58" s="304">
        <v>0.99099895370983715</v>
      </c>
      <c r="AA58" s="304">
        <v>1.1112511076671046</v>
      </c>
      <c r="AB58" s="304">
        <v>1.2306739584876614</v>
      </c>
      <c r="AC58" s="304"/>
      <c r="AD58" s="304">
        <v>1.2671059773882316</v>
      </c>
      <c r="AE58" s="304">
        <v>1.338006353929885</v>
      </c>
      <c r="AF58" s="304">
        <v>1.3527446882070402</v>
      </c>
      <c r="AG58" s="304"/>
      <c r="AH58" s="304">
        <v>0.83607682139980932</v>
      </c>
      <c r="AI58" s="304">
        <v>0.69717499790363147</v>
      </c>
      <c r="AJ58" s="304">
        <v>0.41619536597708212</v>
      </c>
      <c r="AK58" s="304"/>
      <c r="AL58" s="304">
        <v>0.24824455550448749</v>
      </c>
      <c r="AM58" s="304">
        <v>0.18028424184639538</v>
      </c>
      <c r="AN58" s="304">
        <v>3.6703934218048941E-2</v>
      </c>
    </row>
    <row r="59" spans="1:40" x14ac:dyDescent="0.2">
      <c r="A59" s="13" t="str">
        <f t="shared" si="67"/>
        <v>Elementary occupations</v>
      </c>
      <c r="B59" s="304">
        <f t="shared" si="69"/>
        <v>1.9889093364432795</v>
      </c>
      <c r="C59" s="304">
        <f t="shared" si="70"/>
        <v>2.1314639656439711</v>
      </c>
      <c r="D59" s="304">
        <f t="shared" si="71"/>
        <v>2.3077049355007127</v>
      </c>
      <c r="E59" s="304"/>
      <c r="F59" s="304">
        <v>2.1892649374911745E-4</v>
      </c>
      <c r="G59" s="304">
        <v>2.2269022673661337E-4</v>
      </c>
      <c r="H59" s="304">
        <v>2.7203960298054279E-4</v>
      </c>
      <c r="I59" s="304"/>
      <c r="J59" s="304">
        <v>1.8331137949567495E-2</v>
      </c>
      <c r="K59" s="304">
        <v>2.6277365874685314E-2</v>
      </c>
      <c r="L59" s="304">
        <v>4.0134824977760858E-2</v>
      </c>
      <c r="M59" s="304"/>
      <c r="N59" s="304">
        <v>4.6710249495023615E-2</v>
      </c>
      <c r="O59" s="304">
        <v>6.6933330631681234E-2</v>
      </c>
      <c r="P59" s="304">
        <v>8.7865276022174213E-2</v>
      </c>
      <c r="Q59" s="304"/>
      <c r="R59" s="304">
        <v>1.1832033925628498E-2</v>
      </c>
      <c r="S59" s="304">
        <v>1.3801743164795389E-2</v>
      </c>
      <c r="T59" s="304">
        <v>1.5730493753068911E-2</v>
      </c>
      <c r="U59" s="304"/>
      <c r="V59" s="304">
        <v>9.8273914613294294E-2</v>
      </c>
      <c r="W59" s="304">
        <v>0.13524490673587211</v>
      </c>
      <c r="X59" s="304">
        <v>0.18120547460585062</v>
      </c>
      <c r="Y59" s="304"/>
      <c r="Z59" s="304">
        <v>0.50156306260476313</v>
      </c>
      <c r="AA59" s="304">
        <v>0.63152605378877502</v>
      </c>
      <c r="AB59" s="304">
        <v>0.86226252431392614</v>
      </c>
      <c r="AC59" s="304"/>
      <c r="AD59" s="304">
        <v>0.58334363146674195</v>
      </c>
      <c r="AE59" s="304">
        <v>0.64322751101320941</v>
      </c>
      <c r="AF59" s="304">
        <v>0.72455880215747082</v>
      </c>
      <c r="AG59" s="304"/>
      <c r="AH59" s="304">
        <v>0.48673386477963876</v>
      </c>
      <c r="AI59" s="304">
        <v>0.46585325307296493</v>
      </c>
      <c r="AJ59" s="304">
        <v>0.30411773937390557</v>
      </c>
      <c r="AK59" s="304"/>
      <c r="AL59" s="304">
        <v>0.24190251511487271</v>
      </c>
      <c r="AM59" s="304">
        <v>0.14837711113525132</v>
      </c>
      <c r="AN59" s="304">
        <v>9.155776069357513E-2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198.73900000000015</v>
      </c>
      <c r="C62" s="305">
        <f>SUM(C63:C71)</f>
        <v>204.93000000000015</v>
      </c>
      <c r="D62" s="305">
        <f>SUM(D63:D71)</f>
        <v>213.72200000000009</v>
      </c>
      <c r="E62" s="304"/>
      <c r="F62" s="305">
        <f>SUM(F63:F71)</f>
        <v>0.54569041831995946</v>
      </c>
      <c r="G62" s="305">
        <f>SUM(G63:G71)</f>
        <v>0.72739243742273851</v>
      </c>
      <c r="H62" s="305">
        <f>SUM(H63:H71)</f>
        <v>1.0998196536201996</v>
      </c>
      <c r="I62" s="304"/>
      <c r="J62" s="305">
        <f>SUM(J63:J71)</f>
        <v>6.5141370242349899</v>
      </c>
      <c r="K62" s="305">
        <f>SUM(K63:K71)</f>
        <v>8.4550560936144787</v>
      </c>
      <c r="L62" s="305">
        <f>SUM(L63:L71)</f>
        <v>12.738547753777457</v>
      </c>
      <c r="M62" s="304"/>
      <c r="N62" s="305">
        <f>SUM(N63:N71)</f>
        <v>25.302052393742521</v>
      </c>
      <c r="O62" s="305">
        <f>SUM(O63:O71)</f>
        <v>30.706210090928625</v>
      </c>
      <c r="P62" s="305">
        <f>SUM(P63:P71)</f>
        <v>43.710297174365373</v>
      </c>
      <c r="Q62" s="304"/>
      <c r="R62" s="305">
        <f>SUM(R63:R71)</f>
        <v>7.7129493521771391</v>
      </c>
      <c r="S62" s="305">
        <f>SUM(S63:S71)</f>
        <v>9.1065483368375304</v>
      </c>
      <c r="T62" s="305">
        <f>SUM(T63:T71)</f>
        <v>12.654257418050612</v>
      </c>
      <c r="U62" s="304"/>
      <c r="V62" s="305">
        <f>SUM(V63:V71)</f>
        <v>8.8556256367122295</v>
      </c>
      <c r="W62" s="305">
        <f>SUM(W63:W71)</f>
        <v>10.21886297007662</v>
      </c>
      <c r="X62" s="305">
        <f>SUM(X63:X71)</f>
        <v>13.862246022679884</v>
      </c>
      <c r="Y62" s="304"/>
      <c r="Z62" s="305">
        <f>SUM(Z63:Z71)</f>
        <v>47.840622831289899</v>
      </c>
      <c r="AA62" s="305">
        <f>SUM(AA63:AA71)</f>
        <v>48.564932598912321</v>
      </c>
      <c r="AB62" s="305">
        <f>SUM(AB63:AB71)</f>
        <v>51.45053649448591</v>
      </c>
      <c r="AC62" s="304"/>
      <c r="AD62" s="305">
        <f>SUM(AD63:AD71)</f>
        <v>51.543658945779647</v>
      </c>
      <c r="AE62" s="305">
        <f>SUM(AE63:AE71)</f>
        <v>53.112544616792967</v>
      </c>
      <c r="AF62" s="305">
        <f>SUM(AF63:AF71)</f>
        <v>48.960637458751009</v>
      </c>
      <c r="AG62" s="304"/>
      <c r="AH62" s="305">
        <f>SUM(AH63:AH71)</f>
        <v>35.049760377633156</v>
      </c>
      <c r="AI62" s="305">
        <f>SUM(AI63:AI71)</f>
        <v>30.746957123734038</v>
      </c>
      <c r="AJ62" s="305">
        <f>SUM(AJ63:AJ71)</f>
        <v>18.400568522998551</v>
      </c>
      <c r="AK62" s="304"/>
      <c r="AL62" s="305">
        <f>SUM(AL63:AL71)</f>
        <v>15.374503020110595</v>
      </c>
      <c r="AM62" s="305">
        <f>SUM(AM63:AM71)</f>
        <v>13.291495731680822</v>
      </c>
      <c r="AN62" s="305">
        <f>SUM(AN63:AN71)</f>
        <v>10.845089501271104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23.78370929448992</v>
      </c>
      <c r="C63" s="304">
        <f t="shared" ref="C63:C71" si="73">SUM(G63,K63,O63,S63,W63,AA63,AE63,AI63,AM63)</f>
        <v>23.066776435483138</v>
      </c>
      <c r="D63" s="304">
        <f t="shared" ref="D63:D71" si="74">SUM(H63,L63,P63,T63,X63,AB63,AF63,AJ63,AN63)</f>
        <v>26.536387852026483</v>
      </c>
      <c r="E63" s="304"/>
      <c r="F63" s="304">
        <v>0.10943233703629349</v>
      </c>
      <c r="G63" s="304">
        <v>0.1382983750414202</v>
      </c>
      <c r="H63" s="304">
        <v>0.20953912891382845</v>
      </c>
      <c r="I63" s="304"/>
      <c r="J63" s="304">
        <v>1.331943256815145</v>
      </c>
      <c r="K63" s="304">
        <v>1.5632703442572764</v>
      </c>
      <c r="L63" s="304">
        <v>2.2692480929447982</v>
      </c>
      <c r="M63" s="304"/>
      <c r="N63" s="304">
        <v>5.2582843057045086</v>
      </c>
      <c r="O63" s="304">
        <v>5.802586531557294</v>
      </c>
      <c r="P63" s="304">
        <v>8.2054207564592172</v>
      </c>
      <c r="Q63" s="304"/>
      <c r="R63" s="304">
        <v>1.0810202003140799</v>
      </c>
      <c r="S63" s="304">
        <v>1.1163435167446485</v>
      </c>
      <c r="T63" s="304">
        <v>1.5321251250918491</v>
      </c>
      <c r="U63" s="304"/>
      <c r="V63" s="304">
        <v>1.4778987854956906</v>
      </c>
      <c r="W63" s="304">
        <v>1.5360887899049225</v>
      </c>
      <c r="X63" s="304">
        <v>1.9894633075250432</v>
      </c>
      <c r="Y63" s="304"/>
      <c r="Z63" s="304">
        <v>4.9171467514556397</v>
      </c>
      <c r="AA63" s="304">
        <v>4.5248004144344822</v>
      </c>
      <c r="AB63" s="304">
        <v>4.9786723689154888</v>
      </c>
      <c r="AC63" s="304"/>
      <c r="AD63" s="304">
        <v>5.0472015086771744</v>
      </c>
      <c r="AE63" s="304">
        <v>4.581017563196724</v>
      </c>
      <c r="AF63" s="304">
        <v>4.1063247556096476</v>
      </c>
      <c r="AG63" s="304"/>
      <c r="AH63" s="304">
        <v>3.7900485979263108</v>
      </c>
      <c r="AI63" s="304">
        <v>3.1403062443616618</v>
      </c>
      <c r="AJ63" s="304">
        <v>2.4235960652718171</v>
      </c>
      <c r="AK63" s="304"/>
      <c r="AL63" s="304">
        <v>0.77073355106507946</v>
      </c>
      <c r="AM63" s="304">
        <v>0.66406465598470599</v>
      </c>
      <c r="AN63" s="304">
        <v>0.8219982512947952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13.087952761148289</v>
      </c>
      <c r="C64" s="304">
        <f t="shared" si="73"/>
        <v>14.651814070787331</v>
      </c>
      <c r="D64" s="304">
        <f t="shared" si="74"/>
        <v>17.16547401594995</v>
      </c>
      <c r="E64" s="304"/>
      <c r="F64" s="304">
        <v>0.19748044226013917</v>
      </c>
      <c r="G64" s="304">
        <v>0.26578524239635776</v>
      </c>
      <c r="H64" s="304">
        <v>0.389933719236357</v>
      </c>
      <c r="I64" s="304"/>
      <c r="J64" s="304">
        <v>1.3223512331195006</v>
      </c>
      <c r="K64" s="304">
        <v>1.7471318709181525</v>
      </c>
      <c r="L64" s="304">
        <v>2.5918313698351962</v>
      </c>
      <c r="M64" s="304"/>
      <c r="N64" s="304">
        <v>3.3635732556149436</v>
      </c>
      <c r="O64" s="304">
        <v>4.122030025591406</v>
      </c>
      <c r="P64" s="304">
        <v>5.6107725864681646</v>
      </c>
      <c r="Q64" s="304"/>
      <c r="R64" s="304">
        <v>0.51224988094003221</v>
      </c>
      <c r="S64" s="304">
        <v>0.55125622366971438</v>
      </c>
      <c r="T64" s="304">
        <v>0.64928448347932299</v>
      </c>
      <c r="U64" s="304"/>
      <c r="V64" s="304">
        <v>0.73568667470760585</v>
      </c>
      <c r="W64" s="304">
        <v>0.85740478814416377</v>
      </c>
      <c r="X64" s="304">
        <v>1.124812221728168</v>
      </c>
      <c r="Y64" s="304"/>
      <c r="Z64" s="304">
        <v>2.8566920689558719</v>
      </c>
      <c r="AA64" s="304">
        <v>3.0724180510294525</v>
      </c>
      <c r="AB64" s="304">
        <v>3.3543365821603399</v>
      </c>
      <c r="AC64" s="304"/>
      <c r="AD64" s="304">
        <v>2.1911777990800294</v>
      </c>
      <c r="AE64" s="304">
        <v>2.1807599156181907</v>
      </c>
      <c r="AF64" s="304">
        <v>1.8357552550234004</v>
      </c>
      <c r="AG64" s="304"/>
      <c r="AH64" s="304">
        <v>1.4925558049744712</v>
      </c>
      <c r="AI64" s="304">
        <v>1.4004856802277239</v>
      </c>
      <c r="AJ64" s="304">
        <v>0.98004599580737595</v>
      </c>
      <c r="AK64" s="304"/>
      <c r="AL64" s="304">
        <v>0.4161856014956945</v>
      </c>
      <c r="AM64" s="304">
        <v>0.45454227319216883</v>
      </c>
      <c r="AN64" s="304">
        <v>0.62870180221162741</v>
      </c>
    </row>
    <row r="65" spans="1:40" x14ac:dyDescent="0.2">
      <c r="A65" s="13" t="str">
        <f t="shared" si="72"/>
        <v>Associate professional occupations</v>
      </c>
      <c r="B65" s="304">
        <f t="shared" si="75"/>
        <v>13.441268867856135</v>
      </c>
      <c r="C65" s="304">
        <f t="shared" si="73"/>
        <v>14.007166395253208</v>
      </c>
      <c r="D65" s="304">
        <f t="shared" si="74"/>
        <v>15.760966675383148</v>
      </c>
      <c r="E65" s="304"/>
      <c r="F65" s="304">
        <v>6.8619989546436236E-2</v>
      </c>
      <c r="G65" s="304">
        <v>8.4908109243083688E-2</v>
      </c>
      <c r="H65" s="304">
        <v>0.11885349642131779</v>
      </c>
      <c r="I65" s="304"/>
      <c r="J65" s="304">
        <v>0.68079401090408986</v>
      </c>
      <c r="K65" s="304">
        <v>0.85253721221147938</v>
      </c>
      <c r="L65" s="304">
        <v>1.206213909446423</v>
      </c>
      <c r="M65" s="304"/>
      <c r="N65" s="304">
        <v>2.6025695640941451</v>
      </c>
      <c r="O65" s="304">
        <v>2.9656708257992284</v>
      </c>
      <c r="P65" s="304">
        <v>3.9793276161259552</v>
      </c>
      <c r="Q65" s="304"/>
      <c r="R65" s="304">
        <v>0.62474067888259244</v>
      </c>
      <c r="S65" s="304">
        <v>0.71952255596560011</v>
      </c>
      <c r="T65" s="304">
        <v>0.99710983957098109</v>
      </c>
      <c r="U65" s="304"/>
      <c r="V65" s="304">
        <v>0.78778989817278</v>
      </c>
      <c r="W65" s="304">
        <v>0.91234750274483845</v>
      </c>
      <c r="X65" s="304">
        <v>1.2140810839976046</v>
      </c>
      <c r="Y65" s="304"/>
      <c r="Z65" s="304">
        <v>3.3669675998300197</v>
      </c>
      <c r="AA65" s="304">
        <v>3.4422192778072205</v>
      </c>
      <c r="AB65" s="304">
        <v>3.7970234332441732</v>
      </c>
      <c r="AC65" s="304"/>
      <c r="AD65" s="304">
        <v>2.9738295068920779</v>
      </c>
      <c r="AE65" s="304">
        <v>3.0634237344907875</v>
      </c>
      <c r="AF65" s="304">
        <v>2.940130660558292</v>
      </c>
      <c r="AG65" s="304"/>
      <c r="AH65" s="304">
        <v>1.7472125894516348</v>
      </c>
      <c r="AI65" s="304">
        <v>1.4605864638912991</v>
      </c>
      <c r="AJ65" s="304">
        <v>0.88517641884052145</v>
      </c>
      <c r="AK65" s="304"/>
      <c r="AL65" s="304">
        <v>0.58874503008235823</v>
      </c>
      <c r="AM65" s="304">
        <v>0.50595071309967299</v>
      </c>
      <c r="AN65" s="304">
        <v>0.62305021717788001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18.364193659427254</v>
      </c>
      <c r="C66" s="304">
        <f t="shared" si="73"/>
        <v>20.105854920475537</v>
      </c>
      <c r="D66" s="304">
        <f t="shared" si="74"/>
        <v>21.73170236038052</v>
      </c>
      <c r="E66" s="304"/>
      <c r="F66" s="304">
        <v>3.5571189194794316E-2</v>
      </c>
      <c r="G66" s="304">
        <v>5.3367833109960017E-2</v>
      </c>
      <c r="H66" s="304">
        <v>9.2421384060573236E-2</v>
      </c>
      <c r="I66" s="304"/>
      <c r="J66" s="304">
        <v>0.71836732118328139</v>
      </c>
      <c r="K66" s="304">
        <v>1.0011560684287439</v>
      </c>
      <c r="L66" s="304">
        <v>1.6358382747407108</v>
      </c>
      <c r="M66" s="304"/>
      <c r="N66" s="304">
        <v>2.6692206691711107</v>
      </c>
      <c r="O66" s="304">
        <v>3.5421012800774658</v>
      </c>
      <c r="P66" s="304">
        <v>5.2742252779371448</v>
      </c>
      <c r="Q66" s="304"/>
      <c r="R66" s="304">
        <v>0.86812799063205981</v>
      </c>
      <c r="S66" s="304">
        <v>1.0743799127399114</v>
      </c>
      <c r="T66" s="304">
        <v>1.4480124701463817</v>
      </c>
      <c r="U66" s="304"/>
      <c r="V66" s="304">
        <v>0.80924224280100554</v>
      </c>
      <c r="W66" s="304">
        <v>0.92243623457825175</v>
      </c>
      <c r="X66" s="304">
        <v>1.2046408718834372</v>
      </c>
      <c r="Y66" s="304"/>
      <c r="Z66" s="304">
        <v>4.8864697088442819</v>
      </c>
      <c r="AA66" s="304">
        <v>5.3078085743586012</v>
      </c>
      <c r="AB66" s="304">
        <v>5.7803499835111385</v>
      </c>
      <c r="AC66" s="304"/>
      <c r="AD66" s="304">
        <v>5.4215155180964807</v>
      </c>
      <c r="AE66" s="304">
        <v>5.9993322549321215</v>
      </c>
      <c r="AF66" s="304">
        <v>5.3475690888684122</v>
      </c>
      <c r="AG66" s="304"/>
      <c r="AH66" s="304">
        <v>2.4538586518111529</v>
      </c>
      <c r="AI66" s="304">
        <v>1.7980994166250281</v>
      </c>
      <c r="AJ66" s="304">
        <v>0.67798209998798487</v>
      </c>
      <c r="AK66" s="304"/>
      <c r="AL66" s="304">
        <v>0.50182036769308835</v>
      </c>
      <c r="AM66" s="304">
        <v>0.40717334562545188</v>
      </c>
      <c r="AN66" s="304">
        <v>0.27066290924473513</v>
      </c>
    </row>
    <row r="67" spans="1:40" x14ac:dyDescent="0.2">
      <c r="A67" s="13" t="str">
        <f t="shared" si="72"/>
        <v>Skilled trades occupations</v>
      </c>
      <c r="B67" s="304">
        <f t="shared" si="75"/>
        <v>14.85520612361598</v>
      </c>
      <c r="C67" s="304">
        <f t="shared" si="73"/>
        <v>15.090541293040626</v>
      </c>
      <c r="D67" s="304">
        <f t="shared" si="74"/>
        <v>14.817081731565741</v>
      </c>
      <c r="E67" s="304"/>
      <c r="F67" s="304">
        <v>8.264498559640664E-3</v>
      </c>
      <c r="G67" s="304">
        <v>1.1645481281558588E-2</v>
      </c>
      <c r="H67" s="304">
        <v>1.9572122273581547E-2</v>
      </c>
      <c r="I67" s="304"/>
      <c r="J67" s="304">
        <v>0.22587095596951842</v>
      </c>
      <c r="K67" s="304">
        <v>0.31720847614275793</v>
      </c>
      <c r="L67" s="304">
        <v>0.51625554380609329</v>
      </c>
      <c r="M67" s="304"/>
      <c r="N67" s="304">
        <v>0.80482667797017771</v>
      </c>
      <c r="O67" s="304">
        <v>1.037752397366182</v>
      </c>
      <c r="P67" s="304">
        <v>1.5031583394606087</v>
      </c>
      <c r="Q67" s="304"/>
      <c r="R67" s="304">
        <v>0.39422200473060059</v>
      </c>
      <c r="S67" s="304">
        <v>0.45914583153083371</v>
      </c>
      <c r="T67" s="304">
        <v>0.62689459290079808</v>
      </c>
      <c r="U67" s="304"/>
      <c r="V67" s="304">
        <v>0.70066619472278102</v>
      </c>
      <c r="W67" s="304">
        <v>0.8303678737445811</v>
      </c>
      <c r="X67" s="304">
        <v>1.1564176243243909</v>
      </c>
      <c r="Y67" s="304"/>
      <c r="Z67" s="304">
        <v>4.7903944676696417</v>
      </c>
      <c r="AA67" s="304">
        <v>4.9054338816378555</v>
      </c>
      <c r="AB67" s="304">
        <v>4.8068274179737731</v>
      </c>
      <c r="AC67" s="304"/>
      <c r="AD67" s="304">
        <v>3.971229903068811</v>
      </c>
      <c r="AE67" s="304">
        <v>3.9607391228912694</v>
      </c>
      <c r="AF67" s="304">
        <v>3.7957854629835572</v>
      </c>
      <c r="AG67" s="304"/>
      <c r="AH67" s="304">
        <v>2.493044794688247</v>
      </c>
      <c r="AI67" s="304">
        <v>2.3164688793489479</v>
      </c>
      <c r="AJ67" s="304">
        <v>1.4592135128036421</v>
      </c>
      <c r="AK67" s="304"/>
      <c r="AL67" s="304">
        <v>1.4666866262365628</v>
      </c>
      <c r="AM67" s="304">
        <v>1.25177934909664</v>
      </c>
      <c r="AN67" s="304">
        <v>0.93295711503929801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5.1981761745829198</v>
      </c>
      <c r="C68" s="304">
        <f t="shared" si="73"/>
        <v>5.103454178341714</v>
      </c>
      <c r="D68" s="304">
        <f t="shared" si="74"/>
        <v>5.821084384950411</v>
      </c>
      <c r="E68" s="304"/>
      <c r="F68" s="304">
        <v>7.3158183296639333E-3</v>
      </c>
      <c r="G68" s="304">
        <v>1.0277069216430649E-2</v>
      </c>
      <c r="H68" s="304">
        <v>1.722303619425879E-2</v>
      </c>
      <c r="I68" s="304"/>
      <c r="J68" s="304">
        <v>0.12422894156495305</v>
      </c>
      <c r="K68" s="304">
        <v>0.15499201619430217</v>
      </c>
      <c r="L68" s="304">
        <v>0.23207618720794118</v>
      </c>
      <c r="M68" s="304"/>
      <c r="N68" s="304">
        <v>0.57989059772955476</v>
      </c>
      <c r="O68" s="304">
        <v>0.65152646061522801</v>
      </c>
      <c r="P68" s="304">
        <v>0.88367558616961128</v>
      </c>
      <c r="Q68" s="304"/>
      <c r="R68" s="304">
        <v>0.49367491433390281</v>
      </c>
      <c r="S68" s="304">
        <v>0.5755492722641089</v>
      </c>
      <c r="T68" s="304">
        <v>0.84220555549521547</v>
      </c>
      <c r="U68" s="304"/>
      <c r="V68" s="304">
        <v>0.45727597297421224</v>
      </c>
      <c r="W68" s="304">
        <v>0.50681959803036469</v>
      </c>
      <c r="X68" s="304">
        <v>0.75521918510139008</v>
      </c>
      <c r="Y68" s="304"/>
      <c r="Z68" s="304">
        <v>0.94374255335601842</v>
      </c>
      <c r="AA68" s="304">
        <v>0.86627845054541619</v>
      </c>
      <c r="AB68" s="304">
        <v>0.91442656111185616</v>
      </c>
      <c r="AC68" s="304"/>
      <c r="AD68" s="304">
        <v>1.2676594116863842</v>
      </c>
      <c r="AE68" s="304">
        <v>1.2168077176662013</v>
      </c>
      <c r="AF68" s="304">
        <v>1.2350589211592342</v>
      </c>
      <c r="AG68" s="304"/>
      <c r="AH68" s="304">
        <v>0.82510243574031994</v>
      </c>
      <c r="AI68" s="304">
        <v>0.7589795469785573</v>
      </c>
      <c r="AJ68" s="304">
        <v>0.65824424399201398</v>
      </c>
      <c r="AK68" s="304"/>
      <c r="AL68" s="304">
        <v>0.49928552886791078</v>
      </c>
      <c r="AM68" s="304">
        <v>0.36222404683110504</v>
      </c>
      <c r="AN68" s="304">
        <v>0.28295510851889005</v>
      </c>
    </row>
    <row r="69" spans="1:40" x14ac:dyDescent="0.2">
      <c r="A69" s="13" t="str">
        <f t="shared" si="72"/>
        <v>Sales and customer service occupations</v>
      </c>
      <c r="B69" s="304">
        <f t="shared" si="75"/>
        <v>48.776731285798519</v>
      </c>
      <c r="C69" s="304">
        <f t="shared" si="73"/>
        <v>48.840812193396204</v>
      </c>
      <c r="D69" s="304">
        <f t="shared" si="74"/>
        <v>48.325941697641866</v>
      </c>
      <c r="E69" s="304"/>
      <c r="F69" s="304">
        <v>5.2910706218412713E-2</v>
      </c>
      <c r="G69" s="304">
        <v>6.5526955767581038E-2</v>
      </c>
      <c r="H69" s="304">
        <v>8.6768372886450479E-2</v>
      </c>
      <c r="I69" s="304"/>
      <c r="J69" s="304">
        <v>1.0597640142937941</v>
      </c>
      <c r="K69" s="304">
        <v>1.4200747069679114</v>
      </c>
      <c r="L69" s="304">
        <v>2.2188341252714001</v>
      </c>
      <c r="M69" s="304"/>
      <c r="N69" s="304">
        <v>5.2695201185352207</v>
      </c>
      <c r="O69" s="304">
        <v>6.4445180784015816</v>
      </c>
      <c r="P69" s="304">
        <v>9.3822534478618937</v>
      </c>
      <c r="Q69" s="304"/>
      <c r="R69" s="304">
        <v>1.7788899398294018</v>
      </c>
      <c r="S69" s="304">
        <v>2.0676645336354809</v>
      </c>
      <c r="T69" s="304">
        <v>2.8462299643677746</v>
      </c>
      <c r="U69" s="304"/>
      <c r="V69" s="304">
        <v>1.3816210205772461</v>
      </c>
      <c r="W69" s="304">
        <v>1.4660056198363809</v>
      </c>
      <c r="X69" s="304">
        <v>1.9205657704817405</v>
      </c>
      <c r="Y69" s="304"/>
      <c r="Z69" s="304">
        <v>13.947873789986845</v>
      </c>
      <c r="AA69" s="304">
        <v>14.107291434573742</v>
      </c>
      <c r="AB69" s="304">
        <v>15.096758950957495</v>
      </c>
      <c r="AC69" s="304"/>
      <c r="AD69" s="304">
        <v>12.718835389081434</v>
      </c>
      <c r="AE69" s="304">
        <v>13.057864509625734</v>
      </c>
      <c r="AF69" s="304">
        <v>11.525190659266782</v>
      </c>
      <c r="AG69" s="304"/>
      <c r="AH69" s="304">
        <v>8.7502760785467242</v>
      </c>
      <c r="AI69" s="304">
        <v>7.4855315902064472</v>
      </c>
      <c r="AJ69" s="304">
        <v>3.3315861214342544</v>
      </c>
      <c r="AK69" s="304"/>
      <c r="AL69" s="304">
        <v>3.8170402287294398</v>
      </c>
      <c r="AM69" s="304">
        <v>2.7263347643813454</v>
      </c>
      <c r="AN69" s="304">
        <v>1.9177542851140705</v>
      </c>
    </row>
    <row r="70" spans="1:40" x14ac:dyDescent="0.2">
      <c r="A70" s="13" t="str">
        <f t="shared" si="72"/>
        <v>Process, plant and machine operatives</v>
      </c>
      <c r="B70" s="304">
        <f t="shared" si="75"/>
        <v>23.41745789026389</v>
      </c>
      <c r="C70" s="304">
        <f t="shared" si="73"/>
        <v>24.42032378065046</v>
      </c>
      <c r="D70" s="304">
        <f t="shared" si="74"/>
        <v>24.393617179152788</v>
      </c>
      <c r="E70" s="304"/>
      <c r="F70" s="304">
        <v>5.7656532806199166E-2</v>
      </c>
      <c r="G70" s="304">
        <v>8.6986358682738407E-2</v>
      </c>
      <c r="H70" s="304">
        <v>0.15083422653396433</v>
      </c>
      <c r="I70" s="304"/>
      <c r="J70" s="304">
        <v>0.27421117317770127</v>
      </c>
      <c r="K70" s="304">
        <v>0.36767359481315359</v>
      </c>
      <c r="L70" s="304">
        <v>0.53419633469880445</v>
      </c>
      <c r="M70" s="304"/>
      <c r="N70" s="304">
        <v>1.2016541049821716</v>
      </c>
      <c r="O70" s="304">
        <v>1.6378880715023116</v>
      </c>
      <c r="P70" s="304">
        <v>2.6715658193142242</v>
      </c>
      <c r="Q70" s="304"/>
      <c r="R70" s="304">
        <v>0.51955549298710246</v>
      </c>
      <c r="S70" s="304">
        <v>0.69250950716879622</v>
      </c>
      <c r="T70" s="304">
        <v>1.060292852194201</v>
      </c>
      <c r="U70" s="304"/>
      <c r="V70" s="304">
        <v>0.87354482460460214</v>
      </c>
      <c r="W70" s="304">
        <v>1.1041274444652009</v>
      </c>
      <c r="X70" s="304">
        <v>1.6702058348432742</v>
      </c>
      <c r="Y70" s="304"/>
      <c r="Z70" s="304">
        <v>4.2369000327559725</v>
      </c>
      <c r="AA70" s="304">
        <v>4.6603658047982597</v>
      </c>
      <c r="AB70" s="304">
        <v>4.8169610943701864</v>
      </c>
      <c r="AC70" s="304"/>
      <c r="AD70" s="304">
        <v>7.4543351836238809</v>
      </c>
      <c r="AE70" s="304">
        <v>8.1273953087703337</v>
      </c>
      <c r="AF70" s="304">
        <v>8.2569669673670436</v>
      </c>
      <c r="AG70" s="304"/>
      <c r="AH70" s="304">
        <v>5.9564256797317707</v>
      </c>
      <c r="AI70" s="304">
        <v>5.4572457180751019</v>
      </c>
      <c r="AJ70" s="304">
        <v>3.9640272070431828</v>
      </c>
      <c r="AK70" s="304"/>
      <c r="AL70" s="304">
        <v>2.8431748655944906</v>
      </c>
      <c r="AM70" s="304">
        <v>2.286131972374565</v>
      </c>
      <c r="AN70" s="304">
        <v>1.2685668427879042</v>
      </c>
    </row>
    <row r="71" spans="1:40" x14ac:dyDescent="0.2">
      <c r="A71" s="13" t="str">
        <f t="shared" si="72"/>
        <v>Elementary occupations</v>
      </c>
      <c r="B71" s="304">
        <f t="shared" si="75"/>
        <v>37.814303942817219</v>
      </c>
      <c r="C71" s="304">
        <f t="shared" si="73"/>
        <v>39.643256732571935</v>
      </c>
      <c r="D71" s="304">
        <f t="shared" si="74"/>
        <v>39.169744102949203</v>
      </c>
      <c r="E71" s="304"/>
      <c r="F71" s="304">
        <v>8.4389043683797613E-3</v>
      </c>
      <c r="G71" s="304">
        <v>1.0597012683607977E-2</v>
      </c>
      <c r="H71" s="304">
        <v>1.4674167099867942E-2</v>
      </c>
      <c r="I71" s="304"/>
      <c r="J71" s="304">
        <v>0.7766061172070069</v>
      </c>
      <c r="K71" s="304">
        <v>1.0310118036807023</v>
      </c>
      <c r="L71" s="304">
        <v>1.5340539158260904</v>
      </c>
      <c r="M71" s="304"/>
      <c r="N71" s="304">
        <v>3.5525130999406849</v>
      </c>
      <c r="O71" s="304">
        <v>4.502136420017929</v>
      </c>
      <c r="P71" s="304">
        <v>6.1998977445685508</v>
      </c>
      <c r="Q71" s="304"/>
      <c r="R71" s="304">
        <v>1.4404682495273682</v>
      </c>
      <c r="S71" s="304">
        <v>1.850176983118436</v>
      </c>
      <c r="T71" s="304">
        <v>2.652102534804091</v>
      </c>
      <c r="U71" s="304"/>
      <c r="V71" s="304">
        <v>1.6319000226563054</v>
      </c>
      <c r="W71" s="304">
        <v>2.0832651186279154</v>
      </c>
      <c r="X71" s="304">
        <v>2.8268401227948337</v>
      </c>
      <c r="Y71" s="304"/>
      <c r="Z71" s="304">
        <v>7.8944358584356049</v>
      </c>
      <c r="AA71" s="304">
        <v>7.678316709727298</v>
      </c>
      <c r="AB71" s="304">
        <v>7.9051801022414603</v>
      </c>
      <c r="AC71" s="304"/>
      <c r="AD71" s="304">
        <v>10.497874725573375</v>
      </c>
      <c r="AE71" s="304">
        <v>10.925204489601605</v>
      </c>
      <c r="AF71" s="304">
        <v>9.9178556879146438</v>
      </c>
      <c r="AG71" s="304"/>
      <c r="AH71" s="304">
        <v>7.5412357447625249</v>
      </c>
      <c r="AI71" s="304">
        <v>6.9292535840192739</v>
      </c>
      <c r="AJ71" s="304">
        <v>4.0206968578177582</v>
      </c>
      <c r="AK71" s="304"/>
      <c r="AL71" s="304">
        <v>4.4708312203459712</v>
      </c>
      <c r="AM71" s="304">
        <v>4.6332946110951667</v>
      </c>
      <c r="AN71" s="304">
        <v>4.0984429698819023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162.10199999999995</v>
      </c>
      <c r="C74" s="305">
        <f>SUM(C75:C83)</f>
        <v>166.33200000000005</v>
      </c>
      <c r="D74" s="305">
        <f>SUM(D75:D83)</f>
        <v>175.24700000000004</v>
      </c>
      <c r="E74" s="304"/>
      <c r="F74" s="305">
        <f>SUM(F75:F83)</f>
        <v>2.6326521505223517</v>
      </c>
      <c r="G74" s="305">
        <f>SUM(G75:G83)</f>
        <v>3.1612751261285275</v>
      </c>
      <c r="H74" s="305">
        <f>SUM(H75:H83)</f>
        <v>4.0502496919856243</v>
      </c>
      <c r="I74" s="304"/>
      <c r="J74" s="305">
        <f>SUM(J75:J83)</f>
        <v>19.167783959091988</v>
      </c>
      <c r="K74" s="305">
        <f>SUM(K75:K83)</f>
        <v>22.995365642826016</v>
      </c>
      <c r="L74" s="305">
        <f>SUM(L75:L83)</f>
        <v>29.959013155978493</v>
      </c>
      <c r="M74" s="304"/>
      <c r="N74" s="305">
        <f>SUM(N75:N83)</f>
        <v>41.227159932306755</v>
      </c>
      <c r="O74" s="305">
        <f>SUM(O75:O83)</f>
        <v>44.726003550998598</v>
      </c>
      <c r="P74" s="305">
        <f>SUM(P75:P83)</f>
        <v>52.326654628404249</v>
      </c>
      <c r="Q74" s="304"/>
      <c r="R74" s="305">
        <f>SUM(R75:R83)</f>
        <v>7.8531590207340223</v>
      </c>
      <c r="S74" s="305">
        <f>SUM(S75:S83)</f>
        <v>8.6448421450864288</v>
      </c>
      <c r="T74" s="305">
        <f>SUM(T75:T83)</f>
        <v>10.597433650884838</v>
      </c>
      <c r="U74" s="304"/>
      <c r="V74" s="305">
        <f>SUM(V75:V83)</f>
        <v>10.054542798597804</v>
      </c>
      <c r="W74" s="305">
        <f>SUM(W75:W83)</f>
        <v>10.766913574259839</v>
      </c>
      <c r="X74" s="305">
        <f>SUM(X75:X83)</f>
        <v>12.872090676361914</v>
      </c>
      <c r="Y74" s="304"/>
      <c r="Z74" s="305">
        <f>SUM(Z75:Z83)</f>
        <v>26.894498831877733</v>
      </c>
      <c r="AA74" s="305">
        <f>SUM(AA75:AA83)</f>
        <v>24.126939817750092</v>
      </c>
      <c r="AB74" s="305">
        <f>SUM(AB75:AB83)</f>
        <v>21.263740625105285</v>
      </c>
      <c r="AC74" s="304"/>
      <c r="AD74" s="305">
        <f>SUM(AD75:AD83)</f>
        <v>27.300883186510756</v>
      </c>
      <c r="AE74" s="305">
        <f>SUM(AE75:AE83)</f>
        <v>26.796730189974646</v>
      </c>
      <c r="AF74" s="305">
        <f>SUM(AF75:AF83)</f>
        <v>22.75914874988247</v>
      </c>
      <c r="AG74" s="304"/>
      <c r="AH74" s="305">
        <f>SUM(AH75:AH83)</f>
        <v>19.546529344167869</v>
      </c>
      <c r="AI74" s="305">
        <f>SUM(AI75:AI83)</f>
        <v>17.835802343463911</v>
      </c>
      <c r="AJ74" s="305">
        <f>SUM(AJ75:AJ83)</f>
        <v>13.793382194184591</v>
      </c>
      <c r="AK74" s="304"/>
      <c r="AL74" s="305">
        <f>SUM(AL75:AL83)</f>
        <v>7.4247907761906866</v>
      </c>
      <c r="AM74" s="305">
        <f>SUM(AM75:AM83)</f>
        <v>7.278127609511956</v>
      </c>
      <c r="AN74" s="305">
        <f>SUM(AN75:AN83)</f>
        <v>7.6252866272125654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17.333394179532558</v>
      </c>
      <c r="C75" s="305">
        <f t="shared" ref="C75:C83" si="77">SUM(G75,K75,O75,S75,W75,AA75,AE75,AI75,AM75)</f>
        <v>16.218725639723786</v>
      </c>
      <c r="D75" s="305">
        <f t="shared" ref="D75:D83" si="78">SUM(H75,L75,P75,T75,X75,AB75,AF75,AJ75,AN75)</f>
        <v>17.713697476901139</v>
      </c>
      <c r="E75" s="304"/>
      <c r="F75" s="304">
        <v>0.3730190661798608</v>
      </c>
      <c r="G75" s="304">
        <v>0.40754568360641158</v>
      </c>
      <c r="H75" s="304">
        <v>0.52445747582528368</v>
      </c>
      <c r="I75" s="304"/>
      <c r="J75" s="304">
        <v>2.4091521646377712</v>
      </c>
      <c r="K75" s="304">
        <v>2.5883498872362494</v>
      </c>
      <c r="L75" s="304">
        <v>3.3000097062828986</v>
      </c>
      <c r="M75" s="304"/>
      <c r="N75" s="304">
        <v>5.1966962335997717</v>
      </c>
      <c r="O75" s="304">
        <v>5.0312108806879285</v>
      </c>
      <c r="P75" s="304">
        <v>5.8457208276414336</v>
      </c>
      <c r="Q75" s="304"/>
      <c r="R75" s="304">
        <v>0.66310441185635161</v>
      </c>
      <c r="S75" s="304">
        <v>0.61921165370051023</v>
      </c>
      <c r="T75" s="304">
        <v>0.69455885473921197</v>
      </c>
      <c r="U75" s="304"/>
      <c r="V75" s="304">
        <v>1.3953207305478308</v>
      </c>
      <c r="W75" s="304">
        <v>1.377133928078788</v>
      </c>
      <c r="X75" s="304">
        <v>1.6429781767800358</v>
      </c>
      <c r="Y75" s="304"/>
      <c r="Z75" s="304">
        <v>2.9430088251077153</v>
      </c>
      <c r="AA75" s="304">
        <v>2.2938026607229993</v>
      </c>
      <c r="AB75" s="304">
        <v>2.066037956065697</v>
      </c>
      <c r="AC75" s="304"/>
      <c r="AD75" s="304">
        <v>2.2641356076162276</v>
      </c>
      <c r="AE75" s="304">
        <v>2.0120417463385207</v>
      </c>
      <c r="AF75" s="304">
        <v>1.7702915508876242</v>
      </c>
      <c r="AG75" s="304"/>
      <c r="AH75" s="304">
        <v>1.4707293699035939</v>
      </c>
      <c r="AI75" s="304">
        <v>1.2378504000793953</v>
      </c>
      <c r="AJ75" s="304">
        <v>1.0253107013297109</v>
      </c>
      <c r="AK75" s="304"/>
      <c r="AL75" s="304">
        <v>0.61822777008343499</v>
      </c>
      <c r="AM75" s="304">
        <v>0.65157879927298423</v>
      </c>
      <c r="AN75" s="304">
        <v>0.84433222734924451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36.318355822096834</v>
      </c>
      <c r="C76" s="305">
        <f t="shared" si="77"/>
        <v>39.651025360064864</v>
      </c>
      <c r="D76" s="305">
        <f>SUM(H76,L76,P76,T76,X76,AB76,AF76,AJ76,AN76)</f>
        <v>43.947008197944676</v>
      </c>
      <c r="E76" s="304"/>
      <c r="F76" s="304">
        <v>1.4833497813866705</v>
      </c>
      <c r="G76" s="304">
        <v>1.8007140319322688</v>
      </c>
      <c r="H76" s="304">
        <v>2.2398376680798493</v>
      </c>
      <c r="I76" s="304"/>
      <c r="J76" s="304">
        <v>8.6896025385269517</v>
      </c>
      <c r="K76" s="304">
        <v>10.525630044849162</v>
      </c>
      <c r="L76" s="304">
        <v>13.287029271661959</v>
      </c>
      <c r="M76" s="304"/>
      <c r="N76" s="304">
        <v>14.149648683815816</v>
      </c>
      <c r="O76" s="304">
        <v>15.212846048449849</v>
      </c>
      <c r="P76" s="304">
        <v>16.465688377459944</v>
      </c>
      <c r="Q76" s="304"/>
      <c r="R76" s="304">
        <v>1.2242806542310343</v>
      </c>
      <c r="S76" s="304">
        <v>1.3378754808017612</v>
      </c>
      <c r="T76" s="304">
        <v>1.6181906011495468</v>
      </c>
      <c r="U76" s="304"/>
      <c r="V76" s="304">
        <v>2.2000641682074598</v>
      </c>
      <c r="W76" s="304">
        <v>2.3082817036041594</v>
      </c>
      <c r="X76" s="304">
        <v>2.6732032156349432</v>
      </c>
      <c r="Y76" s="304"/>
      <c r="Z76" s="304">
        <v>3.6269517829926725</v>
      </c>
      <c r="AA76" s="304">
        <v>3.3943695412629444</v>
      </c>
      <c r="AB76" s="304">
        <v>3.0298859560633926</v>
      </c>
      <c r="AC76" s="304"/>
      <c r="AD76" s="304">
        <v>2.78310298632098</v>
      </c>
      <c r="AE76" s="304">
        <v>2.8340477404528763</v>
      </c>
      <c r="AF76" s="304">
        <v>2.6017017969333365</v>
      </c>
      <c r="AG76" s="304"/>
      <c r="AH76" s="304">
        <v>1.6534508515878401</v>
      </c>
      <c r="AI76" s="304">
        <v>1.5455052393142994</v>
      </c>
      <c r="AJ76" s="304">
        <v>1.0620836397915328</v>
      </c>
      <c r="AK76" s="304"/>
      <c r="AL76" s="304">
        <v>0.50790437502740649</v>
      </c>
      <c r="AM76" s="304">
        <v>0.6917555293975477</v>
      </c>
      <c r="AN76" s="304">
        <v>0.96938767117017199</v>
      </c>
    </row>
    <row r="77" spans="1:40" x14ac:dyDescent="0.2">
      <c r="A77" s="13" t="str">
        <f t="shared" si="76"/>
        <v>Associate professional occupations</v>
      </c>
      <c r="B77" s="305">
        <f t="shared" si="79"/>
        <v>25.312078966053594</v>
      </c>
      <c r="C77" s="305">
        <f t="shared" si="77"/>
        <v>24.518976999296886</v>
      </c>
      <c r="D77" s="305">
        <f t="shared" si="78"/>
        <v>26.509694094754881</v>
      </c>
      <c r="E77" s="304"/>
      <c r="F77" s="304">
        <v>0.44000251735717927</v>
      </c>
      <c r="G77" s="304">
        <v>0.5080002566587638</v>
      </c>
      <c r="H77" s="304">
        <v>0.67132560591626811</v>
      </c>
      <c r="I77" s="304"/>
      <c r="J77" s="304">
        <v>4.0907797826228647</v>
      </c>
      <c r="K77" s="304">
        <v>4.6602570119012796</v>
      </c>
      <c r="L77" s="304">
        <v>6.1224340081236805</v>
      </c>
      <c r="M77" s="304"/>
      <c r="N77" s="304">
        <v>8.5414629116644178</v>
      </c>
      <c r="O77" s="304">
        <v>8.5213482459921917</v>
      </c>
      <c r="P77" s="304">
        <v>9.5747581289498171</v>
      </c>
      <c r="Q77" s="304"/>
      <c r="R77" s="304">
        <v>1.559181172039946</v>
      </c>
      <c r="S77" s="304">
        <v>1.6700896200476878</v>
      </c>
      <c r="T77" s="304">
        <v>2.0756716396998209</v>
      </c>
      <c r="U77" s="304"/>
      <c r="V77" s="304">
        <v>1.6251739881649356</v>
      </c>
      <c r="W77" s="304">
        <v>1.578640097014081</v>
      </c>
      <c r="X77" s="304">
        <v>1.6576163928359642</v>
      </c>
      <c r="Y77" s="304"/>
      <c r="Z77" s="304">
        <v>3.6812185212988799</v>
      </c>
      <c r="AA77" s="304">
        <v>2.9728229034809819</v>
      </c>
      <c r="AB77" s="304">
        <v>2.4604991310296893</v>
      </c>
      <c r="AC77" s="304"/>
      <c r="AD77" s="304">
        <v>2.769765137078378</v>
      </c>
      <c r="AE77" s="304">
        <v>2.3159004678433912</v>
      </c>
      <c r="AF77" s="304">
        <v>1.7687612718402608</v>
      </c>
      <c r="AG77" s="304"/>
      <c r="AH77" s="304">
        <v>2.0410546344891358</v>
      </c>
      <c r="AI77" s="304">
        <v>1.6624776406799346</v>
      </c>
      <c r="AJ77" s="304">
        <v>1.2763552663417217</v>
      </c>
      <c r="AK77" s="304"/>
      <c r="AL77" s="304">
        <v>0.56344030133786105</v>
      </c>
      <c r="AM77" s="304">
        <v>0.62944075567857605</v>
      </c>
      <c r="AN77" s="304">
        <v>0.90227265001765677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32.632511053498348</v>
      </c>
      <c r="C78" s="305">
        <f t="shared" si="77"/>
        <v>34.045966606770158</v>
      </c>
      <c r="D78" s="305">
        <f t="shared" si="78"/>
        <v>34.047021984181868</v>
      </c>
      <c r="E78" s="304"/>
      <c r="F78" s="304">
        <v>0.20235267155690762</v>
      </c>
      <c r="G78" s="304">
        <v>0.26814737060499017</v>
      </c>
      <c r="H78" s="304">
        <v>0.37581953414532471</v>
      </c>
      <c r="I78" s="304"/>
      <c r="J78" s="304">
        <v>2.1974108512137387</v>
      </c>
      <c r="K78" s="304">
        <v>2.9284546727039471</v>
      </c>
      <c r="L78" s="304">
        <v>4.1931563895875419</v>
      </c>
      <c r="M78" s="304"/>
      <c r="N78" s="304">
        <v>7.3717225049452741</v>
      </c>
      <c r="O78" s="304">
        <v>8.9304722974470163</v>
      </c>
      <c r="P78" s="304">
        <v>11.39345480739409</v>
      </c>
      <c r="Q78" s="304"/>
      <c r="R78" s="304">
        <v>1.8955551787865506</v>
      </c>
      <c r="S78" s="304">
        <v>2.1409282686675448</v>
      </c>
      <c r="T78" s="304">
        <v>2.5130209013541309</v>
      </c>
      <c r="U78" s="304"/>
      <c r="V78" s="304">
        <v>2.3781095302517898</v>
      </c>
      <c r="W78" s="304">
        <v>2.6852576344652395</v>
      </c>
      <c r="X78" s="304">
        <v>3.300441395573726</v>
      </c>
      <c r="Y78" s="304"/>
      <c r="Z78" s="304">
        <v>6.2776734595821599</v>
      </c>
      <c r="AA78" s="304">
        <v>5.5281902335267041</v>
      </c>
      <c r="AB78" s="304">
        <v>4.266412365416909</v>
      </c>
      <c r="AC78" s="304"/>
      <c r="AD78" s="304">
        <v>6.9036473075683604</v>
      </c>
      <c r="AE78" s="304">
        <v>6.745196156964119</v>
      </c>
      <c r="AF78" s="304">
        <v>4.8503155795675781</v>
      </c>
      <c r="AG78" s="304"/>
      <c r="AH78" s="304">
        <v>3.6565712861864363</v>
      </c>
      <c r="AI78" s="304">
        <v>2.9378501502199468</v>
      </c>
      <c r="AJ78" s="304">
        <v>1.1496105724328776</v>
      </c>
      <c r="AK78" s="304"/>
      <c r="AL78" s="304">
        <v>1.7494682634071306</v>
      </c>
      <c r="AM78" s="304">
        <v>1.8814698221706474</v>
      </c>
      <c r="AN78" s="304">
        <v>2.0047904387096924</v>
      </c>
    </row>
    <row r="79" spans="1:40" x14ac:dyDescent="0.2">
      <c r="A79" s="13" t="str">
        <f t="shared" si="76"/>
        <v>Skilled trades occupations</v>
      </c>
      <c r="B79" s="305">
        <f t="shared" si="79"/>
        <v>6.1537951380755835</v>
      </c>
      <c r="C79" s="305">
        <f t="shared" si="77"/>
        <v>6.4232551563294837</v>
      </c>
      <c r="D79" s="305">
        <f t="shared" si="78"/>
        <v>6.5732654662504544</v>
      </c>
      <c r="E79" s="304"/>
      <c r="F79" s="304">
        <v>2.6726099195382963E-2</v>
      </c>
      <c r="G79" s="304">
        <v>3.7869160365606593E-2</v>
      </c>
      <c r="H79" s="304">
        <v>5.2347942071628399E-2</v>
      </c>
      <c r="I79" s="304"/>
      <c r="J79" s="304">
        <v>0.28536906047812749</v>
      </c>
      <c r="K79" s="304">
        <v>0.37694545349413688</v>
      </c>
      <c r="L79" s="304">
        <v>0.52597597462448975</v>
      </c>
      <c r="M79" s="304"/>
      <c r="N79" s="304">
        <v>0.86224774756038469</v>
      </c>
      <c r="O79" s="304">
        <v>1.0287952736311359</v>
      </c>
      <c r="P79" s="304">
        <v>1.3577641881864664</v>
      </c>
      <c r="Q79" s="304"/>
      <c r="R79" s="304">
        <v>0.31436571879773795</v>
      </c>
      <c r="S79" s="304">
        <v>0.35777501154618213</v>
      </c>
      <c r="T79" s="304">
        <v>0.50123760624005509</v>
      </c>
      <c r="U79" s="304"/>
      <c r="V79" s="304">
        <v>0.42903324852964408</v>
      </c>
      <c r="W79" s="304">
        <v>0.45751649512898318</v>
      </c>
      <c r="X79" s="304">
        <v>0.53406850942752704</v>
      </c>
      <c r="Y79" s="304"/>
      <c r="Z79" s="304">
        <v>1.495248711746658</v>
      </c>
      <c r="AA79" s="304">
        <v>1.4385519249482952</v>
      </c>
      <c r="AB79" s="304">
        <v>1.2209615929430704</v>
      </c>
      <c r="AC79" s="304"/>
      <c r="AD79" s="304">
        <v>1.394169896274859</v>
      </c>
      <c r="AE79" s="304">
        <v>1.34325859370371</v>
      </c>
      <c r="AF79" s="304">
        <v>1.1545635089335538</v>
      </c>
      <c r="AG79" s="304"/>
      <c r="AH79" s="304">
        <v>0.81188458057220003</v>
      </c>
      <c r="AI79" s="304">
        <v>0.75988544004910963</v>
      </c>
      <c r="AJ79" s="304">
        <v>0.62769333508380487</v>
      </c>
      <c r="AK79" s="304"/>
      <c r="AL79" s="304">
        <v>0.53475007492058901</v>
      </c>
      <c r="AM79" s="304">
        <v>0.62265780346232458</v>
      </c>
      <c r="AN79" s="304">
        <v>0.59865280873985827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11.335030627442146</v>
      </c>
      <c r="C80" s="305">
        <f t="shared" si="77"/>
        <v>10.785724702235884</v>
      </c>
      <c r="D80" s="305">
        <f t="shared" si="78"/>
        <v>10.768143596344318</v>
      </c>
      <c r="E80" s="304"/>
      <c r="F80" s="304">
        <v>7.3730793108232858E-3</v>
      </c>
      <c r="G80" s="304">
        <v>8.8578186737712072E-3</v>
      </c>
      <c r="H80" s="304">
        <v>1.2577420726523488E-2</v>
      </c>
      <c r="I80" s="304"/>
      <c r="J80" s="304">
        <v>0.43204675495744194</v>
      </c>
      <c r="K80" s="304">
        <v>0.53659942312289</v>
      </c>
      <c r="L80" s="304">
        <v>0.70698714584755629</v>
      </c>
      <c r="M80" s="304"/>
      <c r="N80" s="304">
        <v>1.438476001930642</v>
      </c>
      <c r="O80" s="304">
        <v>1.6431845680538155</v>
      </c>
      <c r="P80" s="304">
        <v>2.0884754981326017</v>
      </c>
      <c r="Q80" s="304"/>
      <c r="R80" s="304">
        <v>0.85575291797632047</v>
      </c>
      <c r="S80" s="304">
        <v>0.91682228236134133</v>
      </c>
      <c r="T80" s="304">
        <v>1.1080101063513137</v>
      </c>
      <c r="U80" s="304"/>
      <c r="V80" s="304">
        <v>0.7370965390250046</v>
      </c>
      <c r="W80" s="304">
        <v>0.82798281291754638</v>
      </c>
      <c r="X80" s="304">
        <v>1.1103468362848681</v>
      </c>
      <c r="Y80" s="304"/>
      <c r="Z80" s="304">
        <v>3.1754761260763127</v>
      </c>
      <c r="AA80" s="304">
        <v>2.8641704324028887</v>
      </c>
      <c r="AB80" s="304">
        <v>2.7084997224154357</v>
      </c>
      <c r="AC80" s="304"/>
      <c r="AD80" s="304">
        <v>2.4770816122005117</v>
      </c>
      <c r="AE80" s="304">
        <v>2.1240429643042531</v>
      </c>
      <c r="AF80" s="304">
        <v>1.5555289638404433</v>
      </c>
      <c r="AG80" s="304"/>
      <c r="AH80" s="304">
        <v>1.6836157749717533</v>
      </c>
      <c r="AI80" s="304">
        <v>1.417765467460369</v>
      </c>
      <c r="AJ80" s="304">
        <v>1.1178325344716991</v>
      </c>
      <c r="AK80" s="304"/>
      <c r="AL80" s="304">
        <v>0.52811182099333487</v>
      </c>
      <c r="AM80" s="304">
        <v>0.44629893293900791</v>
      </c>
      <c r="AN80" s="304">
        <v>0.35988536827387685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12.8746877972474</v>
      </c>
      <c r="C81" s="305">
        <f t="shared" si="77"/>
        <v>13.815491916991121</v>
      </c>
      <c r="D81" s="305">
        <f t="shared" si="78"/>
        <v>14.757377523759226</v>
      </c>
      <c r="E81" s="304"/>
      <c r="F81" s="304">
        <v>6.8314829130615276E-2</v>
      </c>
      <c r="G81" s="304">
        <v>9.0916980392384966E-2</v>
      </c>
      <c r="H81" s="304">
        <v>0.12150185193309587</v>
      </c>
      <c r="I81" s="304"/>
      <c r="J81" s="304">
        <v>0.53890233786928887</v>
      </c>
      <c r="K81" s="304">
        <v>0.68314953507396747</v>
      </c>
      <c r="L81" s="304">
        <v>0.91236694545241714</v>
      </c>
      <c r="M81" s="304"/>
      <c r="N81" s="304">
        <v>2.3962221828490504</v>
      </c>
      <c r="O81" s="304">
        <v>2.7797104901768619</v>
      </c>
      <c r="P81" s="304">
        <v>3.5341196201659346</v>
      </c>
      <c r="Q81" s="304"/>
      <c r="R81" s="304">
        <v>0.66470374055774639</v>
      </c>
      <c r="S81" s="304">
        <v>0.77109087485563343</v>
      </c>
      <c r="T81" s="304">
        <v>1.0168939099688408</v>
      </c>
      <c r="U81" s="304"/>
      <c r="V81" s="304">
        <v>0.90469246307056339</v>
      </c>
      <c r="W81" s="304">
        <v>1.1165489458446163</v>
      </c>
      <c r="X81" s="304">
        <v>1.4163715727985347</v>
      </c>
      <c r="Y81" s="304"/>
      <c r="Z81" s="304">
        <v>2.8751448976587239</v>
      </c>
      <c r="AA81" s="304">
        <v>2.8888805706576406</v>
      </c>
      <c r="AB81" s="304">
        <v>2.7040737408783952</v>
      </c>
      <c r="AC81" s="304"/>
      <c r="AD81" s="304">
        <v>3.1051830208431714</v>
      </c>
      <c r="AE81" s="304">
        <v>3.2232523629342507</v>
      </c>
      <c r="AF81" s="304">
        <v>2.9233816925459521</v>
      </c>
      <c r="AG81" s="304"/>
      <c r="AH81" s="304">
        <v>1.6388180364042841</v>
      </c>
      <c r="AI81" s="304">
        <v>1.4993961261027295</v>
      </c>
      <c r="AJ81" s="304">
        <v>1.2668739901557247</v>
      </c>
      <c r="AK81" s="304"/>
      <c r="AL81" s="304">
        <v>0.68270628886395679</v>
      </c>
      <c r="AM81" s="304">
        <v>0.7625460309530373</v>
      </c>
      <c r="AN81" s="304">
        <v>0.86179419986033035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3.3387010888690845</v>
      </c>
      <c r="C82" s="305">
        <f t="shared" si="77"/>
        <v>3.4670634286250612</v>
      </c>
      <c r="D82" s="305">
        <f t="shared" si="78"/>
        <v>3.3192209509115016</v>
      </c>
      <c r="E82" s="304"/>
      <c r="F82" s="304">
        <v>6.4488233859895869E-3</v>
      </c>
      <c r="G82" s="304">
        <v>8.2007908089880809E-3</v>
      </c>
      <c r="H82" s="304">
        <v>1.0368256658784436E-2</v>
      </c>
      <c r="I82" s="304"/>
      <c r="J82" s="304">
        <v>8.6056025008041645E-2</v>
      </c>
      <c r="K82" s="304">
        <v>0.10750586081628316</v>
      </c>
      <c r="L82" s="304">
        <v>0.15533008155606279</v>
      </c>
      <c r="M82" s="304"/>
      <c r="N82" s="304">
        <v>0.22153476744859651</v>
      </c>
      <c r="O82" s="304">
        <v>0.27971434418658492</v>
      </c>
      <c r="P82" s="304">
        <v>0.39931412117272991</v>
      </c>
      <c r="Q82" s="304"/>
      <c r="R82" s="304">
        <v>7.7367344206098754E-2</v>
      </c>
      <c r="S82" s="304">
        <v>9.9142554325510432E-2</v>
      </c>
      <c r="T82" s="304">
        <v>0.13404784733727351</v>
      </c>
      <c r="U82" s="304"/>
      <c r="V82" s="304">
        <v>9.397905473066695E-2</v>
      </c>
      <c r="W82" s="304">
        <v>0.10904956755192631</v>
      </c>
      <c r="X82" s="304">
        <v>0.14225092966049285</v>
      </c>
      <c r="Y82" s="304"/>
      <c r="Z82" s="304">
        <v>0.82482061345929458</v>
      </c>
      <c r="AA82" s="304">
        <v>0.88893002337825622</v>
      </c>
      <c r="AB82" s="304">
        <v>0.99109631218500482</v>
      </c>
      <c r="AC82" s="304"/>
      <c r="AD82" s="304">
        <v>0.75320935998201277</v>
      </c>
      <c r="AE82" s="304">
        <v>0.78052224062808939</v>
      </c>
      <c r="AF82" s="304">
        <v>0.77258752898192318</v>
      </c>
      <c r="AG82" s="304"/>
      <c r="AH82" s="304">
        <v>0.72861203034361377</v>
      </c>
      <c r="AI82" s="304">
        <v>0.6635092120580498</v>
      </c>
      <c r="AJ82" s="304">
        <v>0.45394941131841587</v>
      </c>
      <c r="AK82" s="304"/>
      <c r="AL82" s="304">
        <v>0.54667307030476986</v>
      </c>
      <c r="AM82" s="304">
        <v>0.53048883487137299</v>
      </c>
      <c r="AN82" s="304">
        <v>0.26027646204081423</v>
      </c>
    </row>
    <row r="83" spans="1:40" x14ac:dyDescent="0.2">
      <c r="A83" s="39" t="str">
        <f t="shared" si="76"/>
        <v>Elementary occupations</v>
      </c>
      <c r="B83" s="307">
        <f t="shared" si="79"/>
        <v>16.803445327184427</v>
      </c>
      <c r="C83" s="307">
        <f t="shared" si="77"/>
        <v>17.405770189962759</v>
      </c>
      <c r="D83" s="307">
        <f t="shared" si="78"/>
        <v>17.611570708951962</v>
      </c>
      <c r="E83" s="307"/>
      <c r="F83" s="307">
        <v>2.5065283018922555E-2</v>
      </c>
      <c r="G83" s="307">
        <v>3.1023033085341867E-2</v>
      </c>
      <c r="H83" s="307">
        <v>4.201393662886594E-2</v>
      </c>
      <c r="I83" s="307"/>
      <c r="J83" s="307">
        <v>0.43846444377776411</v>
      </c>
      <c r="K83" s="307">
        <v>0.58847375362810073</v>
      </c>
      <c r="L83" s="307">
        <v>0.75572363284188759</v>
      </c>
      <c r="M83" s="307"/>
      <c r="N83" s="307">
        <v>1.0491488984928095</v>
      </c>
      <c r="O83" s="307">
        <v>1.2987214023732099</v>
      </c>
      <c r="P83" s="307">
        <v>1.6673590593012342</v>
      </c>
      <c r="Q83" s="307"/>
      <c r="R83" s="307">
        <v>0.59884788228223618</v>
      </c>
      <c r="S83" s="307">
        <v>0.73190639878025787</v>
      </c>
      <c r="T83" s="307">
        <v>0.93580218404464299</v>
      </c>
      <c r="U83" s="307"/>
      <c r="V83" s="307">
        <v>0.29107307606990784</v>
      </c>
      <c r="W83" s="307">
        <v>0.30650238965449755</v>
      </c>
      <c r="X83" s="307">
        <v>0.39481364736582136</v>
      </c>
      <c r="Y83" s="307"/>
      <c r="Z83" s="307">
        <v>1.9949558939553149</v>
      </c>
      <c r="AA83" s="307">
        <v>1.8572215273693811</v>
      </c>
      <c r="AB83" s="307">
        <v>1.8162738481076923</v>
      </c>
      <c r="AC83" s="307"/>
      <c r="AD83" s="307">
        <v>4.8505882586262556</v>
      </c>
      <c r="AE83" s="307">
        <v>5.4184679168054348</v>
      </c>
      <c r="AF83" s="307">
        <v>5.3620168563517954</v>
      </c>
      <c r="AG83" s="307"/>
      <c r="AH83" s="307">
        <v>5.8617927797090106</v>
      </c>
      <c r="AI83" s="307">
        <v>6.1115626675000767</v>
      </c>
      <c r="AJ83" s="307">
        <v>5.8136727432591053</v>
      </c>
      <c r="AK83" s="307"/>
      <c r="AL83" s="307">
        <v>1.6935088112522028</v>
      </c>
      <c r="AM83" s="307">
        <v>1.0618911007664582</v>
      </c>
      <c r="AN83" s="307">
        <v>0.82389480105091861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Lancashire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206.88099999999994</v>
      </c>
      <c r="C92" s="305">
        <f>SUM(C93:C101)</f>
        <v>219.86299999999983</v>
      </c>
      <c r="D92" s="305">
        <f>SUM(D93:D101)</f>
        <v>238.52600000000032</v>
      </c>
      <c r="E92" s="304"/>
      <c r="F92" s="305">
        <f>SUM(F93:F101)</f>
        <v>6.5415793990210123</v>
      </c>
      <c r="G92" s="305">
        <f>SUM(G93:G101)</f>
        <v>8.04825766754964</v>
      </c>
      <c r="H92" s="305">
        <f>SUM(H93:H101)</f>
        <v>10.587226622984291</v>
      </c>
      <c r="I92" s="304"/>
      <c r="J92" s="305">
        <f>SUM(J93:J101)</f>
        <v>36.257387413600277</v>
      </c>
      <c r="K92" s="305">
        <f>SUM(K93:K101)</f>
        <v>43.806785969376563</v>
      </c>
      <c r="L92" s="305">
        <f>SUM(L93:L101)</f>
        <v>57.158519636412898</v>
      </c>
      <c r="M92" s="304"/>
      <c r="N92" s="305">
        <f>SUM(N93:N101)</f>
        <v>49.074501132887846</v>
      </c>
      <c r="O92" s="305">
        <f>SUM(O93:O101)</f>
        <v>55.539277988856007</v>
      </c>
      <c r="P92" s="305">
        <f>SUM(P93:P101)</f>
        <v>65.272724073685254</v>
      </c>
      <c r="Q92" s="304"/>
      <c r="R92" s="305">
        <f>SUM(R93:R101)</f>
        <v>18.666899440344363</v>
      </c>
      <c r="S92" s="305">
        <f>SUM(S93:S101)</f>
        <v>17.002726771886064</v>
      </c>
      <c r="T92" s="305">
        <f>SUM(T93:T101)</f>
        <v>15.655908491046821</v>
      </c>
      <c r="U92" s="304"/>
      <c r="V92" s="305">
        <f>SUM(V93:V101)</f>
        <v>9.0053559810244508</v>
      </c>
      <c r="W92" s="305">
        <f>SUM(W93:W101)</f>
        <v>9.7236674561980259</v>
      </c>
      <c r="X92" s="305">
        <f>SUM(X93:X101)</f>
        <v>11.137783667774285</v>
      </c>
      <c r="Y92" s="304"/>
      <c r="Z92" s="305">
        <f>SUM(Z93:Z101)</f>
        <v>43.73197738779524</v>
      </c>
      <c r="AA92" s="305">
        <f>SUM(AA93:AA101)</f>
        <v>45.400831223332013</v>
      </c>
      <c r="AB92" s="305">
        <f>SUM(AB93:AB101)</f>
        <v>48.90450132106637</v>
      </c>
      <c r="AC92" s="304"/>
      <c r="AD92" s="305">
        <f>SUM(AD93:AD101)</f>
        <v>30.654063929473875</v>
      </c>
      <c r="AE92" s="305">
        <f>SUM(AE93:AE101)</f>
        <v>30.577692960072053</v>
      </c>
      <c r="AF92" s="305">
        <f>SUM(AF93:AF101)</f>
        <v>23.232352239914892</v>
      </c>
      <c r="AG92" s="304"/>
      <c r="AH92" s="305">
        <f>SUM(AH93:AH101)</f>
        <v>10.562119927797523</v>
      </c>
      <c r="AI92" s="305">
        <f>SUM(AI93:AI101)</f>
        <v>7.6346643476202845</v>
      </c>
      <c r="AJ92" s="305">
        <f>SUM(AJ93:AJ101)</f>
        <v>3.973538638657852</v>
      </c>
      <c r="AK92" s="304"/>
      <c r="AL92" s="305">
        <f>SUM(AL93:AL101)</f>
        <v>2.3871153880553844</v>
      </c>
      <c r="AM92" s="305">
        <f>SUM(AM93:AM101)</f>
        <v>2.1290956151091933</v>
      </c>
      <c r="AN92" s="305">
        <f>SUM(AN93:AN101)</f>
        <v>2.6034453084577245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8.005749451999387</v>
      </c>
      <c r="C93" s="305">
        <f t="shared" ref="C93:D93" si="81">SUM(G93,K93,O93,S93,W93,AA93,AE93,AI93,AM93)</f>
        <v>7.7004481143740575</v>
      </c>
      <c r="D93" s="305">
        <f t="shared" si="81"/>
        <v>8.6469792921470408</v>
      </c>
      <c r="E93" s="304"/>
      <c r="F93" s="304">
        <v>0.15679449041175486</v>
      </c>
      <c r="G93" s="304">
        <v>0.18189672113662228</v>
      </c>
      <c r="H93" s="304">
        <v>0.24585719066341569</v>
      </c>
      <c r="I93" s="304"/>
      <c r="J93" s="304">
        <v>1.5005522150224377</v>
      </c>
      <c r="K93" s="304">
        <v>1.5725487849322173</v>
      </c>
      <c r="L93" s="304">
        <v>1.9396129730298595</v>
      </c>
      <c r="M93" s="304"/>
      <c r="N93" s="304">
        <v>2.4550793963836131</v>
      </c>
      <c r="O93" s="304">
        <v>2.4712874571719148</v>
      </c>
      <c r="P93" s="304">
        <v>2.9309896843758341</v>
      </c>
      <c r="Q93" s="304"/>
      <c r="R93" s="304">
        <v>1.3815181385336255</v>
      </c>
      <c r="S93" s="304">
        <v>1.3067529508833635</v>
      </c>
      <c r="T93" s="304">
        <v>1.4562751941072232</v>
      </c>
      <c r="U93" s="304"/>
      <c r="V93" s="304">
        <v>0.32246933130783989</v>
      </c>
      <c r="W93" s="304">
        <v>0.27998267236370034</v>
      </c>
      <c r="X93" s="304">
        <v>0.30278799115820582</v>
      </c>
      <c r="Y93" s="304"/>
      <c r="Z93" s="304">
        <v>1.2385707605115057</v>
      </c>
      <c r="AA93" s="304">
        <v>1.04500741661477</v>
      </c>
      <c r="AB93" s="304">
        <v>0.97429677651583435</v>
      </c>
      <c r="AC93" s="304"/>
      <c r="AD93" s="304">
        <v>0.57555545739960634</v>
      </c>
      <c r="AE93" s="304">
        <v>0.48560742464655748</v>
      </c>
      <c r="AF93" s="304">
        <v>0.3832724560663987</v>
      </c>
      <c r="AG93" s="304"/>
      <c r="AH93" s="304">
        <v>0.19808836125968646</v>
      </c>
      <c r="AI93" s="304">
        <v>0.147516999077037</v>
      </c>
      <c r="AJ93" s="304">
        <v>9.5464986577281585E-2</v>
      </c>
      <c r="AK93" s="304"/>
      <c r="AL93" s="304">
        <v>0.17712130116931721</v>
      </c>
      <c r="AM93" s="304">
        <v>0.20984768754787445</v>
      </c>
      <c r="AN93" s="304">
        <v>0.31842203965298826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78.43836097676548</v>
      </c>
      <c r="C94" s="305">
        <f t="shared" ref="C94:C101" si="83">SUM(G94,K94,O94,S94,W94,AA94,AE94,AI94,AM94)</f>
        <v>82.303468099736008</v>
      </c>
      <c r="D94" s="305">
        <f t="shared" ref="D94:D101" si="84">SUM(H94,L94,P94,T94,X94,AB94,AF94,AJ94,AN94)</f>
        <v>93.568305785460609</v>
      </c>
      <c r="E94" s="305"/>
      <c r="F94" s="304">
        <v>5.9035621049663822</v>
      </c>
      <c r="G94" s="304">
        <v>7.1894227723547148</v>
      </c>
      <c r="H94" s="304">
        <v>9.3302058016406342</v>
      </c>
      <c r="I94" s="304"/>
      <c r="J94" s="304">
        <v>27.349726190997178</v>
      </c>
      <c r="K94" s="304">
        <v>31.966179243397423</v>
      </c>
      <c r="L94" s="304">
        <v>40.637260224266726</v>
      </c>
      <c r="M94" s="304"/>
      <c r="N94" s="304">
        <v>26.830151330693159</v>
      </c>
      <c r="O94" s="304">
        <v>27.495462250468023</v>
      </c>
      <c r="P94" s="304">
        <v>29.628423109490463</v>
      </c>
      <c r="Q94" s="304"/>
      <c r="R94" s="304">
        <v>5.4023584194753544</v>
      </c>
      <c r="S94" s="304">
        <v>2.9749546996047167</v>
      </c>
      <c r="T94" s="304">
        <v>1.5020366971385077</v>
      </c>
      <c r="U94" s="304"/>
      <c r="V94" s="304">
        <v>1.6946130239903874</v>
      </c>
      <c r="W94" s="304">
        <v>1.8145962376176332</v>
      </c>
      <c r="X94" s="304">
        <v>2.1370975922484718</v>
      </c>
      <c r="Y94" s="304"/>
      <c r="Z94" s="304">
        <v>5.5252352033818957</v>
      </c>
      <c r="AA94" s="304">
        <v>5.3752473037384929</v>
      </c>
      <c r="AB94" s="304">
        <v>5.7820228372732085</v>
      </c>
      <c r="AC94" s="304"/>
      <c r="AD94" s="304">
        <v>3.2835203483135862</v>
      </c>
      <c r="AE94" s="304">
        <v>3.1572620787919745</v>
      </c>
      <c r="AF94" s="304">
        <v>2.5480458604260492</v>
      </c>
      <c r="AG94" s="304"/>
      <c r="AH94" s="304">
        <v>2.114054481605395</v>
      </c>
      <c r="AI94" s="304">
        <v>1.8906547560465807</v>
      </c>
      <c r="AJ94" s="304">
        <v>1.3710600225314691</v>
      </c>
      <c r="AK94" s="304"/>
      <c r="AL94" s="304">
        <v>0.33513987334216305</v>
      </c>
      <c r="AM94" s="304">
        <v>0.4396887577164364</v>
      </c>
      <c r="AN94" s="304">
        <v>0.63215364044510658</v>
      </c>
    </row>
    <row r="95" spans="1:40" x14ac:dyDescent="0.2">
      <c r="A95" s="13" t="str">
        <f t="shared" si="80"/>
        <v>Associate professional occupations</v>
      </c>
      <c r="B95" s="305">
        <f t="shared" si="82"/>
        <v>29.786473643104795</v>
      </c>
      <c r="C95" s="305">
        <f t="shared" si="83"/>
        <v>37.183664936088277</v>
      </c>
      <c r="D95" s="305">
        <f t="shared" si="84"/>
        <v>43.075969040689529</v>
      </c>
      <c r="E95" s="305"/>
      <c r="F95" s="304">
        <v>0.24351483898989046</v>
      </c>
      <c r="G95" s="304">
        <v>0.348410336531979</v>
      </c>
      <c r="H95" s="304">
        <v>0.54127615400681883</v>
      </c>
      <c r="I95" s="304"/>
      <c r="J95" s="304">
        <v>3.6103212870234556</v>
      </c>
      <c r="K95" s="304">
        <v>5.1854353254161456</v>
      </c>
      <c r="L95" s="304">
        <v>7.4566013680227909</v>
      </c>
      <c r="M95" s="304"/>
      <c r="N95" s="304">
        <v>8.5600398790175021</v>
      </c>
      <c r="O95" s="304">
        <v>12.029537177321057</v>
      </c>
      <c r="P95" s="304">
        <v>16.001508239526181</v>
      </c>
      <c r="Q95" s="304"/>
      <c r="R95" s="304">
        <v>3.766530481564196</v>
      </c>
      <c r="S95" s="304">
        <v>4.013826606833236</v>
      </c>
      <c r="T95" s="304">
        <v>3.083625190962751</v>
      </c>
      <c r="U95" s="304"/>
      <c r="V95" s="304">
        <v>1.5940195883851453</v>
      </c>
      <c r="W95" s="304">
        <v>1.7787935395024181</v>
      </c>
      <c r="X95" s="304">
        <v>2.0906123392777296</v>
      </c>
      <c r="Y95" s="304"/>
      <c r="Z95" s="304">
        <v>5.9724559337533192</v>
      </c>
      <c r="AA95" s="304">
        <v>7.2819859663854531</v>
      </c>
      <c r="AB95" s="304">
        <v>8.3326238450686798</v>
      </c>
      <c r="AC95" s="304"/>
      <c r="AD95" s="304">
        <v>4.0663562518069751</v>
      </c>
      <c r="AE95" s="304">
        <v>4.7533248779792503</v>
      </c>
      <c r="AF95" s="304">
        <v>4.003260172116347</v>
      </c>
      <c r="AG95" s="304"/>
      <c r="AH95" s="304">
        <v>1.6974900635107339</v>
      </c>
      <c r="AI95" s="304">
        <v>1.4889886743531815</v>
      </c>
      <c r="AJ95" s="304">
        <v>1.0469012424327038</v>
      </c>
      <c r="AK95" s="304"/>
      <c r="AL95" s="304">
        <v>0.27574531905357719</v>
      </c>
      <c r="AM95" s="304">
        <v>0.30336243176556515</v>
      </c>
      <c r="AN95" s="304">
        <v>0.51956048927552689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21.377493056363985</v>
      </c>
      <c r="C96" s="305">
        <f t="shared" si="83"/>
        <v>20.599209144990397</v>
      </c>
      <c r="D96" s="305">
        <f t="shared" si="84"/>
        <v>16.069795581699285</v>
      </c>
      <c r="E96" s="305"/>
      <c r="F96" s="304">
        <v>0.14454194332873027</v>
      </c>
      <c r="G96" s="304">
        <v>0.1850570955468388</v>
      </c>
      <c r="H96" s="304">
        <v>0.25791537154208777</v>
      </c>
      <c r="I96" s="304"/>
      <c r="J96" s="304">
        <v>1.3941372535492151</v>
      </c>
      <c r="K96" s="304">
        <v>1.8063156845099786</v>
      </c>
      <c r="L96" s="304">
        <v>2.3543950009254586</v>
      </c>
      <c r="M96" s="304"/>
      <c r="N96" s="304">
        <v>4.0307045196466991</v>
      </c>
      <c r="O96" s="304">
        <v>4.6841818980778207</v>
      </c>
      <c r="P96" s="304">
        <v>5.2854314668479665</v>
      </c>
      <c r="Q96" s="304"/>
      <c r="R96" s="304">
        <v>2.2537231613644817</v>
      </c>
      <c r="S96" s="304">
        <v>2.5727952539013632</v>
      </c>
      <c r="T96" s="304">
        <v>2.8364844350325762</v>
      </c>
      <c r="U96" s="304"/>
      <c r="V96" s="304">
        <v>1.4425003336600217</v>
      </c>
      <c r="W96" s="304">
        <v>1.4708379746121214</v>
      </c>
      <c r="X96" s="304">
        <v>1.4099077242039511</v>
      </c>
      <c r="Y96" s="304"/>
      <c r="Z96" s="304">
        <v>5.158497858518186</v>
      </c>
      <c r="AA96" s="304">
        <v>4.9201363268735605</v>
      </c>
      <c r="AB96" s="304">
        <v>2.9333697738193472</v>
      </c>
      <c r="AC96" s="304"/>
      <c r="AD96" s="304">
        <v>4.1837095930758954</v>
      </c>
      <c r="AE96" s="304">
        <v>3.4289904796372941</v>
      </c>
      <c r="AF96" s="304">
        <v>0.8345613641327565</v>
      </c>
      <c r="AG96" s="304"/>
      <c r="AH96" s="304">
        <v>2.3937404612737785</v>
      </c>
      <c r="AI96" s="304">
        <v>1.2938464702602359</v>
      </c>
      <c r="AJ96" s="304">
        <v>9.798551813166366E-2</v>
      </c>
      <c r="AK96" s="304"/>
      <c r="AL96" s="304">
        <v>0.37593793194697461</v>
      </c>
      <c r="AM96" s="304">
        <v>0.23704796157118649</v>
      </c>
      <c r="AN96" s="304">
        <v>5.9744927063477865E-2</v>
      </c>
    </row>
    <row r="97" spans="1:40" x14ac:dyDescent="0.2">
      <c r="A97" s="13" t="str">
        <f t="shared" si="80"/>
        <v>Skilled trades occupations</v>
      </c>
      <c r="B97" s="305">
        <f t="shared" si="82"/>
        <v>1.8813488514864622</v>
      </c>
      <c r="C97" s="305">
        <f t="shared" si="83"/>
        <v>1.8026338954751864</v>
      </c>
      <c r="D97" s="305">
        <f t="shared" si="84"/>
        <v>1.565003217374056</v>
      </c>
      <c r="E97" s="304"/>
      <c r="F97" s="304">
        <v>1.9946427773767601E-2</v>
      </c>
      <c r="G97" s="304">
        <v>2.7718345576070249E-2</v>
      </c>
      <c r="H97" s="304">
        <v>3.8200044820124172E-2</v>
      </c>
      <c r="I97" s="304"/>
      <c r="J97" s="304">
        <v>4.1568138156588316E-2</v>
      </c>
      <c r="K97" s="304">
        <v>5.481106028394149E-2</v>
      </c>
      <c r="L97" s="304">
        <v>7.5361524754381834E-2</v>
      </c>
      <c r="M97" s="304"/>
      <c r="N97" s="304">
        <v>0.19687502943773461</v>
      </c>
      <c r="O97" s="304">
        <v>0.23112509307133228</v>
      </c>
      <c r="P97" s="304">
        <v>0.24995036398035847</v>
      </c>
      <c r="Q97" s="304"/>
      <c r="R97" s="304">
        <v>0.10269362930182743</v>
      </c>
      <c r="S97" s="304">
        <v>0.11925307677316413</v>
      </c>
      <c r="T97" s="304">
        <v>0.15318594227780127</v>
      </c>
      <c r="U97" s="304"/>
      <c r="V97" s="304">
        <v>8.5309038315392702E-2</v>
      </c>
      <c r="W97" s="304">
        <v>9.738910820060602E-2</v>
      </c>
      <c r="X97" s="304">
        <v>0.11765029013497554</v>
      </c>
      <c r="Y97" s="304"/>
      <c r="Z97" s="304">
        <v>0.43502930496371767</v>
      </c>
      <c r="AA97" s="304">
        <v>0.39690781484015109</v>
      </c>
      <c r="AB97" s="304">
        <v>0.30388588221069313</v>
      </c>
      <c r="AC97" s="304"/>
      <c r="AD97" s="304">
        <v>0.58698941872444743</v>
      </c>
      <c r="AE97" s="304">
        <v>0.53692568053904599</v>
      </c>
      <c r="AF97" s="304">
        <v>0.30827021808293986</v>
      </c>
      <c r="AG97" s="304"/>
      <c r="AH97" s="304">
        <v>0.2996756478756088</v>
      </c>
      <c r="AI97" s="304">
        <v>0.24637572266063806</v>
      </c>
      <c r="AJ97" s="304">
        <v>0.2179331970362394</v>
      </c>
      <c r="AK97" s="304"/>
      <c r="AL97" s="304">
        <v>0.11326221693737748</v>
      </c>
      <c r="AM97" s="304">
        <v>9.212799353023704E-2</v>
      </c>
      <c r="AN97" s="304">
        <v>0.10056575407654236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56.12832316327804</v>
      </c>
      <c r="C98" s="305">
        <f t="shared" si="83"/>
        <v>59.626445619915927</v>
      </c>
      <c r="D98" s="305">
        <f t="shared" si="84"/>
        <v>66.139539271909371</v>
      </c>
      <c r="E98" s="304"/>
      <c r="F98" s="304">
        <v>3.6313111661889878E-2</v>
      </c>
      <c r="G98" s="304">
        <v>5.1599148910314446E-2</v>
      </c>
      <c r="H98" s="304">
        <v>7.5350852090589268E-2</v>
      </c>
      <c r="I98" s="304"/>
      <c r="J98" s="304">
        <v>1.9827178133932051</v>
      </c>
      <c r="K98" s="304">
        <v>2.7382233503259346</v>
      </c>
      <c r="L98" s="304">
        <v>4.0681734035448072</v>
      </c>
      <c r="M98" s="304"/>
      <c r="N98" s="304">
        <v>5.954495363486167</v>
      </c>
      <c r="O98" s="304">
        <v>7.3722740696990874</v>
      </c>
      <c r="P98" s="304">
        <v>9.6494989078938751</v>
      </c>
      <c r="Q98" s="304"/>
      <c r="R98" s="304">
        <v>5.0559985111669352</v>
      </c>
      <c r="S98" s="304">
        <v>5.1502519377194451</v>
      </c>
      <c r="T98" s="304">
        <v>5.4427803205052756</v>
      </c>
      <c r="U98" s="304"/>
      <c r="V98" s="304">
        <v>3.2632443126790713</v>
      </c>
      <c r="W98" s="304">
        <v>3.5792655177324049</v>
      </c>
      <c r="X98" s="304">
        <v>4.2227558465964723</v>
      </c>
      <c r="Y98" s="304"/>
      <c r="Z98" s="304">
        <v>23.028823968387595</v>
      </c>
      <c r="AA98" s="304">
        <v>24.234801810639247</v>
      </c>
      <c r="AB98" s="304">
        <v>28.6684211301821</v>
      </c>
      <c r="AC98" s="304"/>
      <c r="AD98" s="304">
        <v>14.846367077977707</v>
      </c>
      <c r="AE98" s="304">
        <v>15.252016900508782</v>
      </c>
      <c r="AF98" s="304">
        <v>13.077765503820636</v>
      </c>
      <c r="AG98" s="304"/>
      <c r="AH98" s="304">
        <v>1.5984678672434414</v>
      </c>
      <c r="AI98" s="304">
        <v>0.89639834248736006</v>
      </c>
      <c r="AJ98" s="304">
        <v>0.53116828076604505</v>
      </c>
      <c r="AK98" s="304"/>
      <c r="AL98" s="304">
        <v>0.36189513728203648</v>
      </c>
      <c r="AM98" s="304">
        <v>0.35161454189335456</v>
      </c>
      <c r="AN98" s="304">
        <v>0.4036250265095761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2.7285693535182434</v>
      </c>
      <c r="C99" s="305">
        <f t="shared" si="83"/>
        <v>2.9668434076019365</v>
      </c>
      <c r="D99" s="305">
        <f>SUM(H99,L99,P99,T99,X99,AB99,AF99,AJ99,AN99)</f>
        <v>3.0187501111507369</v>
      </c>
      <c r="E99" s="304"/>
      <c r="F99" s="304">
        <v>1.5181299147067626E-2</v>
      </c>
      <c r="G99" s="304">
        <v>2.3121679721821768E-2</v>
      </c>
      <c r="H99" s="304">
        <v>3.1109835595174516E-2</v>
      </c>
      <c r="I99" s="304"/>
      <c r="J99" s="304">
        <v>0.26030007236165326</v>
      </c>
      <c r="K99" s="304">
        <v>0.33562249781470271</v>
      </c>
      <c r="L99" s="304">
        <v>0.42893998561458124</v>
      </c>
      <c r="M99" s="304"/>
      <c r="N99" s="304">
        <v>0.61389592193273879</v>
      </c>
      <c r="O99" s="304">
        <v>0.72185501175695366</v>
      </c>
      <c r="P99" s="304">
        <v>0.81448177353609796</v>
      </c>
      <c r="Q99" s="304"/>
      <c r="R99" s="304">
        <v>0.32688942577211355</v>
      </c>
      <c r="S99" s="304">
        <v>0.29798740159950426</v>
      </c>
      <c r="T99" s="304">
        <v>0.2954884142834302</v>
      </c>
      <c r="U99" s="304"/>
      <c r="V99" s="304">
        <v>0.23053182177466061</v>
      </c>
      <c r="W99" s="304">
        <v>0.27923784696450182</v>
      </c>
      <c r="X99" s="304">
        <v>0.32224287059221501</v>
      </c>
      <c r="Y99" s="304"/>
      <c r="Z99" s="304">
        <v>0.61316714164174246</v>
      </c>
      <c r="AA99" s="304">
        <v>0.63396126541489806</v>
      </c>
      <c r="AB99" s="304">
        <v>0.63758265267138314</v>
      </c>
      <c r="AC99" s="304"/>
      <c r="AD99" s="304">
        <v>0.44225144649742221</v>
      </c>
      <c r="AE99" s="304">
        <v>0.44613378291561218</v>
      </c>
      <c r="AF99" s="304">
        <v>0.27270305718254889</v>
      </c>
      <c r="AG99" s="304"/>
      <c r="AH99" s="304">
        <v>0.1586682422123587</v>
      </c>
      <c r="AI99" s="304">
        <v>0.1379032901718136</v>
      </c>
      <c r="AJ99" s="304">
        <v>7.9364613193043221E-2</v>
      </c>
      <c r="AK99" s="304"/>
      <c r="AL99" s="304">
        <v>6.7683982178486299E-2</v>
      </c>
      <c r="AM99" s="304">
        <v>9.1020631242128183E-2</v>
      </c>
      <c r="AN99" s="304">
        <v>0.13683690848226299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1.7841678563744912</v>
      </c>
      <c r="C100" s="305">
        <f t="shared" si="83"/>
        <v>2.0700713245313169</v>
      </c>
      <c r="D100" s="305">
        <f t="shared" si="84"/>
        <v>1.949801838074261</v>
      </c>
      <c r="E100" s="304"/>
      <c r="F100" s="304">
        <v>1.7320576389753498E-2</v>
      </c>
      <c r="G100" s="304">
        <v>3.6635484471350378E-2</v>
      </c>
      <c r="H100" s="304">
        <v>6.3112795246788658E-2</v>
      </c>
      <c r="I100" s="304"/>
      <c r="J100" s="304">
        <v>3.7048390832499237E-2</v>
      </c>
      <c r="K100" s="304">
        <v>5.7853593127710219E-2</v>
      </c>
      <c r="L100" s="304">
        <v>7.5441511976687733E-2</v>
      </c>
      <c r="M100" s="304"/>
      <c r="N100" s="304">
        <v>0.1446536545965697</v>
      </c>
      <c r="O100" s="304">
        <v>0.22065127984319183</v>
      </c>
      <c r="P100" s="304">
        <v>0.30987335499524105</v>
      </c>
      <c r="Q100" s="304"/>
      <c r="R100" s="304">
        <v>0.10185604193344845</v>
      </c>
      <c r="S100" s="304">
        <v>0.16142050714072856</v>
      </c>
      <c r="T100" s="304">
        <v>0.24779363435133214</v>
      </c>
      <c r="U100" s="304"/>
      <c r="V100" s="304">
        <v>0.16427381149575279</v>
      </c>
      <c r="W100" s="304">
        <v>0.20715212655597312</v>
      </c>
      <c r="X100" s="304">
        <v>0.27353218240163185</v>
      </c>
      <c r="Y100" s="304"/>
      <c r="Z100" s="304">
        <v>0.44840796855484566</v>
      </c>
      <c r="AA100" s="304">
        <v>0.50429986537634353</v>
      </c>
      <c r="AB100" s="304">
        <v>0.48269066937277405</v>
      </c>
      <c r="AC100" s="304"/>
      <c r="AD100" s="304">
        <v>0.35836026760256023</v>
      </c>
      <c r="AE100" s="304">
        <v>0.40079039455383947</v>
      </c>
      <c r="AF100" s="304">
        <v>0.17681583565775033</v>
      </c>
      <c r="AG100" s="304"/>
      <c r="AH100" s="304">
        <v>0.41293439940586668</v>
      </c>
      <c r="AI100" s="304">
        <v>0.37057139960379237</v>
      </c>
      <c r="AJ100" s="304">
        <v>0.18191012292127762</v>
      </c>
      <c r="AK100" s="304"/>
      <c r="AL100" s="304">
        <v>9.9312745563194818E-2</v>
      </c>
      <c r="AM100" s="304">
        <v>0.11069667385838761</v>
      </c>
      <c r="AN100" s="304">
        <v>0.1386317311507774</v>
      </c>
    </row>
    <row r="101" spans="1:40" x14ac:dyDescent="0.2">
      <c r="A101" s="39" t="str">
        <f t="shared" si="80"/>
        <v>Elementary occupations</v>
      </c>
      <c r="B101" s="307">
        <f t="shared" si="82"/>
        <v>6.750513647109055</v>
      </c>
      <c r="C101" s="307">
        <f t="shared" si="83"/>
        <v>5.6102154572867358</v>
      </c>
      <c r="D101" s="307">
        <f t="shared" si="84"/>
        <v>4.4918558614954698</v>
      </c>
      <c r="E101" s="307"/>
      <c r="F101" s="307">
        <v>4.4046063517771588E-3</v>
      </c>
      <c r="G101" s="307">
        <v>4.3960832999293048E-3</v>
      </c>
      <c r="H101" s="307">
        <v>4.198577378658956E-3</v>
      </c>
      <c r="I101" s="307"/>
      <c r="J101" s="307">
        <v>8.101605226403398E-2</v>
      </c>
      <c r="K101" s="307">
        <v>8.9796429568515718E-2</v>
      </c>
      <c r="L101" s="307">
        <v>0.12273364427760787</v>
      </c>
      <c r="M101" s="307"/>
      <c r="N101" s="307">
        <v>0.28860603769366527</v>
      </c>
      <c r="O101" s="307">
        <v>0.31290375144662896</v>
      </c>
      <c r="P101" s="307">
        <v>0.40256717303923689</v>
      </c>
      <c r="Q101" s="307"/>
      <c r="R101" s="307">
        <v>0.2753316312323803</v>
      </c>
      <c r="S101" s="307">
        <v>0.40548433743054302</v>
      </c>
      <c r="T101" s="307">
        <v>0.63823866238792493</v>
      </c>
      <c r="U101" s="307"/>
      <c r="V101" s="307">
        <v>0.20839471941618043</v>
      </c>
      <c r="W101" s="307">
        <v>0.21641243264866547</v>
      </c>
      <c r="X101" s="307">
        <v>0.26119683116063119</v>
      </c>
      <c r="Y101" s="307"/>
      <c r="Z101" s="307">
        <v>1.3117892480824345</v>
      </c>
      <c r="AA101" s="307">
        <v>1.0084834534490923</v>
      </c>
      <c r="AB101" s="307">
        <v>0.7896077539523495</v>
      </c>
      <c r="AC101" s="307"/>
      <c r="AD101" s="307">
        <v>2.3109540680756733</v>
      </c>
      <c r="AE101" s="307">
        <v>2.1166413404996938</v>
      </c>
      <c r="AF101" s="307">
        <v>1.6276577724294661</v>
      </c>
      <c r="AG101" s="307"/>
      <c r="AH101" s="307">
        <v>1.6890004034106536</v>
      </c>
      <c r="AI101" s="307">
        <v>1.1624086929596442</v>
      </c>
      <c r="AJ101" s="307">
        <v>0.35175065506812836</v>
      </c>
      <c r="AK101" s="307"/>
      <c r="AL101" s="307">
        <v>0.58101688058225709</v>
      </c>
      <c r="AM101" s="307">
        <v>0.29368893598402313</v>
      </c>
      <c r="AN101" s="307">
        <v>0.29390479180146611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Lancashire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Lancashire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Lancashire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Lancashire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Lancashire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Lancashire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Lancashire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Lancashire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Lancashire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0.40575437910218376</v>
      </c>
      <c r="C8" s="69">
        <v>0.48435903385080392</v>
      </c>
      <c r="D8" s="69">
        <v>0.59472824078463016</v>
      </c>
      <c r="E8" s="69">
        <v>0.62616056548342081</v>
      </c>
      <c r="F8" s="69">
        <v>0.80738003083382459</v>
      </c>
      <c r="G8" s="10"/>
      <c r="H8" s="69">
        <f>F8-D8</f>
        <v>0.21265179004919443</v>
      </c>
      <c r="I8" s="69">
        <f>'RD T1'!E36</f>
        <v>0.37089193023801942</v>
      </c>
      <c r="J8" s="69">
        <f>SUM(H8:I8)</f>
        <v>0.5835437202872138</v>
      </c>
      <c r="L8" t="str">
        <f>A8</f>
        <v>11 Corporate managers and directors</v>
      </c>
      <c r="M8" s="69">
        <v>3.621675425488637</v>
      </c>
      <c r="N8" s="69">
        <v>4.4492871212038025</v>
      </c>
      <c r="O8" s="69">
        <v>4.9702913611077566</v>
      </c>
      <c r="P8" s="69">
        <v>5.1211681965673543</v>
      </c>
      <c r="Q8" s="69">
        <v>6.4594604107960203</v>
      </c>
      <c r="R8" s="10"/>
      <c r="S8" s="69">
        <f>Q8-O8</f>
        <v>1.4891690496882637</v>
      </c>
      <c r="T8" s="69">
        <f>'RD T1'!E65</f>
        <v>3.0760505434267533</v>
      </c>
      <c r="U8" s="69">
        <f>SUM(S8:T8)</f>
        <v>4.5652195931150175</v>
      </c>
      <c r="W8" t="str">
        <f>A8</f>
        <v>11 Corporate managers and directors</v>
      </c>
      <c r="X8" s="69">
        <v>9.7192957630857855</v>
      </c>
      <c r="Y8" s="69">
        <v>12.446583701206302</v>
      </c>
      <c r="Z8" s="69">
        <v>12.382956682641419</v>
      </c>
      <c r="AA8" s="69">
        <v>11.8739075296065</v>
      </c>
      <c r="AB8" s="69">
        <v>14.345338365062297</v>
      </c>
      <c r="AC8" s="69"/>
      <c r="AD8" s="69">
        <f>AB8-Z8</f>
        <v>1.9623816824208777</v>
      </c>
      <c r="AE8" s="69">
        <f>'RD T1'!E94</f>
        <v>7.2159782501454757</v>
      </c>
      <c r="AF8" s="69">
        <f>SUM(AD8:AE8)</f>
        <v>9.1783599325663534</v>
      </c>
      <c r="AH8" t="str">
        <f>L8</f>
        <v>11 Corporate managers and directors</v>
      </c>
      <c r="AI8" s="69">
        <v>2.1719624172910992</v>
      </c>
      <c r="AJ8" s="69">
        <v>2.6277333762667543</v>
      </c>
      <c r="AK8" s="69">
        <v>2.6839446240784128</v>
      </c>
      <c r="AL8" s="69">
        <v>2.454130378898705</v>
      </c>
      <c r="AM8" s="69">
        <v>2.7871047308582386</v>
      </c>
      <c r="AN8" s="69"/>
      <c r="AO8" s="69">
        <f>AM8-AK8</f>
        <v>0.10316010677982579</v>
      </c>
      <c r="AP8" s="69">
        <f>'RD T1'!E123</f>
        <v>1.3491937494621049</v>
      </c>
      <c r="AQ8" s="69">
        <f>SUM(AO8:AP8)</f>
        <v>1.4523538562419307</v>
      </c>
      <c r="AS8" t="str">
        <f>W8</f>
        <v>11 Corporate managers and directors</v>
      </c>
      <c r="AT8" s="69">
        <v>2.9964186709837426</v>
      </c>
      <c r="AU8" s="69">
        <v>3.7018521687375938</v>
      </c>
      <c r="AV8" s="69">
        <v>3.8090479963203929</v>
      </c>
      <c r="AW8" s="69">
        <v>3.3938412081356431</v>
      </c>
      <c r="AX8" s="69">
        <v>3.9915509447623645</v>
      </c>
      <c r="AY8" s="69"/>
      <c r="AZ8" s="69">
        <f>AX8-AV8</f>
        <v>0.18250294844197157</v>
      </c>
      <c r="BA8" s="69">
        <f>'RD T1'!E152</f>
        <v>1.8684408411913447</v>
      </c>
      <c r="BB8" s="69">
        <f>SUM(AZ8:BA8)</f>
        <v>2.0509437896333162</v>
      </c>
      <c r="BD8" t="str">
        <f>AH8</f>
        <v>11 Corporate managers and directors</v>
      </c>
      <c r="BE8" s="69">
        <v>7.4784421918444659</v>
      </c>
      <c r="BF8" s="69">
        <v>8.3155861076808382</v>
      </c>
      <c r="BG8" s="69">
        <v>8.5881427683481029</v>
      </c>
      <c r="BH8" s="69">
        <v>7.0936171271476329</v>
      </c>
      <c r="BI8" s="69">
        <v>7.0373049149490328</v>
      </c>
      <c r="BJ8" s="69"/>
      <c r="BK8" s="69">
        <f>BI8-BG8</f>
        <v>-1.5508378533990701</v>
      </c>
      <c r="BL8" s="69">
        <f>'RD T1'!E181</f>
        <v>3.1922558271316301</v>
      </c>
      <c r="BM8" s="69">
        <f>SUM(BK8:BL8)</f>
        <v>1.64141797373256</v>
      </c>
      <c r="BO8" t="str">
        <f>AS8</f>
        <v>11 Corporate managers and directors</v>
      </c>
      <c r="BP8" s="69">
        <v>6.5492558436202222</v>
      </c>
      <c r="BQ8" s="69">
        <v>6.7751928406788062</v>
      </c>
      <c r="BR8" s="69">
        <v>6.5740438293561194</v>
      </c>
      <c r="BS8" s="69">
        <v>5.2935026987733149</v>
      </c>
      <c r="BT8" s="69">
        <v>4.3790146710750326</v>
      </c>
      <c r="BU8" s="69"/>
      <c r="BV8" s="69">
        <f>BT8-BR8</f>
        <v>-2.1950291582810868</v>
      </c>
      <c r="BW8" s="69">
        <f>'RD T1'!E210</f>
        <v>2.3102731573343136</v>
      </c>
      <c r="BX8" s="69">
        <f>SUM(BV8:BW8)</f>
        <v>0.1152439990532268</v>
      </c>
      <c r="BZ8" t="str">
        <f>BD8</f>
        <v>11 Corporate managers and directors</v>
      </c>
      <c r="CA8" s="69">
        <v>3.8444541212112759</v>
      </c>
      <c r="CB8" s="69">
        <v>4.2915761166902779</v>
      </c>
      <c r="CC8" s="69">
        <v>4.4726409550843043</v>
      </c>
      <c r="CD8" s="69">
        <v>3.431643042546241</v>
      </c>
      <c r="CE8" s="69">
        <v>2.6192599216516408</v>
      </c>
      <c r="CF8" s="69"/>
      <c r="CG8" s="69">
        <f>CE8-CC8</f>
        <v>-1.8533810334326635</v>
      </c>
      <c r="CH8" s="69">
        <f>'RD T1'!E239</f>
        <v>1.492705010426943</v>
      </c>
      <c r="CI8" s="69">
        <f>SUM(CG8:CH8)</f>
        <v>-0.36067602300572044</v>
      </c>
      <c r="CK8" t="str">
        <f>BO8</f>
        <v>11 Corporate managers and directors</v>
      </c>
      <c r="CL8" s="69">
        <v>0.99025297565044301</v>
      </c>
      <c r="CM8" s="69">
        <v>0.93324961987087052</v>
      </c>
      <c r="CN8" s="69">
        <v>1.0768179735915875</v>
      </c>
      <c r="CO8" s="69">
        <v>1.0378698163123983</v>
      </c>
      <c r="CP8" s="69">
        <v>1.3516288504841161</v>
      </c>
      <c r="CQ8" s="69"/>
      <c r="CR8" s="69">
        <f>CP8-CN8</f>
        <v>0.27481087689252859</v>
      </c>
      <c r="CS8" s="69">
        <f>'RD T1'!E268</f>
        <v>0.38847134385227555</v>
      </c>
      <c r="CT8" s="69">
        <f>SUM(CR8:CS8)</f>
        <v>0.66328222074480414</v>
      </c>
    </row>
    <row r="9" spans="1:98" x14ac:dyDescent="0.2">
      <c r="A9" s="10" t="str">
        <f>name!D5</f>
        <v>12 Other managers and proprietors</v>
      </c>
      <c r="B9" s="69">
        <v>0.18237944697969613</v>
      </c>
      <c r="C9" s="69">
        <v>0.20835302684042423</v>
      </c>
      <c r="D9" s="69">
        <v>0.23562206453859977</v>
      </c>
      <c r="E9" s="69">
        <v>0.28239542480109669</v>
      </c>
      <c r="F9" s="69">
        <v>0.37605721813267184</v>
      </c>
      <c r="H9" s="69">
        <f t="shared" ref="H9:H32" si="26">F9-D9</f>
        <v>0.14043515359407208</v>
      </c>
      <c r="I9" s="69">
        <f>'RD T1'!E37</f>
        <v>0.19075673761823017</v>
      </c>
      <c r="J9" s="69">
        <f t="shared" ref="J9:J32" si="27">SUM(H9:I9)</f>
        <v>0.33119189121230225</v>
      </c>
      <c r="L9" t="str">
        <f t="shared" ref="L9:L32" si="28">A9</f>
        <v>12 Other managers and proprietors</v>
      </c>
      <c r="M9" s="69">
        <v>1.5926742133647136</v>
      </c>
      <c r="N9" s="69">
        <v>1.7782993703878638</v>
      </c>
      <c r="O9" s="69">
        <v>2.0366351625562715</v>
      </c>
      <c r="P9" s="69">
        <v>2.3798351348304352</v>
      </c>
      <c r="Q9" s="69">
        <v>3.2078709438700197</v>
      </c>
      <c r="S9" s="69">
        <f t="shared" ref="S9:S35" si="29">Q9-O9</f>
        <v>1.1712357813137482</v>
      </c>
      <c r="T9" s="69">
        <f>'RD T1'!E66</f>
        <v>1.6115430890913247</v>
      </c>
      <c r="U9" s="69">
        <f t="shared" ref="U9:U32" si="30">SUM(S9:T9)</f>
        <v>2.7827788704050729</v>
      </c>
      <c r="W9" t="str">
        <f t="shared" ref="W9:W32" si="31">A9</f>
        <v>12 Other managers and proprietors</v>
      </c>
      <c r="X9" s="69">
        <v>3.9957390642843795</v>
      </c>
      <c r="Y9" s="69">
        <v>4.5644967462007964</v>
      </c>
      <c r="Z9" s="69">
        <v>4.7141711831009836</v>
      </c>
      <c r="AA9" s="69">
        <v>5.3238173177988433</v>
      </c>
      <c r="AB9" s="69">
        <v>7.0396905520676043</v>
      </c>
      <c r="AC9" s="69"/>
      <c r="AD9" s="69">
        <f t="shared" ref="AD9:AD32" si="32">AB9-Z9</f>
        <v>2.3255193689666207</v>
      </c>
      <c r="AE9" s="69">
        <f>'RD T1'!E95</f>
        <v>3.5856100699135838</v>
      </c>
      <c r="AF9" s="69">
        <f t="shared" ref="AF9:AF32" si="33">SUM(AD9:AE9)</f>
        <v>5.911129438880204</v>
      </c>
      <c r="AH9" t="str">
        <f t="shared" ref="AH9:AH32" si="34">L9</f>
        <v>12 Other managers and proprietors</v>
      </c>
      <c r="AI9" s="69">
        <v>1.1616164016643962</v>
      </c>
      <c r="AJ9" s="69">
        <v>1.2654338280185018</v>
      </c>
      <c r="AK9" s="69">
        <v>1.4115593527076076</v>
      </c>
      <c r="AL9" s="69">
        <v>1.4715392251957204</v>
      </c>
      <c r="AM9" s="69">
        <v>1.8704537538600605</v>
      </c>
      <c r="AN9" s="69"/>
      <c r="AO9" s="69">
        <f t="shared" ref="AO9:AO32" si="35">AM9-AK9</f>
        <v>0.45889440115245295</v>
      </c>
      <c r="AP9" s="69">
        <f>'RD T1'!E124</f>
        <v>0.98202598548205544</v>
      </c>
      <c r="AQ9" s="69">
        <f t="shared" ref="AQ9:AQ32" si="36">SUM(AO9:AP9)</f>
        <v>1.4409203866345084</v>
      </c>
      <c r="AS9" t="str">
        <f t="shared" ref="AS9:AS32" si="37">W9</f>
        <v>12 Other managers and proprietors</v>
      </c>
      <c r="AT9" s="69">
        <v>1.3149798811964237</v>
      </c>
      <c r="AU9" s="69">
        <v>1.4982746912151581</v>
      </c>
      <c r="AV9" s="69">
        <v>1.5432556850088681</v>
      </c>
      <c r="AW9" s="69">
        <v>1.7140399018557517</v>
      </c>
      <c r="AX9" s="69">
        <v>2.1392023320209486</v>
      </c>
      <c r="AY9" s="69"/>
      <c r="AZ9" s="69">
        <f t="shared" ref="AZ9:AZ32" si="38">AX9-AV9</f>
        <v>0.59594664701208044</v>
      </c>
      <c r="BA9" s="69">
        <f>'RD T1'!E153</f>
        <v>1.0759998589011097</v>
      </c>
      <c r="BB9" s="69">
        <f t="shared" ref="BB9:BB32" si="39">SUM(AZ9:BA9)</f>
        <v>1.6719465059131902</v>
      </c>
      <c r="BD9" t="str">
        <f t="shared" ref="BD9:BD32" si="40">AH9</f>
        <v>12 Other managers and proprietors</v>
      </c>
      <c r="BE9" s="69">
        <v>4.1980424922616928</v>
      </c>
      <c r="BF9" s="69">
        <v>3.89988914940206</v>
      </c>
      <c r="BG9" s="69">
        <v>4.1177155236141756</v>
      </c>
      <c r="BH9" s="69">
        <v>3.7639074030810895</v>
      </c>
      <c r="BI9" s="69">
        <v>3.8125570034171292</v>
      </c>
      <c r="BJ9" s="69"/>
      <c r="BK9" s="69">
        <f t="shared" ref="BK9:BK32" si="41">BI9-BG9</f>
        <v>-0.30515852019704637</v>
      </c>
      <c r="BL9" s="69">
        <f>'RD T1'!E182</f>
        <v>1.812892493803502</v>
      </c>
      <c r="BM9" s="69">
        <f t="shared" ref="BM9:BM32" si="42">SUM(BK9:BL9)</f>
        <v>1.5077339736064557</v>
      </c>
      <c r="BO9" t="str">
        <f t="shared" ref="BO9:BO32" si="43">AS9</f>
        <v>12 Other managers and proprietors</v>
      </c>
      <c r="BP9" s="69">
        <v>4.1142608882479728</v>
      </c>
      <c r="BQ9" s="69">
        <v>3.9808641580273632</v>
      </c>
      <c r="BR9" s="69">
        <v>4.0385866604844738</v>
      </c>
      <c r="BS9" s="69">
        <v>3.9994394000503961</v>
      </c>
      <c r="BT9" s="69">
        <v>3.7087399689543599</v>
      </c>
      <c r="BU9" s="69"/>
      <c r="BV9" s="69">
        <f t="shared" ref="BV9:BV32" si="44">BT9-BR9</f>
        <v>-0.32984669153011392</v>
      </c>
      <c r="BW9" s="69">
        <f>'RD T1'!E211</f>
        <v>2.0355063796040129</v>
      </c>
      <c r="BX9" s="69">
        <f t="shared" ref="BX9:BX32" si="45">SUM(BV9:BW9)</f>
        <v>1.705659688073899</v>
      </c>
      <c r="BZ9" t="str">
        <f t="shared" ref="BZ9:BZ32" si="46">BD9</f>
        <v>12 Other managers and proprietors</v>
      </c>
      <c r="CA9" s="69">
        <v>2.5256373450860137</v>
      </c>
      <c r="CB9" s="69">
        <v>2.419901234385136</v>
      </c>
      <c r="CC9" s="69">
        <v>2.5386456066451584</v>
      </c>
      <c r="CD9" s="69">
        <v>2.1904834705916856</v>
      </c>
      <c r="CE9" s="69">
        <v>1.6083617080153978</v>
      </c>
      <c r="CF9" s="69"/>
      <c r="CG9" s="69">
        <f t="shared" ref="CG9:CG32" si="47">CE9-CC9</f>
        <v>-0.93028389862976058</v>
      </c>
      <c r="CH9" s="69">
        <f>'RD T1'!E240</f>
        <v>0.98252144733621349</v>
      </c>
      <c r="CI9" s="69">
        <f t="shared" ref="CI9:CI32" si="48">SUM(CG9:CH9)</f>
        <v>5.2237548706452919E-2</v>
      </c>
      <c r="CK9" t="str">
        <f t="shared" ref="CK9:CK32" si="49">BO9</f>
        <v>12 Other managers and proprietors</v>
      </c>
      <c r="CL9" s="69">
        <v>1.218411890174431</v>
      </c>
      <c r="CM9" s="69">
        <v>0.93340331986718572</v>
      </c>
      <c r="CN9" s="69">
        <v>1.104432250620935</v>
      </c>
      <c r="CO9" s="69">
        <v>1.1334079153077399</v>
      </c>
      <c r="CP9" s="69">
        <v>1.3871484516755765</v>
      </c>
      <c r="CQ9" s="69"/>
      <c r="CR9" s="69">
        <f t="shared" ref="CR9:CR32" si="50">CP9-CN9</f>
        <v>0.28271620105464157</v>
      </c>
      <c r="CS9" s="69">
        <f>'RD T1'!E269</f>
        <v>0.46906908320885832</v>
      </c>
      <c r="CT9" s="69">
        <f t="shared" ref="CT9:CT32" si="51">SUM(CR9:CS9)</f>
        <v>0.75178528426349989</v>
      </c>
    </row>
    <row r="10" spans="1:98" x14ac:dyDescent="0.2">
      <c r="A10" s="10" t="str">
        <f>name!D6</f>
        <v>21 Science, research, engineering and technology professionals</v>
      </c>
      <c r="B10" s="69">
        <v>1.5319997151196916</v>
      </c>
      <c r="C10" s="69">
        <v>1.7299587641293221</v>
      </c>
      <c r="D10" s="69">
        <v>1.9786380364351881</v>
      </c>
      <c r="E10" s="69">
        <v>2.5986896394177483</v>
      </c>
      <c r="F10" s="69">
        <v>3.3307736587333818</v>
      </c>
      <c r="G10" s="11"/>
      <c r="H10" s="69">
        <f t="shared" si="26"/>
        <v>1.3521356222981937</v>
      </c>
      <c r="I10" s="69">
        <f>'RD T1'!E38</f>
        <v>1.0913771545137696</v>
      </c>
      <c r="J10" s="69">
        <f t="shared" si="27"/>
        <v>2.4435127768119633</v>
      </c>
      <c r="L10" t="str">
        <f t="shared" si="28"/>
        <v>21 Science, research, engineering and technology professionals</v>
      </c>
      <c r="M10" s="69">
        <v>5.388122503355758</v>
      </c>
      <c r="N10" s="69">
        <v>6.1829278497365951</v>
      </c>
      <c r="O10" s="69">
        <v>7.0541927198606942</v>
      </c>
      <c r="P10" s="69">
        <v>9.9920518524908033</v>
      </c>
      <c r="Q10" s="69">
        <v>13.29281512134353</v>
      </c>
      <c r="R10" s="11"/>
      <c r="S10" s="69">
        <f t="shared" si="29"/>
        <v>6.2386224014828358</v>
      </c>
      <c r="T10" s="69">
        <f>'RD T1'!E67</f>
        <v>4.5045083531942272</v>
      </c>
      <c r="U10" s="69">
        <f t="shared" si="30"/>
        <v>10.743130754677063</v>
      </c>
      <c r="W10" t="str">
        <f t="shared" si="31"/>
        <v>21 Science, research, engineering and technology professionals</v>
      </c>
      <c r="X10" s="69">
        <v>11.241360053345115</v>
      </c>
      <c r="Y10" s="69">
        <v>13.078650011815226</v>
      </c>
      <c r="Z10" s="69">
        <v>12.90151382181722</v>
      </c>
      <c r="AA10" s="69">
        <v>15.845298788801124</v>
      </c>
      <c r="AB10" s="69">
        <v>18.684683330082454</v>
      </c>
      <c r="AC10" s="69"/>
      <c r="AD10" s="69">
        <f t="shared" si="32"/>
        <v>5.7831695082652335</v>
      </c>
      <c r="AE10" s="69">
        <f>'RD T1'!E96</f>
        <v>6.3345480414131794</v>
      </c>
      <c r="AF10" s="69">
        <f t="shared" si="33"/>
        <v>12.117717549678414</v>
      </c>
      <c r="AH10" t="str">
        <f t="shared" si="34"/>
        <v>21 Science, research, engineering and technology professionals</v>
      </c>
      <c r="AI10" s="69">
        <v>1.2349702616068436</v>
      </c>
      <c r="AJ10" s="69">
        <v>1.3888035493859427</v>
      </c>
      <c r="AK10" s="69">
        <v>1.4323018163711188</v>
      </c>
      <c r="AL10" s="69">
        <v>1.6995963073977107</v>
      </c>
      <c r="AM10" s="69">
        <v>2.0054913743299077</v>
      </c>
      <c r="AN10" s="69"/>
      <c r="AO10" s="69">
        <f t="shared" si="35"/>
        <v>0.5731895579587889</v>
      </c>
      <c r="AP10" s="69">
        <f>'RD T1'!E125</f>
        <v>0.6597696098469914</v>
      </c>
      <c r="AQ10" s="69">
        <f t="shared" si="36"/>
        <v>1.2329591678057803</v>
      </c>
      <c r="AS10" t="str">
        <f t="shared" si="37"/>
        <v>21 Science, research, engineering and technology professionals</v>
      </c>
      <c r="AT10" s="69">
        <v>3.5329159675822446</v>
      </c>
      <c r="AU10" s="69">
        <v>4.0692527447656781</v>
      </c>
      <c r="AV10" s="69">
        <v>4.0499688035893948</v>
      </c>
      <c r="AW10" s="69">
        <v>4.4787634026153684</v>
      </c>
      <c r="AX10" s="69">
        <v>4.9615476043739735</v>
      </c>
      <c r="AY10" s="69"/>
      <c r="AZ10" s="69">
        <f t="shared" si="38"/>
        <v>0.91157880078457865</v>
      </c>
      <c r="BA10" s="69">
        <f>'RD T1'!E154</f>
        <v>1.5416251095612001</v>
      </c>
      <c r="BB10" s="69">
        <f t="shared" si="39"/>
        <v>2.4532039103457786</v>
      </c>
      <c r="BD10" t="str">
        <f t="shared" si="40"/>
        <v>21 Science, research, engineering and technology professionals</v>
      </c>
      <c r="BE10" s="69">
        <v>5.4544000325065989</v>
      </c>
      <c r="BF10" s="69">
        <v>5.5765477258615395</v>
      </c>
      <c r="BG10" s="69">
        <v>5.6514349687058818</v>
      </c>
      <c r="BH10" s="69">
        <v>6.0171659890428879</v>
      </c>
      <c r="BI10" s="69">
        <v>5.4327940750812207</v>
      </c>
      <c r="BJ10" s="69"/>
      <c r="BK10" s="69">
        <f t="shared" si="41"/>
        <v>-0.2186408936246611</v>
      </c>
      <c r="BL10" s="69">
        <f>'RD T1'!E183</f>
        <v>1.7021589741085954</v>
      </c>
      <c r="BM10" s="69">
        <f t="shared" si="42"/>
        <v>1.4835180804839343</v>
      </c>
      <c r="BO10" t="str">
        <f t="shared" si="43"/>
        <v>21 Science, research, engineering and technology professionals</v>
      </c>
      <c r="BP10" s="69">
        <v>4.0291608985129148</v>
      </c>
      <c r="BQ10" s="69">
        <v>3.9038409905312985</v>
      </c>
      <c r="BR10" s="69">
        <v>3.9002107465182712</v>
      </c>
      <c r="BS10" s="69">
        <v>4.3209381969805127</v>
      </c>
      <c r="BT10" s="69">
        <v>3.9290458626457889</v>
      </c>
      <c r="BU10" s="69"/>
      <c r="BV10" s="69">
        <f t="shared" si="44"/>
        <v>2.8835116127517768E-2</v>
      </c>
      <c r="BW10" s="69">
        <f>'RD T1'!E212</f>
        <v>1.4061006471400548</v>
      </c>
      <c r="BX10" s="69">
        <f t="shared" si="45"/>
        <v>1.4349357632675726</v>
      </c>
      <c r="BZ10" t="str">
        <f t="shared" si="46"/>
        <v>21 Science, research, engineering and technology professionals</v>
      </c>
      <c r="CA10" s="69">
        <v>2.1230452459208338</v>
      </c>
      <c r="CB10" s="69">
        <v>2.2877516463512322</v>
      </c>
      <c r="CC10" s="69">
        <v>2.335986899881306</v>
      </c>
      <c r="CD10" s="69">
        <v>2.4219342923930363</v>
      </c>
      <c r="CE10" s="69">
        <v>1.7951807379699347</v>
      </c>
      <c r="CF10" s="69"/>
      <c r="CG10" s="69">
        <f t="shared" si="47"/>
        <v>-0.54080616191137132</v>
      </c>
      <c r="CH10" s="69">
        <f>'RD T1'!E241</f>
        <v>0.70909740103320607</v>
      </c>
      <c r="CI10" s="69">
        <f t="shared" si="48"/>
        <v>0.16829123912183475</v>
      </c>
      <c r="CK10" t="str">
        <f t="shared" si="49"/>
        <v>21 Science, research, engineering and technology professionals</v>
      </c>
      <c r="CL10" s="69">
        <v>0.49988201117508846</v>
      </c>
      <c r="CM10" s="69">
        <v>0.47903722552626032</v>
      </c>
      <c r="CN10" s="69">
        <v>0.56701627662856902</v>
      </c>
      <c r="CO10" s="69">
        <v>0.86552673638307143</v>
      </c>
      <c r="CP10" s="69">
        <v>1.1728052640712816</v>
      </c>
      <c r="CQ10" s="69"/>
      <c r="CR10" s="69">
        <f t="shared" si="50"/>
        <v>0.60578898744271259</v>
      </c>
      <c r="CS10" s="69">
        <f>'RD T1'!E270</f>
        <v>0.28967341313968359</v>
      </c>
      <c r="CT10" s="69">
        <f t="shared" si="51"/>
        <v>0.89546240058239612</v>
      </c>
    </row>
    <row r="11" spans="1:98" x14ac:dyDescent="0.2">
      <c r="A11" s="10" t="str">
        <f>name!D7</f>
        <v>22 Health professionals</v>
      </c>
      <c r="B11" s="69">
        <v>1.8015609698288098</v>
      </c>
      <c r="C11" s="69">
        <v>2.0780427755192576</v>
      </c>
      <c r="D11" s="69">
        <v>2.3441256954606993</v>
      </c>
      <c r="E11" s="69">
        <v>2.8992919509257362</v>
      </c>
      <c r="F11" s="69">
        <v>3.8323053981814974</v>
      </c>
      <c r="G11" s="11"/>
      <c r="H11" s="69">
        <f t="shared" si="26"/>
        <v>1.4881797027207981</v>
      </c>
      <c r="I11" s="69">
        <f>'RD T1'!E39</f>
        <v>1.5638257765278767</v>
      </c>
      <c r="J11" s="69">
        <f t="shared" si="27"/>
        <v>3.0520054792486748</v>
      </c>
      <c r="L11" t="str">
        <f t="shared" si="28"/>
        <v>22 Health professionals</v>
      </c>
      <c r="M11" s="69">
        <v>4.9409167404818461</v>
      </c>
      <c r="N11" s="69">
        <v>5.7936241429469586</v>
      </c>
      <c r="O11" s="69">
        <v>6.4829474076320963</v>
      </c>
      <c r="P11" s="69">
        <v>7.2848856944124636</v>
      </c>
      <c r="Q11" s="69">
        <v>9.3212568243233171</v>
      </c>
      <c r="R11" s="11"/>
      <c r="S11" s="69">
        <f t="shared" si="29"/>
        <v>2.8383094166912208</v>
      </c>
      <c r="T11" s="69">
        <f>'RD T1'!E68</f>
        <v>4.1143094805712108</v>
      </c>
      <c r="U11" s="69">
        <f t="shared" si="30"/>
        <v>6.9526188972624317</v>
      </c>
      <c r="W11" t="str">
        <f t="shared" si="31"/>
        <v>22 Health professionals</v>
      </c>
      <c r="X11" s="69">
        <v>11.292786919111492</v>
      </c>
      <c r="Y11" s="69">
        <v>13.504590241346484</v>
      </c>
      <c r="Z11" s="69">
        <v>13.515491871834593</v>
      </c>
      <c r="AA11" s="69">
        <v>14.264088326872288</v>
      </c>
      <c r="AB11" s="69">
        <v>16.602005118628959</v>
      </c>
      <c r="AC11" s="69"/>
      <c r="AD11" s="69">
        <f t="shared" si="32"/>
        <v>3.0865132467943663</v>
      </c>
      <c r="AE11" s="69">
        <f>'RD T1'!E97</f>
        <v>8.3637679549491377</v>
      </c>
      <c r="AF11" s="69">
        <f t="shared" si="33"/>
        <v>11.450281201743504</v>
      </c>
      <c r="AH11" t="str">
        <f t="shared" si="34"/>
        <v>22 Health professionals</v>
      </c>
      <c r="AI11" s="69">
        <v>6.1263591525529302</v>
      </c>
      <c r="AJ11" s="69">
        <v>4.8910290820229037</v>
      </c>
      <c r="AK11" s="69">
        <v>4.3227316316373416</v>
      </c>
      <c r="AL11" s="69">
        <v>2.255682522612918</v>
      </c>
      <c r="AM11" s="69">
        <v>0.80749007376630255</v>
      </c>
      <c r="AN11" s="69"/>
      <c r="AO11" s="69">
        <f t="shared" si="35"/>
        <v>-3.5152415578710392</v>
      </c>
      <c r="AP11" s="69">
        <f>'RD T1'!E126</f>
        <v>0.72850194695578629</v>
      </c>
      <c r="AQ11" s="69">
        <f t="shared" si="36"/>
        <v>-2.7867396109152529</v>
      </c>
      <c r="AS11" t="str">
        <f t="shared" si="37"/>
        <v>22 Health professionals</v>
      </c>
      <c r="AT11" s="69">
        <v>0.6693390496924907</v>
      </c>
      <c r="AU11" s="69">
        <v>0.81680492397967419</v>
      </c>
      <c r="AV11" s="69">
        <v>0.85279240185286476</v>
      </c>
      <c r="AW11" s="69">
        <v>0.91407447763890759</v>
      </c>
      <c r="AX11" s="69">
        <v>1.1095751381997936</v>
      </c>
      <c r="AY11" s="69"/>
      <c r="AZ11" s="69">
        <f t="shared" si="38"/>
        <v>0.25678273634692883</v>
      </c>
      <c r="BA11" s="69">
        <f>'RD T1'!E155</f>
        <v>0.47307917224823981</v>
      </c>
      <c r="BB11" s="69">
        <f t="shared" si="39"/>
        <v>0.72986190859516864</v>
      </c>
      <c r="BD11" t="str">
        <f t="shared" si="40"/>
        <v>22 Health professionals</v>
      </c>
      <c r="BE11" s="69">
        <v>2.6566122052777992</v>
      </c>
      <c r="BF11" s="69">
        <v>3.3791027592606913</v>
      </c>
      <c r="BG11" s="69">
        <v>3.5959291534015292</v>
      </c>
      <c r="BH11" s="69">
        <v>3.5866988785172067</v>
      </c>
      <c r="BI11" s="69">
        <v>3.9739977972749712</v>
      </c>
      <c r="BJ11" s="69"/>
      <c r="BK11" s="69">
        <f t="shared" si="41"/>
        <v>0.37806864387344197</v>
      </c>
      <c r="BL11" s="69">
        <f>'RD T1'!E184</f>
        <v>1.9890012688251646</v>
      </c>
      <c r="BM11" s="69">
        <f t="shared" si="42"/>
        <v>2.3670699126986063</v>
      </c>
      <c r="BO11" t="str">
        <f t="shared" si="43"/>
        <v>22 Health professionals</v>
      </c>
      <c r="BP11" s="69">
        <v>2.1029597864222693</v>
      </c>
      <c r="BQ11" s="69">
        <v>2.4513378043964802</v>
      </c>
      <c r="BR11" s="69">
        <v>2.3474653223209425</v>
      </c>
      <c r="BS11" s="69">
        <v>2.2828030595064877</v>
      </c>
      <c r="BT11" s="69">
        <v>1.849761610805883</v>
      </c>
      <c r="BU11" s="69"/>
      <c r="BV11" s="69">
        <f t="shared" si="44"/>
        <v>-0.49770371151505954</v>
      </c>
      <c r="BW11" s="69">
        <f>'RD T1'!E213</f>
        <v>0.96644339261366008</v>
      </c>
      <c r="BX11" s="69">
        <f t="shared" si="45"/>
        <v>0.46873968109860054</v>
      </c>
      <c r="BZ11" t="str">
        <f t="shared" si="46"/>
        <v>22 Health professionals</v>
      </c>
      <c r="CA11" s="69">
        <v>1.2193158198515164</v>
      </c>
      <c r="CB11" s="69">
        <v>1.4262484070687467</v>
      </c>
      <c r="CC11" s="69">
        <v>1.3509622178689225</v>
      </c>
      <c r="CD11" s="69">
        <v>1.1785755191606695</v>
      </c>
      <c r="CE11" s="69">
        <v>0.86112377280831276</v>
      </c>
      <c r="CF11" s="69"/>
      <c r="CG11" s="69">
        <f t="shared" si="47"/>
        <v>-0.4898384450606097</v>
      </c>
      <c r="CH11" s="69">
        <f>'RD T1'!E242</f>
        <v>0.49562944327048453</v>
      </c>
      <c r="CI11" s="69">
        <f t="shared" si="48"/>
        <v>5.7909982098748314E-3</v>
      </c>
      <c r="CK11" t="str">
        <f t="shared" si="49"/>
        <v>22 Health professionals</v>
      </c>
      <c r="CL11" s="69">
        <v>0.15945916689930148</v>
      </c>
      <c r="CM11" s="69">
        <v>0.16942770367036433</v>
      </c>
      <c r="CN11" s="69">
        <v>0.22108236601789527</v>
      </c>
      <c r="CO11" s="69">
        <v>0.23972319396013766</v>
      </c>
      <c r="CP11" s="69">
        <v>0.34241074843484215</v>
      </c>
      <c r="CQ11" s="69"/>
      <c r="CR11" s="69">
        <f t="shared" si="50"/>
        <v>0.12132838241694688</v>
      </c>
      <c r="CS11" s="69">
        <f>'RD T1'!E271</f>
        <v>0.10093988070745331</v>
      </c>
      <c r="CT11" s="69">
        <f t="shared" si="51"/>
        <v>0.22226826312440018</v>
      </c>
    </row>
    <row r="12" spans="1:98" x14ac:dyDescent="0.2">
      <c r="A12" s="10" t="str">
        <f>name!D8</f>
        <v>23 Teaching and other educational professionals</v>
      </c>
      <c r="B12" s="69">
        <v>2.8924650725287373</v>
      </c>
      <c r="C12" s="69">
        <v>3.1936599172006757</v>
      </c>
      <c r="D12" s="69">
        <v>3.4886256011121026</v>
      </c>
      <c r="E12" s="69">
        <v>4.0159530258299485</v>
      </c>
      <c r="F12" s="69">
        <v>5.0023706793651526</v>
      </c>
      <c r="G12" s="11"/>
      <c r="H12" s="69">
        <f t="shared" si="26"/>
        <v>1.5137450782530499</v>
      </c>
      <c r="I12" s="69">
        <f>'RD T1'!E40</f>
        <v>2.1239422987379841</v>
      </c>
      <c r="J12" s="69">
        <f t="shared" si="27"/>
        <v>3.6376873769910341</v>
      </c>
      <c r="L12" t="str">
        <f t="shared" si="28"/>
        <v>23 Teaching and other educational professionals</v>
      </c>
      <c r="M12" s="69">
        <v>16.115204401171695</v>
      </c>
      <c r="N12" s="69">
        <v>17.766543735511164</v>
      </c>
      <c r="O12" s="69">
        <v>19.64780491461531</v>
      </c>
      <c r="P12" s="69">
        <v>22.443514263455956</v>
      </c>
      <c r="Q12" s="69">
        <v>28.150078730766506</v>
      </c>
      <c r="R12" s="11"/>
      <c r="S12" s="69">
        <f t="shared" si="29"/>
        <v>8.5022738161511953</v>
      </c>
      <c r="T12" s="69">
        <f>'RD T1'!E69</f>
        <v>12.3625222298759</v>
      </c>
      <c r="U12" s="69">
        <f t="shared" si="30"/>
        <v>20.864796046027095</v>
      </c>
      <c r="W12" t="str">
        <f t="shared" si="31"/>
        <v>23 Teaching and other educational professionals</v>
      </c>
      <c r="X12" s="69">
        <v>11.37212162918034</v>
      </c>
      <c r="Y12" s="69">
        <v>10.778708108366919</v>
      </c>
      <c r="Z12" s="69">
        <v>10.658625195902122</v>
      </c>
      <c r="AA12" s="69">
        <v>9.2775061518716608</v>
      </c>
      <c r="AB12" s="69">
        <v>7.6188880436945103</v>
      </c>
      <c r="AC12" s="69"/>
      <c r="AD12" s="69">
        <f t="shared" si="32"/>
        <v>-3.0397371522076115</v>
      </c>
      <c r="AE12" s="69">
        <f>'RD T1'!E98</f>
        <v>4.5669999124962075</v>
      </c>
      <c r="AF12" s="69">
        <f t="shared" si="33"/>
        <v>1.527262760288596</v>
      </c>
      <c r="AH12" t="str">
        <f t="shared" si="34"/>
        <v>23 Teaching and other educational professionals</v>
      </c>
      <c r="AI12" s="69">
        <v>1.4641878750347426</v>
      </c>
      <c r="AJ12" s="69">
        <v>0.98965928569287276</v>
      </c>
      <c r="AK12" s="69">
        <v>0.89293153773973899</v>
      </c>
      <c r="AL12" s="69">
        <v>0.57199026828531296</v>
      </c>
      <c r="AM12" s="69">
        <v>0.60696420164094167</v>
      </c>
      <c r="AN12" s="69"/>
      <c r="AO12" s="69">
        <f t="shared" si="35"/>
        <v>-0.28596733609879732</v>
      </c>
      <c r="AP12" s="69">
        <f>'RD T1'!E127</f>
        <v>0.18974445326702855</v>
      </c>
      <c r="AQ12" s="69">
        <f t="shared" si="36"/>
        <v>-9.6222882831768775E-2</v>
      </c>
      <c r="AS12" t="str">
        <f t="shared" si="37"/>
        <v>23 Teaching and other educational professionals</v>
      </c>
      <c r="AT12" s="69">
        <v>0.37993480019836201</v>
      </c>
      <c r="AU12" s="69">
        <v>0.4206324763882327</v>
      </c>
      <c r="AV12" s="69">
        <v>0.40557144677114954</v>
      </c>
      <c r="AW12" s="69">
        <v>0.34946845111385377</v>
      </c>
      <c r="AX12" s="69">
        <v>0.32674349269306369</v>
      </c>
      <c r="AY12" s="69"/>
      <c r="AZ12" s="69">
        <f t="shared" si="38"/>
        <v>-7.8827954078085849E-2</v>
      </c>
      <c r="BA12" s="69">
        <f>'RD T1'!E156</f>
        <v>0.1650696767306078</v>
      </c>
      <c r="BB12" s="69">
        <f t="shared" si="39"/>
        <v>8.6241722652521946E-2</v>
      </c>
      <c r="BD12" t="str">
        <f t="shared" si="40"/>
        <v>23 Teaching and other educational professionals</v>
      </c>
      <c r="BE12" s="69">
        <v>1.784505796527476</v>
      </c>
      <c r="BF12" s="69">
        <v>1.8827146663858532</v>
      </c>
      <c r="BG12" s="69">
        <v>2.1103633762100178</v>
      </c>
      <c r="BH12" s="69">
        <v>1.9177665631938574</v>
      </c>
      <c r="BI12" s="69">
        <v>2.1315566629457772</v>
      </c>
      <c r="BJ12" s="69"/>
      <c r="BK12" s="69">
        <f t="shared" si="41"/>
        <v>2.1193286735759376E-2</v>
      </c>
      <c r="BL12" s="69">
        <f>'RD T1'!E185</f>
        <v>0.86388527558156281</v>
      </c>
      <c r="BM12" s="69">
        <f t="shared" si="42"/>
        <v>0.88507856231732218</v>
      </c>
      <c r="BO12" t="str">
        <f t="shared" si="43"/>
        <v>23 Teaching and other educational professionals</v>
      </c>
      <c r="BP12" s="69">
        <v>1.1877779707122544</v>
      </c>
      <c r="BQ12" s="69">
        <v>1.2421833561665072</v>
      </c>
      <c r="BR12" s="69">
        <v>1.2264718111673061</v>
      </c>
      <c r="BS12" s="69">
        <v>1.113794316148762</v>
      </c>
      <c r="BT12" s="69">
        <v>0.98193983180301303</v>
      </c>
      <c r="BU12" s="69"/>
      <c r="BV12" s="69">
        <f t="shared" si="44"/>
        <v>-0.24453197936429305</v>
      </c>
      <c r="BW12" s="69">
        <f>'RD T1'!E214</f>
        <v>0.49117856062443405</v>
      </c>
      <c r="BX12" s="69">
        <f t="shared" si="45"/>
        <v>0.246646581260141</v>
      </c>
      <c r="BZ12" t="str">
        <f t="shared" si="46"/>
        <v>23 Teaching and other educational professionals</v>
      </c>
      <c r="CA12" s="69">
        <v>0.88905254160257086</v>
      </c>
      <c r="CB12" s="69">
        <v>0.91164892886072879</v>
      </c>
      <c r="CC12" s="69">
        <v>0.9657374667359081</v>
      </c>
      <c r="CD12" s="69">
        <v>0.82612571546399161</v>
      </c>
      <c r="CE12" s="69">
        <v>0.60206985511196565</v>
      </c>
      <c r="CF12" s="69"/>
      <c r="CG12" s="69">
        <f t="shared" si="47"/>
        <v>-0.36366761162394245</v>
      </c>
      <c r="CH12" s="69">
        <f>'RD T1'!E243</f>
        <v>0.34372605025706787</v>
      </c>
      <c r="CI12" s="69">
        <f t="shared" si="48"/>
        <v>-1.9941561366874583E-2</v>
      </c>
      <c r="CK12" t="str">
        <f t="shared" si="49"/>
        <v>23 Teaching and other educational professionals</v>
      </c>
      <c r="CL12" s="69">
        <v>0.21788344033526388</v>
      </c>
      <c r="CM12" s="69">
        <v>0.21279639214051663</v>
      </c>
      <c r="CN12" s="69">
        <v>0.32020616742129776</v>
      </c>
      <c r="CO12" s="69">
        <v>0.35820259786140685</v>
      </c>
      <c r="CP12" s="69">
        <v>0.46619749087046458</v>
      </c>
      <c r="CQ12" s="69"/>
      <c r="CR12" s="69">
        <f t="shared" si="50"/>
        <v>0.14599132344916682</v>
      </c>
      <c r="CS12" s="69">
        <f>'RD T1'!E272</f>
        <v>0.15395659226064992</v>
      </c>
      <c r="CT12" s="69">
        <f t="shared" si="51"/>
        <v>0.29994791570981671</v>
      </c>
    </row>
    <row r="13" spans="1:98" x14ac:dyDescent="0.2">
      <c r="A13" s="10" t="str">
        <f>name!D9</f>
        <v>24 Business, media and public service professionals</v>
      </c>
      <c r="B13" s="69">
        <v>0.45855430592473523</v>
      </c>
      <c r="C13" s="69">
        <v>0.54954045058745771</v>
      </c>
      <c r="D13" s="69">
        <v>0.65610309476791462</v>
      </c>
      <c r="E13" s="69">
        <v>0.77975884215856683</v>
      </c>
      <c r="F13" s="69">
        <v>1.016273240081407</v>
      </c>
      <c r="G13" s="11"/>
      <c r="H13" s="69">
        <f t="shared" si="26"/>
        <v>0.36017014531349234</v>
      </c>
      <c r="I13" s="69">
        <f>'RD T1'!E41</f>
        <v>0.43315659201666407</v>
      </c>
      <c r="J13" s="69">
        <f t="shared" si="27"/>
        <v>0.79332673733015646</v>
      </c>
      <c r="L13" t="str">
        <f t="shared" si="28"/>
        <v>24 Business, media and public service professionals</v>
      </c>
      <c r="M13" s="69">
        <v>5.7698600793835633</v>
      </c>
      <c r="N13" s="69">
        <v>6.8671214627801955</v>
      </c>
      <c r="O13" s="69">
        <v>8.0364162644826003</v>
      </c>
      <c r="P13" s="69">
        <v>9.2750027324790558</v>
      </c>
      <c r="Q13" s="69">
        <v>11.74683331488561</v>
      </c>
      <c r="R13" s="11"/>
      <c r="S13" s="69">
        <f t="shared" si="29"/>
        <v>3.7104170504030094</v>
      </c>
      <c r="T13" s="69">
        <f>'RD T1'!E70</f>
        <v>5.0824697386434883</v>
      </c>
      <c r="U13" s="69">
        <f t="shared" si="30"/>
        <v>8.7928867890464986</v>
      </c>
      <c r="W13" t="str">
        <f t="shared" si="31"/>
        <v>24 Business, media and public service professionals</v>
      </c>
      <c r="X13" s="69">
        <v>11.334373900259179</v>
      </c>
      <c r="Y13" s="69">
        <v>13.427822833560779</v>
      </c>
      <c r="Z13" s="69">
        <v>14.275914579275327</v>
      </c>
      <c r="AA13" s="69">
        <v>14.930021428889365</v>
      </c>
      <c r="AB13" s="69">
        <v>17.072984015748773</v>
      </c>
      <c r="AC13" s="69"/>
      <c r="AD13" s="69">
        <f t="shared" si="32"/>
        <v>2.7970694364734463</v>
      </c>
      <c r="AE13" s="69">
        <f>'RD T1'!E99</f>
        <v>7.9572969931727613</v>
      </c>
      <c r="AF13" s="69">
        <f t="shared" si="33"/>
        <v>10.754366429646208</v>
      </c>
      <c r="AH13" t="str">
        <f t="shared" si="34"/>
        <v>24 Business, media and public service professionals</v>
      </c>
      <c r="AI13" s="69">
        <v>1.2905253711150015</v>
      </c>
      <c r="AJ13" s="69">
        <v>1.2803757001159592</v>
      </c>
      <c r="AK13" s="69">
        <v>1.3548128423560035</v>
      </c>
      <c r="AL13" s="69">
        <v>1.258110008644594</v>
      </c>
      <c r="AM13" s="69">
        <v>1.4168437434473329</v>
      </c>
      <c r="AN13" s="69"/>
      <c r="AO13" s="69">
        <f t="shared" si="35"/>
        <v>6.203090109132936E-2</v>
      </c>
      <c r="AP13" s="69">
        <f>'RD T1'!E128</f>
        <v>0.462200491768682</v>
      </c>
      <c r="AQ13" s="69">
        <f t="shared" si="36"/>
        <v>0.5242313928600113</v>
      </c>
      <c r="AS13" t="str">
        <f t="shared" si="37"/>
        <v>24 Business, media and public service professionals</v>
      </c>
      <c r="AT13" s="69">
        <v>1.8838958408774902</v>
      </c>
      <c r="AU13" s="69">
        <v>2.2298884309121303</v>
      </c>
      <c r="AV13" s="69">
        <v>2.4269794058042939</v>
      </c>
      <c r="AW13" s="69">
        <v>2.5640861336275087</v>
      </c>
      <c r="AX13" s="69">
        <v>3.0888393016312437</v>
      </c>
      <c r="AY13" s="69"/>
      <c r="AZ13" s="69">
        <f t="shared" si="38"/>
        <v>0.66185989582694971</v>
      </c>
      <c r="BA13" s="69">
        <f>'RD T1'!E157</f>
        <v>1.2926445818591275</v>
      </c>
      <c r="BB13" s="69">
        <f t="shared" si="39"/>
        <v>1.9545044776860772</v>
      </c>
      <c r="BD13" t="str">
        <f t="shared" si="40"/>
        <v>24 Business, media and public service professionals</v>
      </c>
      <c r="BE13" s="69">
        <v>4.5917882312050891</v>
      </c>
      <c r="BF13" s="69">
        <v>5.188020574355753</v>
      </c>
      <c r="BG13" s="69">
        <v>5.7198635209022033</v>
      </c>
      <c r="BH13" s="69">
        <v>5.6445600887768599</v>
      </c>
      <c r="BI13" s="69">
        <v>5.7307406588398715</v>
      </c>
      <c r="BJ13" s="69"/>
      <c r="BK13" s="69">
        <f t="shared" si="41"/>
        <v>1.0877137937668202E-2</v>
      </c>
      <c r="BL13" s="69">
        <f>'RD T1'!E186</f>
        <v>2.3590399909142259</v>
      </c>
      <c r="BM13" s="69">
        <f t="shared" si="42"/>
        <v>2.3699171288518941</v>
      </c>
      <c r="BO13" t="str">
        <f t="shared" si="43"/>
        <v>24 Business, media and public service professionals</v>
      </c>
      <c r="BP13" s="69">
        <v>3.4201195029413434</v>
      </c>
      <c r="BQ13" s="69">
        <v>3.4688361095555469</v>
      </c>
      <c r="BR13" s="69">
        <v>3.6593717969351309</v>
      </c>
      <c r="BS13" s="69">
        <v>3.4461945027628271</v>
      </c>
      <c r="BT13" s="69">
        <v>2.9459586005468865</v>
      </c>
      <c r="BU13" s="69"/>
      <c r="BV13" s="69">
        <f t="shared" si="44"/>
        <v>-0.71341319638824441</v>
      </c>
      <c r="BW13" s="69">
        <f>'RD T1'!E215</f>
        <v>1.3202562310268853</v>
      </c>
      <c r="BX13" s="69">
        <f t="shared" si="45"/>
        <v>0.60684303463864087</v>
      </c>
      <c r="BZ13" t="str">
        <f t="shared" si="46"/>
        <v>24 Business, media and public service professionals</v>
      </c>
      <c r="CA13" s="69">
        <v>1.8576372956442919</v>
      </c>
      <c r="CB13" s="69">
        <v>2.0770639631208829</v>
      </c>
      <c r="CC13" s="69">
        <v>2.2932499341258668</v>
      </c>
      <c r="CD13" s="69">
        <v>1.9722223963184362</v>
      </c>
      <c r="CE13" s="69">
        <v>1.3789991367903547</v>
      </c>
      <c r="CF13" s="69"/>
      <c r="CG13" s="69">
        <f t="shared" si="47"/>
        <v>-0.91425079733551207</v>
      </c>
      <c r="CH13" s="69">
        <f>'RD T1'!E244</f>
        <v>0.73488141969361953</v>
      </c>
      <c r="CI13" s="69">
        <f t="shared" si="48"/>
        <v>-0.17936937764189254</v>
      </c>
      <c r="CK13" t="str">
        <f t="shared" si="49"/>
        <v>24 Business, media and public service professionals</v>
      </c>
      <c r="CL13" s="69">
        <v>0.49245618225979532</v>
      </c>
      <c r="CM13" s="69">
        <v>0.50372130637499413</v>
      </c>
      <c r="CN13" s="69">
        <v>0.62814909530565288</v>
      </c>
      <c r="CO13" s="69">
        <v>0.70080829683229418</v>
      </c>
      <c r="CP13" s="69">
        <v>0.91798281733850751</v>
      </c>
      <c r="CQ13" s="69"/>
      <c r="CR13" s="69">
        <f t="shared" si="50"/>
        <v>0.28983372203285462</v>
      </c>
      <c r="CS13" s="69">
        <f>'RD T1'!E273</f>
        <v>0.27799653364784954</v>
      </c>
      <c r="CT13" s="69">
        <f t="shared" si="51"/>
        <v>0.56783025568070422</v>
      </c>
    </row>
    <row r="14" spans="1:98" x14ac:dyDescent="0.2">
      <c r="A14" s="10" t="str">
        <f>name!D10</f>
        <v>31 Science, engineering and technology associate professionals</v>
      </c>
      <c r="B14" s="69">
        <v>0.16949110949870125</v>
      </c>
      <c r="C14" s="69">
        <v>0.21077062546726338</v>
      </c>
      <c r="D14" s="69">
        <v>0.25998799885504015</v>
      </c>
      <c r="E14" s="69">
        <v>0.29981173251233367</v>
      </c>
      <c r="F14" s="69">
        <v>0.43035388638438071</v>
      </c>
      <c r="G14" s="11"/>
      <c r="H14" s="69">
        <f t="shared" si="26"/>
        <v>0.17036588752934057</v>
      </c>
      <c r="I14" s="69">
        <f>'RD T1'!E42</f>
        <v>0.16264959654488587</v>
      </c>
      <c r="J14" s="69">
        <f t="shared" si="27"/>
        <v>0.33301548407422643</v>
      </c>
      <c r="L14" t="str">
        <f t="shared" si="28"/>
        <v>31 Science, engineering and technology associate professionals</v>
      </c>
      <c r="M14" s="69">
        <v>1.105092114417749</v>
      </c>
      <c r="N14" s="69">
        <v>1.2947319651564022</v>
      </c>
      <c r="O14" s="69">
        <v>1.5447041731366253</v>
      </c>
      <c r="P14" s="69">
        <v>1.6785504226467018</v>
      </c>
      <c r="Q14" s="69">
        <v>2.2056766524283327</v>
      </c>
      <c r="R14" s="11"/>
      <c r="S14" s="69">
        <f t="shared" si="29"/>
        <v>0.66097247929170733</v>
      </c>
      <c r="T14" s="69">
        <f>'RD T1'!E71</f>
        <v>0.82376615738409875</v>
      </c>
      <c r="U14" s="69">
        <f t="shared" si="30"/>
        <v>1.484738636675806</v>
      </c>
      <c r="W14" t="str">
        <f t="shared" si="31"/>
        <v>31 Science, engineering and technology associate professionals</v>
      </c>
      <c r="X14" s="69">
        <v>2.7543105804156918</v>
      </c>
      <c r="Y14" s="69">
        <v>3.4105001818819747</v>
      </c>
      <c r="Z14" s="69">
        <v>3.5342147347217203</v>
      </c>
      <c r="AA14" s="69">
        <v>3.5325311633101966</v>
      </c>
      <c r="AB14" s="69">
        <v>4.1858546100305043</v>
      </c>
      <c r="AC14" s="69"/>
      <c r="AD14" s="69">
        <f t="shared" si="32"/>
        <v>0.65163987530878398</v>
      </c>
      <c r="AE14" s="69">
        <f>'RD T1'!E100</f>
        <v>1.6408189862297797</v>
      </c>
      <c r="AF14" s="69">
        <f t="shared" si="33"/>
        <v>2.2924588615385639</v>
      </c>
      <c r="AH14" t="str">
        <f t="shared" si="34"/>
        <v>31 Science, engineering and technology associate professionals</v>
      </c>
      <c r="AI14" s="69">
        <v>0.50104191455568359</v>
      </c>
      <c r="AJ14" s="69">
        <v>0.61911303048483546</v>
      </c>
      <c r="AK14" s="69">
        <v>0.66029527642876085</v>
      </c>
      <c r="AL14" s="69">
        <v>0.70351684818426019</v>
      </c>
      <c r="AM14" s="69">
        <v>0.93153157294801703</v>
      </c>
      <c r="AN14" s="69"/>
      <c r="AO14" s="69">
        <f t="shared" si="35"/>
        <v>0.27123629651925618</v>
      </c>
      <c r="AP14" s="69">
        <f>'RD T1'!E129</f>
        <v>0.35046856176107011</v>
      </c>
      <c r="AQ14" s="69">
        <f t="shared" si="36"/>
        <v>0.62170485828032629</v>
      </c>
      <c r="AS14" t="str">
        <f t="shared" si="37"/>
        <v>31 Science, engineering and technology associate professionals</v>
      </c>
      <c r="AT14" s="69">
        <v>1.3871657048878838</v>
      </c>
      <c r="AU14" s="69">
        <v>1.6428076348568004</v>
      </c>
      <c r="AV14" s="69">
        <v>1.7190428851888879</v>
      </c>
      <c r="AW14" s="69">
        <v>1.5072768593956547</v>
      </c>
      <c r="AX14" s="69">
        <v>1.5946739086938519</v>
      </c>
      <c r="AY14" s="69"/>
      <c r="AZ14" s="69">
        <f t="shared" si="38"/>
        <v>-0.12436897649503598</v>
      </c>
      <c r="BA14" s="69">
        <f>'RD T1'!E158</f>
        <v>0.57756480716309899</v>
      </c>
      <c r="BB14" s="69">
        <f t="shared" si="39"/>
        <v>0.45319583066806302</v>
      </c>
      <c r="BD14" t="str">
        <f t="shared" si="40"/>
        <v>31 Science, engineering and technology associate professionals</v>
      </c>
      <c r="BE14" s="69">
        <v>2.5716823560981004</v>
      </c>
      <c r="BF14" s="69">
        <v>2.6872135437411484</v>
      </c>
      <c r="BG14" s="69">
        <v>2.8612063462635193</v>
      </c>
      <c r="BH14" s="69">
        <v>2.2330014384050521</v>
      </c>
      <c r="BI14" s="69">
        <v>1.7717926277562865</v>
      </c>
      <c r="BJ14" s="69"/>
      <c r="BK14" s="69">
        <f t="shared" si="41"/>
        <v>-1.0894137185072328</v>
      </c>
      <c r="BL14" s="69">
        <f>'RD T1'!E187</f>
        <v>0.72242354819222043</v>
      </c>
      <c r="BM14" s="69">
        <f t="shared" si="42"/>
        <v>-0.36699017031501235</v>
      </c>
      <c r="BO14" t="str">
        <f t="shared" si="43"/>
        <v>31 Science, engineering and technology associate professionals</v>
      </c>
      <c r="BP14" s="69">
        <v>2.0463277894349114</v>
      </c>
      <c r="BQ14" s="69">
        <v>2.1859802071500818</v>
      </c>
      <c r="BR14" s="69">
        <v>2.2464773167555596</v>
      </c>
      <c r="BS14" s="69">
        <v>2.009244642948266</v>
      </c>
      <c r="BT14" s="69">
        <v>1.8567824100362216</v>
      </c>
      <c r="BU14" s="69"/>
      <c r="BV14" s="69">
        <f t="shared" si="44"/>
        <v>-0.38969490671933804</v>
      </c>
      <c r="BW14" s="69">
        <f>'RD T1'!E216</f>
        <v>0.73298809679901455</v>
      </c>
      <c r="BX14" s="69">
        <f t="shared" si="45"/>
        <v>0.34329319007967651</v>
      </c>
      <c r="BZ14" t="str">
        <f t="shared" si="46"/>
        <v>31 Science, engineering and technology associate professionals</v>
      </c>
      <c r="CA14" s="69">
        <v>1.3133866206694345</v>
      </c>
      <c r="CB14" s="69">
        <v>1.5293102265932785</v>
      </c>
      <c r="CC14" s="69">
        <v>1.6884840616795915</v>
      </c>
      <c r="CD14" s="69">
        <v>1.3856907852220564</v>
      </c>
      <c r="CE14" s="69">
        <v>1.1270670008659891</v>
      </c>
      <c r="CF14" s="69"/>
      <c r="CG14" s="69">
        <f t="shared" si="47"/>
        <v>-0.56141706081360243</v>
      </c>
      <c r="CH14" s="69">
        <f>'RD T1'!E245</f>
        <v>0.48871008886949757</v>
      </c>
      <c r="CI14" s="69">
        <f t="shared" si="48"/>
        <v>-7.2706971944104859E-2</v>
      </c>
      <c r="CK14" t="str">
        <f t="shared" si="49"/>
        <v>31 Science, engineering and technology associate professionals</v>
      </c>
      <c r="CL14" s="69">
        <v>0.26016692049929768</v>
      </c>
      <c r="CM14" s="69">
        <v>0.28367686748613741</v>
      </c>
      <c r="CN14" s="69">
        <v>0.39244055894388008</v>
      </c>
      <c r="CO14" s="69">
        <v>0.4540869087820591</v>
      </c>
      <c r="CP14" s="69">
        <v>0.6795561849466013</v>
      </c>
      <c r="CQ14" s="69"/>
      <c r="CR14" s="69">
        <f t="shared" si="50"/>
        <v>0.28711562600272122</v>
      </c>
      <c r="CS14" s="69">
        <f>'RD T1'!E274</f>
        <v>0.19720610297198632</v>
      </c>
      <c r="CT14" s="69">
        <f t="shared" si="51"/>
        <v>0.48432172897470754</v>
      </c>
    </row>
    <row r="15" spans="1:98" x14ac:dyDescent="0.2">
      <c r="A15" s="10" t="str">
        <f>name!D11</f>
        <v>32 Health and social care associate professionals</v>
      </c>
      <c r="B15" s="69">
        <v>4.8323271725755797E-2</v>
      </c>
      <c r="C15" s="69">
        <v>6.1439420855690562E-2</v>
      </c>
      <c r="D15" s="69">
        <v>6.8177698779049847E-2</v>
      </c>
      <c r="E15" s="69">
        <v>0.12943187980200521</v>
      </c>
      <c r="F15" s="69">
        <v>0.21358483431985564</v>
      </c>
      <c r="G15" s="11"/>
      <c r="H15" s="69">
        <f t="shared" si="26"/>
        <v>0.14540713554080581</v>
      </c>
      <c r="I15" s="69">
        <f>'RD T1'!E43</f>
        <v>9.2035022941312342E-2</v>
      </c>
      <c r="J15" s="69">
        <f t="shared" si="27"/>
        <v>0.23744215848211814</v>
      </c>
      <c r="L15" t="str">
        <f t="shared" si="28"/>
        <v>32 Health and social care associate professionals</v>
      </c>
      <c r="M15" s="69">
        <v>1.1938018650228195</v>
      </c>
      <c r="N15" s="69">
        <v>1.4233551858789624</v>
      </c>
      <c r="O15" s="69">
        <v>1.6478649169503106</v>
      </c>
      <c r="P15" s="69">
        <v>3.1656805398783403</v>
      </c>
      <c r="Q15" s="69">
        <v>4.9472161195800624</v>
      </c>
      <c r="R15" s="11"/>
      <c r="S15" s="69">
        <f t="shared" si="29"/>
        <v>3.2993512026297518</v>
      </c>
      <c r="T15" s="69">
        <f>'RD T1'!E72</f>
        <v>2.1097697438949257</v>
      </c>
      <c r="U15" s="69">
        <f t="shared" si="30"/>
        <v>5.409120946524677</v>
      </c>
      <c r="W15" t="str">
        <f t="shared" si="31"/>
        <v>32 Health and social care associate professionals</v>
      </c>
      <c r="X15" s="69">
        <v>3.9854899080539945</v>
      </c>
      <c r="Y15" s="69">
        <v>4.7399661695092048</v>
      </c>
      <c r="Z15" s="69">
        <v>4.8513860838845302</v>
      </c>
      <c r="AA15" s="69">
        <v>8.697049593026339</v>
      </c>
      <c r="AB15" s="69">
        <v>12.031867667214181</v>
      </c>
      <c r="AC15" s="69"/>
      <c r="AD15" s="69">
        <f t="shared" si="32"/>
        <v>7.1804815833296507</v>
      </c>
      <c r="AE15" s="69">
        <f>'RD T1'!E101</f>
        <v>5.9491111176342235</v>
      </c>
      <c r="AF15" s="69">
        <f t="shared" si="33"/>
        <v>13.129592700963874</v>
      </c>
      <c r="AH15" t="str">
        <f t="shared" si="34"/>
        <v>32 Health and social care associate professionals</v>
      </c>
      <c r="AI15" s="69">
        <v>2.9581006195191577</v>
      </c>
      <c r="AJ15" s="69">
        <v>2.5852712606813282</v>
      </c>
      <c r="AK15" s="69">
        <v>2.4607076932382563</v>
      </c>
      <c r="AL15" s="69">
        <v>2.847502175965928</v>
      </c>
      <c r="AM15" s="69">
        <v>1.7565042478062849</v>
      </c>
      <c r="AN15" s="69"/>
      <c r="AO15" s="69">
        <f t="shared" si="35"/>
        <v>-0.70420344543197144</v>
      </c>
      <c r="AP15" s="69">
        <f>'RD T1'!E130</f>
        <v>1.0771944816167442</v>
      </c>
      <c r="AQ15" s="69">
        <f t="shared" si="36"/>
        <v>0.37299103618477281</v>
      </c>
      <c r="AS15" t="str">
        <f t="shared" si="37"/>
        <v>32 Health and social care associate professionals</v>
      </c>
      <c r="AT15" s="69">
        <v>0.57331649675627427</v>
      </c>
      <c r="AU15" s="69">
        <v>0.67666877627253197</v>
      </c>
      <c r="AV15" s="69">
        <v>0.72338485943098429</v>
      </c>
      <c r="AW15" s="69">
        <v>1.1242184934675259</v>
      </c>
      <c r="AX15" s="69">
        <v>1.4550080810004316</v>
      </c>
      <c r="AY15" s="69"/>
      <c r="AZ15" s="69">
        <f t="shared" si="38"/>
        <v>0.73162322156944726</v>
      </c>
      <c r="BA15" s="69">
        <f>'RD T1'!E159</f>
        <v>0.67623829776676436</v>
      </c>
      <c r="BB15" s="69">
        <f t="shared" si="39"/>
        <v>1.4078615193362116</v>
      </c>
      <c r="BD15" t="str">
        <f t="shared" si="40"/>
        <v>32 Health and social care associate professionals</v>
      </c>
      <c r="BE15" s="69">
        <v>2.4217931609701622</v>
      </c>
      <c r="BF15" s="69">
        <v>2.901987926582283</v>
      </c>
      <c r="BG15" s="69">
        <v>3.2398160520534511</v>
      </c>
      <c r="BH15" s="69">
        <v>5.321656829875165</v>
      </c>
      <c r="BI15" s="69">
        <v>6.9359086092476634</v>
      </c>
      <c r="BJ15" s="69"/>
      <c r="BK15" s="69">
        <f t="shared" si="41"/>
        <v>3.6960925571942123</v>
      </c>
      <c r="BL15" s="69">
        <f>'RD T1'!E188</f>
        <v>3.2691395083581405</v>
      </c>
      <c r="BM15" s="69">
        <f t="shared" si="42"/>
        <v>6.9652320655523532</v>
      </c>
      <c r="BO15" t="str">
        <f t="shared" si="43"/>
        <v>32 Health and social care associate professionals</v>
      </c>
      <c r="BP15" s="69">
        <v>2.047199477088149</v>
      </c>
      <c r="BQ15" s="69">
        <v>2.2581590016722708</v>
      </c>
      <c r="BR15" s="69">
        <v>2.2094691588312432</v>
      </c>
      <c r="BS15" s="69">
        <v>3.495490612639327</v>
      </c>
      <c r="BT15" s="69">
        <v>3.2824473483525223</v>
      </c>
      <c r="BU15" s="69"/>
      <c r="BV15" s="69">
        <f t="shared" si="44"/>
        <v>1.0729781895212791</v>
      </c>
      <c r="BW15" s="69">
        <f>'RD T1'!E217</f>
        <v>1.6829512057324933</v>
      </c>
      <c r="BX15" s="69">
        <f t="shared" si="45"/>
        <v>2.7559293952537725</v>
      </c>
      <c r="BZ15" t="str">
        <f t="shared" si="46"/>
        <v>32 Health and social care associate professionals</v>
      </c>
      <c r="CA15" s="69">
        <v>0.76665229401320356</v>
      </c>
      <c r="CB15" s="69">
        <v>0.68832837594728025</v>
      </c>
      <c r="CC15" s="69">
        <v>0.6544471850844803</v>
      </c>
      <c r="CD15" s="69">
        <v>0.83099755034084843</v>
      </c>
      <c r="CE15" s="69">
        <v>0.62139471693279436</v>
      </c>
      <c r="CF15" s="69"/>
      <c r="CG15" s="69">
        <f t="shared" si="47"/>
        <v>-3.3052468151685943E-2</v>
      </c>
      <c r="CH15" s="69">
        <f>'RD T1'!E246</f>
        <v>0.35006668951647235</v>
      </c>
      <c r="CI15" s="69">
        <f t="shared" si="48"/>
        <v>0.31701422136478641</v>
      </c>
      <c r="CK15" t="str">
        <f t="shared" si="49"/>
        <v>32 Health and social care associate professionals</v>
      </c>
      <c r="CL15" s="69">
        <v>0.11873120403358672</v>
      </c>
      <c r="CM15" s="69">
        <v>0.10876950869047018</v>
      </c>
      <c r="CN15" s="69">
        <v>0.13705623102767056</v>
      </c>
      <c r="CO15" s="69">
        <v>0.22887996252227588</v>
      </c>
      <c r="CP15" s="69">
        <v>0.36837224772757848</v>
      </c>
      <c r="CQ15" s="69"/>
      <c r="CR15" s="69">
        <f t="shared" si="50"/>
        <v>0.23131601669990792</v>
      </c>
      <c r="CS15" s="69">
        <f>'RD T1'!E275</f>
        <v>0.10755432085580865</v>
      </c>
      <c r="CT15" s="69">
        <f t="shared" si="51"/>
        <v>0.33887033755571661</v>
      </c>
    </row>
    <row r="16" spans="1:98" x14ac:dyDescent="0.2">
      <c r="A16" s="10" t="str">
        <f>name!D12</f>
        <v>33 Protective service occupations</v>
      </c>
      <c r="B16" s="69">
        <v>1.7011927737355634E-2</v>
      </c>
      <c r="C16" s="69">
        <v>2.0364708427106599E-2</v>
      </c>
      <c r="D16" s="69">
        <v>2.3146040340564694E-2</v>
      </c>
      <c r="E16" s="69">
        <v>2.5479394199467091E-2</v>
      </c>
      <c r="F16" s="69">
        <v>3.5147805564691929E-2</v>
      </c>
      <c r="G16" s="11"/>
      <c r="H16" s="69">
        <f t="shared" si="26"/>
        <v>1.2001765224127235E-2</v>
      </c>
      <c r="I16" s="69">
        <f>'RD T1'!E44</f>
        <v>1.067460959937004E-2</v>
      </c>
      <c r="J16" s="69">
        <f t="shared" si="27"/>
        <v>2.2676374823497276E-2</v>
      </c>
      <c r="L16" t="str">
        <f t="shared" si="28"/>
        <v>33 Protective service occupations</v>
      </c>
      <c r="M16" s="69">
        <v>0.2948573169345145</v>
      </c>
      <c r="N16" s="69">
        <v>0.32796318514361633</v>
      </c>
      <c r="O16" s="69">
        <v>0.38781538720544562</v>
      </c>
      <c r="P16" s="69">
        <v>0.36991149656951511</v>
      </c>
      <c r="Q16" s="69">
        <v>0.49772606830028565</v>
      </c>
      <c r="R16" s="11"/>
      <c r="S16" s="69">
        <f t="shared" si="29"/>
        <v>0.10991068109484003</v>
      </c>
      <c r="T16" s="69">
        <f>'RD T1'!E73</f>
        <v>0.13664120428055618</v>
      </c>
      <c r="U16" s="69">
        <f t="shared" si="30"/>
        <v>0.24655188537539621</v>
      </c>
      <c r="W16" t="str">
        <f t="shared" si="31"/>
        <v>33 Protective service occupations</v>
      </c>
      <c r="X16" s="69">
        <v>1.43038229596098</v>
      </c>
      <c r="Y16" s="69">
        <v>1.7056524081044571</v>
      </c>
      <c r="Z16" s="69">
        <v>1.8201678747713048</v>
      </c>
      <c r="AA16" s="69">
        <v>1.6498308875198398</v>
      </c>
      <c r="AB16" s="69">
        <v>2.2784446242180003</v>
      </c>
      <c r="AC16" s="69"/>
      <c r="AD16" s="69">
        <f t="shared" si="32"/>
        <v>0.4582767494466955</v>
      </c>
      <c r="AE16" s="69">
        <f>'RD T1'!E102</f>
        <v>0.7300530020854249</v>
      </c>
      <c r="AF16" s="69">
        <f t="shared" si="33"/>
        <v>1.1883297515321205</v>
      </c>
      <c r="AH16" t="str">
        <f t="shared" si="34"/>
        <v>33 Protective service occupations</v>
      </c>
      <c r="AI16" s="69">
        <v>0.41636263073697288</v>
      </c>
      <c r="AJ16" s="69">
        <v>0.49685838024687573</v>
      </c>
      <c r="AK16" s="69">
        <v>0.53308633582647214</v>
      </c>
      <c r="AL16" s="69">
        <v>0.48206171844118223</v>
      </c>
      <c r="AM16" s="69">
        <v>0.6527934433423529</v>
      </c>
      <c r="AN16" s="69"/>
      <c r="AO16" s="69">
        <f t="shared" si="35"/>
        <v>0.11970710751588076</v>
      </c>
      <c r="AP16" s="69">
        <f>'RD T1'!E131</f>
        <v>0.18889183703247764</v>
      </c>
      <c r="AQ16" s="69">
        <f t="shared" si="36"/>
        <v>0.3085989445483584</v>
      </c>
      <c r="AS16" t="str">
        <f t="shared" si="37"/>
        <v>33 Protective service occupations</v>
      </c>
      <c r="AT16" s="69">
        <v>0.4027559547411888</v>
      </c>
      <c r="AU16" s="69">
        <v>0.40044167315488016</v>
      </c>
      <c r="AV16" s="69">
        <v>0.41069319996393877</v>
      </c>
      <c r="AW16" s="69">
        <v>0.31441224071497265</v>
      </c>
      <c r="AX16" s="69">
        <v>0.34141748826916196</v>
      </c>
      <c r="AY16" s="69"/>
      <c r="AZ16" s="69">
        <f t="shared" si="38"/>
        <v>-6.9275711694776809E-2</v>
      </c>
      <c r="BA16" s="69">
        <f>'RD T1'!E160</f>
        <v>0.11436054967605591</v>
      </c>
      <c r="BB16" s="69">
        <f t="shared" si="39"/>
        <v>4.5084837981279102E-2</v>
      </c>
      <c r="BD16" t="str">
        <f t="shared" si="40"/>
        <v>33 Protective service occupations</v>
      </c>
      <c r="BE16" s="69">
        <v>1.6482642669809089</v>
      </c>
      <c r="BF16" s="69">
        <v>1.5003186103998638</v>
      </c>
      <c r="BG16" s="69">
        <v>1.489482540761508</v>
      </c>
      <c r="BH16" s="69">
        <v>1.10919394394473</v>
      </c>
      <c r="BI16" s="69">
        <v>0.84168892263232953</v>
      </c>
      <c r="BJ16" s="69"/>
      <c r="BK16" s="69">
        <f t="shared" si="41"/>
        <v>-0.64779361812917846</v>
      </c>
      <c r="BL16" s="69">
        <f>'RD T1'!E189</f>
        <v>0.2587628750073131</v>
      </c>
      <c r="BM16" s="69">
        <f t="shared" si="42"/>
        <v>-0.38903074312186536</v>
      </c>
      <c r="BO16" t="str">
        <f t="shared" si="43"/>
        <v>33 Protective service occupations</v>
      </c>
      <c r="BP16" s="69">
        <v>1.9280750563080706</v>
      </c>
      <c r="BQ16" s="69">
        <v>1.7172720245076616</v>
      </c>
      <c r="BR16" s="69">
        <v>1.656216513148232</v>
      </c>
      <c r="BS16" s="69">
        <v>1.2214889734049519</v>
      </c>
      <c r="BT16" s="69">
        <v>0.89005850842371215</v>
      </c>
      <c r="BU16" s="69"/>
      <c r="BV16" s="69">
        <f t="shared" si="44"/>
        <v>-0.76615800472451989</v>
      </c>
      <c r="BW16" s="69">
        <f>'RD T1'!E218</f>
        <v>0.32397564183678268</v>
      </c>
      <c r="BX16" s="69">
        <f t="shared" si="45"/>
        <v>-0.44218236288773721</v>
      </c>
      <c r="BZ16" t="str">
        <f t="shared" si="46"/>
        <v>33 Protective service occupations</v>
      </c>
      <c r="CA16" s="69">
        <v>0.89219809748275036</v>
      </c>
      <c r="CB16" s="69">
        <v>0.85709468224775953</v>
      </c>
      <c r="CC16" s="69">
        <v>0.88560417391263435</v>
      </c>
      <c r="CD16" s="69">
        <v>0.64131975290266163</v>
      </c>
      <c r="CE16" s="69">
        <v>0.54785319805705046</v>
      </c>
      <c r="CF16" s="69"/>
      <c r="CG16" s="69">
        <f t="shared" si="47"/>
        <v>-0.33775097585558389</v>
      </c>
      <c r="CH16" s="69">
        <f>'RD T1'!E247</f>
        <v>0.22445908365580042</v>
      </c>
      <c r="CI16" s="69">
        <f t="shared" si="48"/>
        <v>-0.11329189219978347</v>
      </c>
      <c r="CK16" t="str">
        <f t="shared" si="49"/>
        <v>33 Protective service occupations</v>
      </c>
      <c r="CL16" s="69">
        <v>0.17691851179412543</v>
      </c>
      <c r="CM16" s="69">
        <v>0.12325856686305668</v>
      </c>
      <c r="CN16" s="69">
        <v>0.1389878541637688</v>
      </c>
      <c r="CO16" s="69">
        <v>0.10313957669144765</v>
      </c>
      <c r="CP16" s="69">
        <v>9.9605725413512092E-2</v>
      </c>
      <c r="CQ16" s="69"/>
      <c r="CR16" s="69">
        <f t="shared" si="50"/>
        <v>-3.9382128750256706E-2</v>
      </c>
      <c r="CS16" s="69">
        <f>'RD T1'!E276</f>
        <v>2.1550764014491956E-2</v>
      </c>
      <c r="CT16" s="69">
        <f t="shared" si="51"/>
        <v>-1.783136473576475E-2</v>
      </c>
    </row>
    <row r="17" spans="1:98" x14ac:dyDescent="0.2">
      <c r="A17" s="10" t="str">
        <f>name!D13</f>
        <v>34 Culture, media and sports occupations</v>
      </c>
      <c r="B17" s="69">
        <v>8.5790452238920983E-2</v>
      </c>
      <c r="C17" s="69">
        <v>0.10338698249410956</v>
      </c>
      <c r="D17" s="69">
        <v>0.10597853695292273</v>
      </c>
      <c r="E17" s="69">
        <v>0.11654611741197418</v>
      </c>
      <c r="F17" s="69">
        <v>0.14812716169773696</v>
      </c>
      <c r="G17" s="11"/>
      <c r="H17" s="69">
        <f t="shared" si="26"/>
        <v>4.2148624744814234E-2</v>
      </c>
      <c r="I17" s="69">
        <f>'RD T1'!E45</f>
        <v>6.7270476175327942E-2</v>
      </c>
      <c r="J17" s="69">
        <f t="shared" si="27"/>
        <v>0.10941910092014218</v>
      </c>
      <c r="L17" t="str">
        <f t="shared" si="28"/>
        <v>34 Culture, media and sports occupations</v>
      </c>
      <c r="M17" s="69">
        <v>1.1997912942431412</v>
      </c>
      <c r="N17" s="69">
        <v>1.3681864275463025</v>
      </c>
      <c r="O17" s="69">
        <v>1.4842687399383185</v>
      </c>
      <c r="P17" s="69">
        <v>1.4713527950599994</v>
      </c>
      <c r="Q17" s="69">
        <v>1.9252409478578545</v>
      </c>
      <c r="R17" s="11"/>
      <c r="S17" s="69">
        <f t="shared" si="29"/>
        <v>0.44097220791953595</v>
      </c>
      <c r="T17" s="69">
        <f>'RD T1'!E74</f>
        <v>0.82352632603861864</v>
      </c>
      <c r="U17" s="69">
        <f t="shared" si="30"/>
        <v>1.2644985339581547</v>
      </c>
      <c r="W17" t="str">
        <f t="shared" si="31"/>
        <v>34 Culture, media and sports occupations</v>
      </c>
      <c r="X17" s="69">
        <v>2.8260401346767252</v>
      </c>
      <c r="Y17" s="69">
        <v>3.4778445683090897</v>
      </c>
      <c r="Z17" s="69">
        <v>3.1993706624482394</v>
      </c>
      <c r="AA17" s="69">
        <v>2.8234533851414607</v>
      </c>
      <c r="AB17" s="69">
        <v>3.1892482860945353</v>
      </c>
      <c r="AC17" s="69"/>
      <c r="AD17" s="69">
        <f t="shared" si="32"/>
        <v>-1.0122376353704166E-2</v>
      </c>
      <c r="AE17" s="69">
        <f>'RD T1'!E103</f>
        <v>1.4419454831823784</v>
      </c>
      <c r="AF17" s="69">
        <f t="shared" si="33"/>
        <v>1.4318231068286742</v>
      </c>
      <c r="AH17" t="str">
        <f t="shared" si="34"/>
        <v>34 Culture, media and sports occupations</v>
      </c>
      <c r="AI17" s="69">
        <v>0.34065467924934861</v>
      </c>
      <c r="AJ17" s="69">
        <v>0.37766471256142792</v>
      </c>
      <c r="AK17" s="69">
        <v>0.42716102724700883</v>
      </c>
      <c r="AL17" s="69">
        <v>0.38268737712435164</v>
      </c>
      <c r="AM17" s="69">
        <v>0.50386394197877049</v>
      </c>
      <c r="AN17" s="69"/>
      <c r="AO17" s="69">
        <f t="shared" si="35"/>
        <v>7.6702914731761662E-2</v>
      </c>
      <c r="AP17" s="69">
        <f>'RD T1'!E132</f>
        <v>0.1977122443419442</v>
      </c>
      <c r="AQ17" s="69">
        <f t="shared" si="36"/>
        <v>0.27441515907370584</v>
      </c>
      <c r="AS17" t="str">
        <f t="shared" si="37"/>
        <v>34 Culture, media and sports occupations</v>
      </c>
      <c r="AT17" s="69">
        <v>0.49449431817948059</v>
      </c>
      <c r="AU17" s="69">
        <v>0.54890225723839203</v>
      </c>
      <c r="AV17" s="69">
        <v>0.5343984112337149</v>
      </c>
      <c r="AW17" s="69">
        <v>0.45322319242709469</v>
      </c>
      <c r="AX17" s="69">
        <v>0.48308297460493238</v>
      </c>
      <c r="AY17" s="69"/>
      <c r="AZ17" s="69">
        <f t="shared" si="38"/>
        <v>-5.1315436628782518E-2</v>
      </c>
      <c r="BA17" s="69">
        <f>'RD T1'!E161</f>
        <v>0.21347880690054327</v>
      </c>
      <c r="BB17" s="69">
        <f t="shared" si="39"/>
        <v>0.16216337027176075</v>
      </c>
      <c r="BD17" t="str">
        <f t="shared" si="40"/>
        <v>34 Culture, media and sports occupations</v>
      </c>
      <c r="BE17" s="69">
        <v>1.2655407291357419</v>
      </c>
      <c r="BF17" s="69">
        <v>1.3937309921144083</v>
      </c>
      <c r="BG17" s="69">
        <v>1.3312605238944932</v>
      </c>
      <c r="BH17" s="69">
        <v>0.98552631057035633</v>
      </c>
      <c r="BI17" s="69">
        <v>0.91372479025151221</v>
      </c>
      <c r="BJ17" s="69"/>
      <c r="BK17" s="69">
        <f t="shared" si="41"/>
        <v>-0.41753573364298102</v>
      </c>
      <c r="BL17" s="69">
        <f>'RD T1'!E190</f>
        <v>0.37985832896532695</v>
      </c>
      <c r="BM17" s="69">
        <f t="shared" si="42"/>
        <v>-3.7677404677654069E-2</v>
      </c>
      <c r="BO17" t="str">
        <f t="shared" si="43"/>
        <v>34 Culture, media and sports occupations</v>
      </c>
      <c r="BP17" s="69">
        <v>0.78163707266009874</v>
      </c>
      <c r="BQ17" s="69">
        <v>0.70381018262266515</v>
      </c>
      <c r="BR17" s="69">
        <v>0.61999750156081002</v>
      </c>
      <c r="BS17" s="69">
        <v>0.4372174270635576</v>
      </c>
      <c r="BT17" s="69">
        <v>0.29375130278957307</v>
      </c>
      <c r="BU17" s="69"/>
      <c r="BV17" s="69">
        <f t="shared" si="44"/>
        <v>-0.32624619877123695</v>
      </c>
      <c r="BW17" s="69">
        <f>'RD T1'!E219</f>
        <v>0.14614961668474358</v>
      </c>
      <c r="BX17" s="69">
        <f t="shared" si="45"/>
        <v>-0.18009658208649337</v>
      </c>
      <c r="BZ17" t="str">
        <f t="shared" si="46"/>
        <v>34 Culture, media and sports occupations</v>
      </c>
      <c r="CA17" s="69">
        <v>0.5956531354628547</v>
      </c>
      <c r="CB17" s="69">
        <v>0.58062981593028939</v>
      </c>
      <c r="CC17" s="69">
        <v>0.57647696892670441</v>
      </c>
      <c r="CD17" s="69">
        <v>0.39214610177301074</v>
      </c>
      <c r="CE17" s="69">
        <v>0.25502059453644405</v>
      </c>
      <c r="CF17" s="69"/>
      <c r="CG17" s="69">
        <f t="shared" si="47"/>
        <v>-0.32145637439026037</v>
      </c>
      <c r="CH17" s="69">
        <f>'RD T1'!E248</f>
        <v>0.14372023536170614</v>
      </c>
      <c r="CI17" s="69">
        <f t="shared" si="48"/>
        <v>-0.17773613902855423</v>
      </c>
      <c r="CK17" t="str">
        <f t="shared" si="49"/>
        <v>34 Culture, media and sports occupations</v>
      </c>
      <c r="CL17" s="69">
        <v>0.20085871821936827</v>
      </c>
      <c r="CM17" s="69">
        <v>0.20043844891636628</v>
      </c>
      <c r="CN17" s="69">
        <v>0.22049733781348699</v>
      </c>
      <c r="CO17" s="69">
        <v>0.22263436063024025</v>
      </c>
      <c r="CP17" s="69">
        <v>0.32528064820488956</v>
      </c>
      <c r="CQ17" s="69"/>
      <c r="CR17" s="69">
        <f t="shared" si="50"/>
        <v>0.10478331039140257</v>
      </c>
      <c r="CS17" s="69">
        <f>'RD T1'!E277</f>
        <v>8.8266777595193399E-2</v>
      </c>
      <c r="CT17" s="69">
        <f t="shared" si="51"/>
        <v>0.19305008798659595</v>
      </c>
    </row>
    <row r="18" spans="1:98" x14ac:dyDescent="0.2">
      <c r="A18" s="10" t="str">
        <f>name!D14</f>
        <v>35 Business and public service associate professionals</v>
      </c>
      <c r="B18" s="69">
        <v>0.34275152752251509</v>
      </c>
      <c r="C18" s="69">
        <v>0.38422446435251362</v>
      </c>
      <c r="D18" s="69">
        <v>0.43376999702417063</v>
      </c>
      <c r="E18" s="69">
        <v>0.51418861295788021</v>
      </c>
      <c r="F18" s="69">
        <v>0.6755865471950887</v>
      </c>
      <c r="G18" s="11"/>
      <c r="H18" s="69">
        <f t="shared" si="26"/>
        <v>0.24181655017091808</v>
      </c>
      <c r="I18" s="69">
        <f>'RD T1'!E46</f>
        <v>0.28085366120940347</v>
      </c>
      <c r="J18" s="69">
        <f t="shared" si="27"/>
        <v>0.52267021138032155</v>
      </c>
      <c r="L18" t="str">
        <f t="shared" si="28"/>
        <v>35 Business and public service associate professionals</v>
      </c>
      <c r="M18" s="69">
        <v>3.6334691698787052</v>
      </c>
      <c r="N18" s="69">
        <v>4.1074737805579211</v>
      </c>
      <c r="O18" s="69">
        <v>4.5909943337010866</v>
      </c>
      <c r="P18" s="69">
        <v>5.4006097796504404</v>
      </c>
      <c r="Q18" s="69">
        <v>6.8880748056862267</v>
      </c>
      <c r="R18" s="11"/>
      <c r="S18" s="69">
        <f t="shared" si="29"/>
        <v>2.2970804719851401</v>
      </c>
      <c r="T18" s="69">
        <f>'RD T1'!E75</f>
        <v>3.00090385901132</v>
      </c>
      <c r="U18" s="69">
        <f t="shared" si="30"/>
        <v>5.29798433099646</v>
      </c>
      <c r="W18" t="str">
        <f t="shared" si="31"/>
        <v>35 Business and public service associate professionals</v>
      </c>
      <c r="X18" s="69">
        <v>8.628456107258577</v>
      </c>
      <c r="Y18" s="69">
        <v>9.8339720491175893</v>
      </c>
      <c r="Z18" s="69">
        <v>9.7528942952750111</v>
      </c>
      <c r="AA18" s="69">
        <v>10.253963072449917</v>
      </c>
      <c r="AB18" s="69">
        <v>11.646427192158914</v>
      </c>
      <c r="AC18" s="69"/>
      <c r="AD18" s="69">
        <f t="shared" si="32"/>
        <v>1.8935328968839027</v>
      </c>
      <c r="AE18" s="69">
        <f>'RD T1'!E104</f>
        <v>5.3852464292215823</v>
      </c>
      <c r="AF18" s="69">
        <f t="shared" si="33"/>
        <v>7.2787793261054849</v>
      </c>
      <c r="AH18" t="str">
        <f t="shared" si="34"/>
        <v>35 Business and public service associate professionals</v>
      </c>
      <c r="AI18" s="69">
        <v>2.4802923880657102</v>
      </c>
      <c r="AJ18" s="69">
        <v>2.8188847316306851</v>
      </c>
      <c r="AK18" s="69">
        <v>2.9251077813808748</v>
      </c>
      <c r="AL18" s="69">
        <v>3.0917887864444733</v>
      </c>
      <c r="AM18" s="69">
        <v>3.6505029798288482</v>
      </c>
      <c r="AN18" s="69"/>
      <c r="AO18" s="69">
        <f t="shared" si="35"/>
        <v>0.7253951984479734</v>
      </c>
      <c r="AP18" s="69">
        <f>'RD T1'!E133</f>
        <v>1.5460436946392657</v>
      </c>
      <c r="AQ18" s="69">
        <f t="shared" si="36"/>
        <v>2.2714388930872391</v>
      </c>
      <c r="AS18" t="str">
        <f t="shared" si="37"/>
        <v>35 Business and public service associate professionals</v>
      </c>
      <c r="AT18" s="69">
        <v>2.2035794039436416</v>
      </c>
      <c r="AU18" s="69">
        <v>2.47226256174222</v>
      </c>
      <c r="AV18" s="69">
        <v>2.549027769743796</v>
      </c>
      <c r="AW18" s="69">
        <v>2.6601868006080176</v>
      </c>
      <c r="AX18" s="69">
        <v>3.1075044096747786</v>
      </c>
      <c r="AY18" s="69"/>
      <c r="AZ18" s="69">
        <f t="shared" si="38"/>
        <v>0.55847663993098262</v>
      </c>
      <c r="BA18" s="69">
        <f>'RD T1'!E162</f>
        <v>1.3012842565233289</v>
      </c>
      <c r="BB18" s="69">
        <f t="shared" si="39"/>
        <v>1.8597608964543115</v>
      </c>
      <c r="BD18" t="str">
        <f t="shared" si="40"/>
        <v>35 Business and public service associate professionals</v>
      </c>
      <c r="BE18" s="69">
        <v>7.0883394482486342</v>
      </c>
      <c r="BF18" s="69">
        <v>7.3206915873790379</v>
      </c>
      <c r="BG18" s="69">
        <v>7.780160396976525</v>
      </c>
      <c r="BH18" s="69">
        <v>7.1620546990960143</v>
      </c>
      <c r="BI18" s="69">
        <v>6.8277811372616748</v>
      </c>
      <c r="BJ18" s="69"/>
      <c r="BK18" s="69">
        <f t="shared" si="41"/>
        <v>-0.95237925971485016</v>
      </c>
      <c r="BL18" s="69">
        <f>'RD T1'!E191</f>
        <v>2.9859423376829635</v>
      </c>
      <c r="BM18" s="69">
        <f t="shared" si="42"/>
        <v>2.0335630779681133</v>
      </c>
      <c r="BO18" t="str">
        <f t="shared" si="43"/>
        <v>35 Business and public service associate professionals</v>
      </c>
      <c r="BP18" s="69">
        <v>6.0005381488301675</v>
      </c>
      <c r="BQ18" s="69">
        <v>5.8869676870387444</v>
      </c>
      <c r="BR18" s="69">
        <v>5.7575760361117077</v>
      </c>
      <c r="BS18" s="69">
        <v>5.3007018172971936</v>
      </c>
      <c r="BT18" s="69">
        <v>4.4053490973940175</v>
      </c>
      <c r="BU18" s="69"/>
      <c r="BV18" s="69">
        <f t="shared" si="44"/>
        <v>-1.3522269387176902</v>
      </c>
      <c r="BW18" s="69">
        <f>'RD T1'!E220</f>
        <v>1.9728698545563608</v>
      </c>
      <c r="BX18" s="69">
        <f t="shared" si="45"/>
        <v>0.62064291583867059</v>
      </c>
      <c r="BZ18" t="str">
        <f t="shared" si="46"/>
        <v>35 Business and public service associate professionals</v>
      </c>
      <c r="CA18" s="69">
        <v>3.2246154850579769</v>
      </c>
      <c r="CB18" s="69">
        <v>3.30992046868184</v>
      </c>
      <c r="CC18" s="69">
        <v>3.2999323322645688</v>
      </c>
      <c r="CD18" s="69">
        <v>2.6174582489168308</v>
      </c>
      <c r="CE18" s="69">
        <v>1.6405424409854843</v>
      </c>
      <c r="CF18" s="69"/>
      <c r="CG18" s="69">
        <f t="shared" si="47"/>
        <v>-1.6593898912790845</v>
      </c>
      <c r="CH18" s="69">
        <f>'RD T1'!E249</f>
        <v>0.88859519013559851</v>
      </c>
      <c r="CI18" s="69">
        <f t="shared" si="48"/>
        <v>-0.77079470114348603</v>
      </c>
      <c r="CK18" t="str">
        <f t="shared" si="49"/>
        <v>35 Business and public service associate professionals</v>
      </c>
      <c r="CL18" s="69">
        <v>0.83287791786935017</v>
      </c>
      <c r="CM18" s="69">
        <v>0.74322029610422069</v>
      </c>
      <c r="CN18" s="69">
        <v>0.85028838755405012</v>
      </c>
      <c r="CO18" s="69">
        <v>0.7748446159783684</v>
      </c>
      <c r="CP18" s="69">
        <v>1.0335678417305534</v>
      </c>
      <c r="CQ18" s="69"/>
      <c r="CR18" s="69">
        <f t="shared" si="50"/>
        <v>0.18327945417650326</v>
      </c>
      <c r="CS18" s="69">
        <f>'RD T1'!E278</f>
        <v>0.28898861288588379</v>
      </c>
      <c r="CT18" s="69">
        <f t="shared" si="51"/>
        <v>0.47226806706238705</v>
      </c>
    </row>
    <row r="19" spans="1:98" x14ac:dyDescent="0.2">
      <c r="A19" s="10" t="str">
        <f>name!D15</f>
        <v>41 Administrative occupations</v>
      </c>
      <c r="B19" s="69">
        <v>0.32418292402435062</v>
      </c>
      <c r="C19" s="69">
        <v>0.36075700558110757</v>
      </c>
      <c r="D19" s="69">
        <v>0.41397891550779375</v>
      </c>
      <c r="E19" s="69">
        <v>0.54098769020585191</v>
      </c>
      <c r="F19" s="69">
        <v>0.76479999094766216</v>
      </c>
      <c r="G19" s="11"/>
      <c r="H19" s="69">
        <f t="shared" si="26"/>
        <v>0.3508210754398684</v>
      </c>
      <c r="I19" s="69">
        <f>'RD T1'!E47</f>
        <v>0.3162742733751257</v>
      </c>
      <c r="J19" s="69">
        <f t="shared" si="27"/>
        <v>0.6670953488149941</v>
      </c>
      <c r="L19" t="str">
        <f t="shared" si="28"/>
        <v>41 Administrative occupations</v>
      </c>
      <c r="M19" s="69">
        <v>3.3745325898747649</v>
      </c>
      <c r="N19" s="69">
        <v>3.6573427614909599</v>
      </c>
      <c r="O19" s="69">
        <v>4.1963829545318116</v>
      </c>
      <c r="P19" s="69">
        <v>5.5192336340821937</v>
      </c>
      <c r="Q19" s="69">
        <v>7.7683157333495565</v>
      </c>
      <c r="R19" s="11"/>
      <c r="S19" s="69">
        <f t="shared" si="29"/>
        <v>3.5719327788177448</v>
      </c>
      <c r="T19" s="69">
        <f>'RD T1'!E76</f>
        <v>3.342748545324723</v>
      </c>
      <c r="U19" s="69">
        <f t="shared" si="30"/>
        <v>6.9146813241424674</v>
      </c>
      <c r="W19" t="str">
        <f t="shared" si="31"/>
        <v>41 Administrative occupations</v>
      </c>
      <c r="X19" s="69">
        <v>12.43547805436897</v>
      </c>
      <c r="Y19" s="69">
        <v>13.449635253962233</v>
      </c>
      <c r="Z19" s="69">
        <v>13.865485500175996</v>
      </c>
      <c r="AA19" s="69">
        <v>16.71234269397802</v>
      </c>
      <c r="AB19" s="69">
        <v>21.318924302715626</v>
      </c>
      <c r="AC19" s="69"/>
      <c r="AD19" s="69">
        <f t="shared" si="32"/>
        <v>7.4534388025396296</v>
      </c>
      <c r="AE19" s="69">
        <f>'RD T1'!E105</f>
        <v>9.8075361870083775</v>
      </c>
      <c r="AF19" s="69">
        <f t="shared" si="33"/>
        <v>17.260974989548007</v>
      </c>
      <c r="AH19" t="str">
        <f t="shared" si="34"/>
        <v>41 Administrative occupations</v>
      </c>
      <c r="AI19" s="69">
        <v>4.4881324691059357</v>
      </c>
      <c r="AJ19" s="69">
        <v>4.7544533384161927</v>
      </c>
      <c r="AK19" s="69">
        <v>4.7998334181732645</v>
      </c>
      <c r="AL19" s="69">
        <v>5.5723657365615011</v>
      </c>
      <c r="AM19" s="69">
        <v>6.8260388054925345</v>
      </c>
      <c r="AN19" s="69"/>
      <c r="AO19" s="69">
        <f t="shared" si="35"/>
        <v>2.02620538731927</v>
      </c>
      <c r="AP19" s="69">
        <f>'RD T1'!E134</f>
        <v>3.4633474472751544</v>
      </c>
      <c r="AQ19" s="69">
        <f t="shared" si="36"/>
        <v>5.4895528345944244</v>
      </c>
      <c r="AS19" t="str">
        <f t="shared" si="37"/>
        <v>41 Administrative occupations</v>
      </c>
      <c r="AT19" s="69">
        <v>4.1775151675217783</v>
      </c>
      <c r="AU19" s="69">
        <v>4.450848665501943</v>
      </c>
      <c r="AV19" s="69">
        <v>4.6965988465538278</v>
      </c>
      <c r="AW19" s="69">
        <v>5.1749962546753165</v>
      </c>
      <c r="AX19" s="69">
        <v>6.2705093375523635</v>
      </c>
      <c r="AY19" s="69"/>
      <c r="AZ19" s="69">
        <f t="shared" si="38"/>
        <v>1.5739104909985357</v>
      </c>
      <c r="BA19" s="69">
        <f>'RD T1'!E163</f>
        <v>2.9488393859225823</v>
      </c>
      <c r="BB19" s="69">
        <f t="shared" si="39"/>
        <v>4.5227498769211181</v>
      </c>
      <c r="BD19" t="str">
        <f t="shared" si="40"/>
        <v>41 Administrative occupations</v>
      </c>
      <c r="BE19" s="69">
        <v>14.888972408993904</v>
      </c>
      <c r="BF19" s="69">
        <v>14.539259292734343</v>
      </c>
      <c r="BG19" s="69">
        <v>15.81439672759063</v>
      </c>
      <c r="BH19" s="69">
        <v>15.223606724992623</v>
      </c>
      <c r="BI19" s="69">
        <v>13.850146929902344</v>
      </c>
      <c r="BJ19" s="69"/>
      <c r="BK19" s="69">
        <f t="shared" si="41"/>
        <v>-1.9642497976882858</v>
      </c>
      <c r="BL19" s="69">
        <f>'RD T1'!E192</f>
        <v>6.8620323449038469</v>
      </c>
      <c r="BM19" s="69">
        <f t="shared" si="42"/>
        <v>4.8977825472155612</v>
      </c>
      <c r="BO19" t="str">
        <f t="shared" si="43"/>
        <v>41 Administrative occupations</v>
      </c>
      <c r="BP19" s="69">
        <v>17.844562332994528</v>
      </c>
      <c r="BQ19" s="69">
        <v>16.954924757724985</v>
      </c>
      <c r="BR19" s="69">
        <v>16.475107689885117</v>
      </c>
      <c r="BS19" s="69">
        <v>16.255912888351485</v>
      </c>
      <c r="BT19" s="69">
        <v>11.907563417091726</v>
      </c>
      <c r="BU19" s="69"/>
      <c r="BV19" s="69">
        <f t="shared" si="44"/>
        <v>-4.5675442727933913</v>
      </c>
      <c r="BW19" s="69">
        <f>'RD T1'!E221</f>
        <v>6.2653595793851746</v>
      </c>
      <c r="BX19" s="69">
        <f t="shared" si="45"/>
        <v>1.6978153065917834</v>
      </c>
      <c r="BZ19" t="str">
        <f t="shared" si="46"/>
        <v>41 Administrative occupations</v>
      </c>
      <c r="CA19" s="69">
        <v>8.9313956836447996</v>
      </c>
      <c r="CB19" s="69">
        <v>7.9085318020666575</v>
      </c>
      <c r="CC19" s="69">
        <v>7.7476955059056936</v>
      </c>
      <c r="CD19" s="69">
        <v>5.8827461134243846</v>
      </c>
      <c r="CE19" s="69">
        <v>2.4615697650126336</v>
      </c>
      <c r="CF19" s="69"/>
      <c r="CG19" s="69">
        <f t="shared" si="47"/>
        <v>-5.28612574089306</v>
      </c>
      <c r="CH19" s="69">
        <f>'RD T1'!E250</f>
        <v>1.8736483332469556</v>
      </c>
      <c r="CI19" s="69">
        <f t="shared" si="48"/>
        <v>-3.4124774076461044</v>
      </c>
      <c r="CK19" t="str">
        <f t="shared" si="49"/>
        <v>41 Administrative occupations</v>
      </c>
      <c r="CL19" s="69">
        <v>2.4145800828281443</v>
      </c>
      <c r="CM19" s="69">
        <v>1.8258583882806609</v>
      </c>
      <c r="CN19" s="69">
        <v>2.2683411374006575</v>
      </c>
      <c r="CO19" s="69">
        <v>2.1337563040449172</v>
      </c>
      <c r="CP19" s="69">
        <v>1.9833909999897879</v>
      </c>
      <c r="CQ19" s="69"/>
      <c r="CR19" s="69">
        <f t="shared" si="50"/>
        <v>-0.28495013741086961</v>
      </c>
      <c r="CS19" s="69">
        <f>'RD T1'!E279</f>
        <v>0.63633503423377835</v>
      </c>
      <c r="CT19" s="69">
        <f t="shared" si="51"/>
        <v>0.35138489682290874</v>
      </c>
    </row>
    <row r="20" spans="1:98" x14ac:dyDescent="0.2">
      <c r="A20" s="10" t="str">
        <f>name!D16</f>
        <v>42 Secretarial and related occupations</v>
      </c>
      <c r="B20" s="69">
        <v>2.4531368727472757E-2</v>
      </c>
      <c r="C20" s="69">
        <v>2.6864401761833585E-2</v>
      </c>
      <c r="D20" s="69">
        <v>2.870125214242995E-2</v>
      </c>
      <c r="E20" s="69">
        <v>4.2325459590625371E-2</v>
      </c>
      <c r="F20" s="69">
        <v>7.7393925483925555E-2</v>
      </c>
      <c r="G20" s="11"/>
      <c r="H20" s="69">
        <f t="shared" si="26"/>
        <v>4.8692673341495601E-2</v>
      </c>
      <c r="I20" s="69">
        <f>'RD T1'!E48</f>
        <v>3.2479622331845953E-2</v>
      </c>
      <c r="J20" s="69">
        <f t="shared" si="27"/>
        <v>8.1172295673341555E-2</v>
      </c>
      <c r="L20" t="str">
        <f t="shared" si="28"/>
        <v>42 Secretarial and related occupations</v>
      </c>
      <c r="M20" s="69">
        <v>0.57908435635626487</v>
      </c>
      <c r="N20" s="69">
        <v>0.57843381377693126</v>
      </c>
      <c r="O20" s="69">
        <v>0.64645258538858386</v>
      </c>
      <c r="P20" s="69">
        <v>0.89703437638033257</v>
      </c>
      <c r="Q20" s="69">
        <v>1.3139222547398073</v>
      </c>
      <c r="R20" s="11"/>
      <c r="S20" s="69">
        <f t="shared" si="29"/>
        <v>0.66746966935122343</v>
      </c>
      <c r="T20" s="69">
        <f>'RD T1'!E77</f>
        <v>0.61221854160990286</v>
      </c>
      <c r="U20" s="69">
        <f t="shared" si="30"/>
        <v>1.2796882109611263</v>
      </c>
      <c r="W20" t="str">
        <f t="shared" si="31"/>
        <v>42 Secretarial and related occupations</v>
      </c>
      <c r="X20" s="69">
        <v>2.106370668738422</v>
      </c>
      <c r="Y20" s="69">
        <v>2.1290652925548779</v>
      </c>
      <c r="Z20" s="69">
        <v>2.0152145820545724</v>
      </c>
      <c r="AA20" s="69">
        <v>2.5341039891650046</v>
      </c>
      <c r="AB20" s="69">
        <v>3.1339491156373991</v>
      </c>
      <c r="AC20" s="69"/>
      <c r="AD20" s="69">
        <f t="shared" si="32"/>
        <v>1.1187345335828267</v>
      </c>
      <c r="AE20" s="69">
        <f>'RD T1'!E106</f>
        <v>1.7028465741783019</v>
      </c>
      <c r="AF20" s="69">
        <f t="shared" si="33"/>
        <v>2.8215811077611286</v>
      </c>
      <c r="AH20" t="str">
        <f t="shared" si="34"/>
        <v>42 Secretarial and related occupations</v>
      </c>
      <c r="AI20" s="69">
        <v>0.99280642194090896</v>
      </c>
      <c r="AJ20" s="69">
        <v>0.98773212221183093</v>
      </c>
      <c r="AK20" s="69">
        <v>0.96156788057725795</v>
      </c>
      <c r="AL20" s="69">
        <v>1.0467207777887244</v>
      </c>
      <c r="AM20" s="69">
        <v>0.96318788022662916</v>
      </c>
      <c r="AN20" s="69"/>
      <c r="AO20" s="69">
        <f t="shared" si="35"/>
        <v>1.6199996493712066E-3</v>
      </c>
      <c r="AP20" s="69">
        <f>'RD T1'!E135</f>
        <v>0.60799182047704814</v>
      </c>
      <c r="AQ20" s="69">
        <f t="shared" si="36"/>
        <v>0.60961182012641935</v>
      </c>
      <c r="AS20" t="str">
        <f t="shared" si="37"/>
        <v>42 Secretarial and related occupations</v>
      </c>
      <c r="AT20" s="69">
        <v>0.7744136739411025</v>
      </c>
      <c r="AU20" s="69">
        <v>0.72986268446598856</v>
      </c>
      <c r="AV20" s="69">
        <v>0.71355521179927117</v>
      </c>
      <c r="AW20" s="69">
        <v>0.7582879121804571</v>
      </c>
      <c r="AX20" s="69">
        <v>0.62880624755674752</v>
      </c>
      <c r="AY20" s="69"/>
      <c r="AZ20" s="69">
        <f t="shared" si="38"/>
        <v>-8.474896424252365E-2</v>
      </c>
      <c r="BA20" s="69">
        <f>'RD T1'!E164</f>
        <v>0.41332686511471117</v>
      </c>
      <c r="BB20" s="69">
        <f t="shared" si="39"/>
        <v>0.32857790087218752</v>
      </c>
      <c r="BD20" t="str">
        <f t="shared" si="40"/>
        <v>42 Secretarial and related occupations</v>
      </c>
      <c r="BE20" s="69">
        <v>3.1493521663939017</v>
      </c>
      <c r="BF20" s="69">
        <v>2.8532843637494518</v>
      </c>
      <c r="BG20" s="69">
        <v>2.99183449342623</v>
      </c>
      <c r="BH20" s="69">
        <v>2.7639113360702474</v>
      </c>
      <c r="BI20" s="69">
        <v>0.90042384627315331</v>
      </c>
      <c r="BJ20" s="69"/>
      <c r="BK20" s="69">
        <f t="shared" si="41"/>
        <v>-2.0914106471530767</v>
      </c>
      <c r="BL20" s="69">
        <f>'RD T1'!E193</f>
        <v>1.0400903355626228</v>
      </c>
      <c r="BM20" s="69">
        <f t="shared" si="42"/>
        <v>-1.0513203115904539</v>
      </c>
      <c r="BO20" t="str">
        <f t="shared" si="43"/>
        <v>42 Secretarial and related occupations</v>
      </c>
      <c r="BP20" s="69">
        <v>3.9651740018227821</v>
      </c>
      <c r="BQ20" s="69">
        <v>3.3509763008489908</v>
      </c>
      <c r="BR20" s="69">
        <v>2.9479289503325248</v>
      </c>
      <c r="BS20" s="69">
        <v>2.3439915417859392</v>
      </c>
      <c r="BT20" s="69">
        <v>0.65852441854975086</v>
      </c>
      <c r="BU20" s="69"/>
      <c r="BV20" s="69">
        <f t="shared" si="44"/>
        <v>-2.289404531782774</v>
      </c>
      <c r="BW20" s="69">
        <f>'RD T1'!E222</f>
        <v>0.79074867968374485</v>
      </c>
      <c r="BX20" s="69">
        <f t="shared" si="45"/>
        <v>-1.4986558520990292</v>
      </c>
      <c r="BZ20" t="str">
        <f t="shared" si="46"/>
        <v>42 Secretarial and related occupations</v>
      </c>
      <c r="CA20" s="69">
        <v>3.3773433363775083</v>
      </c>
      <c r="CB20" s="69">
        <v>2.9336391556936179</v>
      </c>
      <c r="CC20" s="69">
        <v>2.6979953265155427</v>
      </c>
      <c r="CD20" s="69">
        <v>1.6525862461001857</v>
      </c>
      <c r="CE20" s="69">
        <v>0.35620201366123444</v>
      </c>
      <c r="CF20" s="69"/>
      <c r="CG20" s="69">
        <f t="shared" si="47"/>
        <v>-2.3417933128543083</v>
      </c>
      <c r="CH20" s="69">
        <f>'RD T1'!E251</f>
        <v>0.57773407351570116</v>
      </c>
      <c r="CI20" s="69">
        <f t="shared" si="48"/>
        <v>-1.7640592393386072</v>
      </c>
      <c r="CK20" t="str">
        <f t="shared" si="49"/>
        <v>42 Secretarial and related occupations</v>
      </c>
      <c r="CL20" s="69">
        <v>0.86297602887866531</v>
      </c>
      <c r="CM20" s="69">
        <v>0.71246307259045916</v>
      </c>
      <c r="CN20" s="69">
        <v>0.85320449778250063</v>
      </c>
      <c r="CO20" s="69">
        <v>0.82025050575621217</v>
      </c>
      <c r="CP20" s="69">
        <v>0.74940326064706375</v>
      </c>
      <c r="CQ20" s="69"/>
      <c r="CR20" s="69">
        <f t="shared" si="50"/>
        <v>-0.10380123713543687</v>
      </c>
      <c r="CS20" s="69">
        <f>'RD T1'!E280</f>
        <v>0.32040957886834626</v>
      </c>
      <c r="CT20" s="69">
        <f t="shared" si="51"/>
        <v>0.21660834173290938</v>
      </c>
    </row>
    <row r="21" spans="1:98" x14ac:dyDescent="0.2">
      <c r="A21" s="10" t="str">
        <f>name!D17</f>
        <v>51 Skilled agricultural and related trades</v>
      </c>
      <c r="B21" s="69">
        <v>2.3557090178285268E-2</v>
      </c>
      <c r="C21" s="69">
        <v>1.520284280943013E-2</v>
      </c>
      <c r="D21" s="69">
        <v>2.1566531965629354E-2</v>
      </c>
      <c r="E21" s="69">
        <v>2.5177768041383872E-2</v>
      </c>
      <c r="F21" s="69">
        <v>3.5255883694024999E-2</v>
      </c>
      <c r="G21" s="11"/>
      <c r="H21" s="69">
        <f t="shared" si="26"/>
        <v>1.3689351728395645E-2</v>
      </c>
      <c r="I21" s="69">
        <f>'RD T1'!E49</f>
        <v>1.8989868439366259E-2</v>
      </c>
      <c r="J21" s="69">
        <f t="shared" si="27"/>
        <v>3.2679220167761903E-2</v>
      </c>
      <c r="L21" t="str">
        <f t="shared" si="28"/>
        <v>51 Skilled agricultural and related trades</v>
      </c>
      <c r="M21" s="69">
        <v>9.9320007729952225E-2</v>
      </c>
      <c r="N21" s="69">
        <v>0.10115176521895625</v>
      </c>
      <c r="O21" s="69">
        <v>9.856500529003584E-2</v>
      </c>
      <c r="P21" s="69">
        <v>0.10087861954541216</v>
      </c>
      <c r="Q21" s="69">
        <v>0.14449380228995198</v>
      </c>
      <c r="R21" s="11"/>
      <c r="S21" s="69">
        <f t="shared" si="29"/>
        <v>4.5928796999916144E-2</v>
      </c>
      <c r="T21" s="69">
        <f>'RD T1'!E78</f>
        <v>6.0506499036072123E-2</v>
      </c>
      <c r="U21" s="69">
        <f t="shared" si="30"/>
        <v>0.10643529603598827</v>
      </c>
      <c r="W21" t="str">
        <f t="shared" si="31"/>
        <v>51 Skilled agricultural and related trades</v>
      </c>
      <c r="X21" s="69">
        <v>0.9126928381926096</v>
      </c>
      <c r="Y21" s="69">
        <v>1.0772097208725451</v>
      </c>
      <c r="Z21" s="69">
        <v>1.1695093494270705</v>
      </c>
      <c r="AA21" s="69">
        <v>1.3078824491099106</v>
      </c>
      <c r="AB21" s="69">
        <v>1.8981961434915173</v>
      </c>
      <c r="AC21" s="69"/>
      <c r="AD21" s="69">
        <f t="shared" si="32"/>
        <v>0.72868679406444681</v>
      </c>
      <c r="AE21" s="69">
        <f>'RD T1'!E107</f>
        <v>0.97053476084081913</v>
      </c>
      <c r="AF21" s="69">
        <f t="shared" si="33"/>
        <v>1.6992215549052658</v>
      </c>
      <c r="AH21" t="str">
        <f t="shared" si="34"/>
        <v>51 Skilled agricultural and related trades</v>
      </c>
      <c r="AI21" s="69">
        <v>0.39652408088290925</v>
      </c>
      <c r="AJ21" s="69">
        <v>0.5094460209467</v>
      </c>
      <c r="AK21" s="69">
        <v>0.4783062658121135</v>
      </c>
      <c r="AL21" s="69">
        <v>0.52289437669748418</v>
      </c>
      <c r="AM21" s="69">
        <v>0.71503247003709236</v>
      </c>
      <c r="AN21" s="69"/>
      <c r="AO21" s="69">
        <f t="shared" si="35"/>
        <v>0.23672620422497886</v>
      </c>
      <c r="AP21" s="69">
        <f>'RD T1'!E136</f>
        <v>0.40393125231747568</v>
      </c>
      <c r="AQ21" s="69">
        <f t="shared" si="36"/>
        <v>0.64065745654245454</v>
      </c>
      <c r="AS21" t="str">
        <f t="shared" si="37"/>
        <v>51 Skilled agricultural and related trades</v>
      </c>
      <c r="AT21" s="69">
        <v>0.55677590008592359</v>
      </c>
      <c r="AU21" s="69">
        <v>0.75556330327735066</v>
      </c>
      <c r="AV21" s="69">
        <v>0.75458403292576026</v>
      </c>
      <c r="AW21" s="69">
        <v>0.80493805429800014</v>
      </c>
      <c r="AX21" s="69">
        <v>1.1498842241802734</v>
      </c>
      <c r="AY21" s="69"/>
      <c r="AZ21" s="69">
        <f t="shared" si="38"/>
        <v>0.3953001912545131</v>
      </c>
      <c r="BA21" s="69">
        <f>'RD T1'!E165</f>
        <v>0.58541167167664421</v>
      </c>
      <c r="BB21" s="69">
        <f t="shared" si="39"/>
        <v>0.98071186293115731</v>
      </c>
      <c r="BD21" t="str">
        <f t="shared" si="40"/>
        <v>51 Skilled agricultural and related trades</v>
      </c>
      <c r="BE21" s="69">
        <v>1.2293729364075123</v>
      </c>
      <c r="BF21" s="69">
        <v>1.2376237787698485</v>
      </c>
      <c r="BG21" s="69">
        <v>1.1911112872446812</v>
      </c>
      <c r="BH21" s="69">
        <v>1.0893348140994161</v>
      </c>
      <c r="BI21" s="69">
        <v>1.0889710602528855</v>
      </c>
      <c r="BJ21" s="69"/>
      <c r="BK21" s="69">
        <f t="shared" si="41"/>
        <v>-0.1021402269917957</v>
      </c>
      <c r="BL21" s="69">
        <f>'RD T1'!E194</f>
        <v>0.58909902717066109</v>
      </c>
      <c r="BM21" s="69">
        <f t="shared" si="42"/>
        <v>0.48695880017886539</v>
      </c>
      <c r="BO21" t="str">
        <f t="shared" si="43"/>
        <v>51 Skilled agricultural and related trades</v>
      </c>
      <c r="BP21" s="69">
        <v>2.1620368467284914</v>
      </c>
      <c r="BQ21" s="69">
        <v>2.1319509295807131</v>
      </c>
      <c r="BR21" s="69">
        <v>1.9521454158941276</v>
      </c>
      <c r="BS21" s="69">
        <v>1.8553706436372315</v>
      </c>
      <c r="BT21" s="69">
        <v>1.7996487226341866</v>
      </c>
      <c r="BU21" s="69"/>
      <c r="BV21" s="69">
        <f t="shared" si="44"/>
        <v>-0.15249669325994097</v>
      </c>
      <c r="BW21" s="69">
        <f>'RD T1'!E223</f>
        <v>1.0098798350817408</v>
      </c>
      <c r="BX21" s="69">
        <f t="shared" si="45"/>
        <v>0.85738314182179987</v>
      </c>
      <c r="BZ21" t="str">
        <f t="shared" si="46"/>
        <v>51 Skilled agricultural and related trades</v>
      </c>
      <c r="CA21" s="69">
        <v>1.4140745329452136</v>
      </c>
      <c r="CB21" s="69">
        <v>1.4518992734383394</v>
      </c>
      <c r="CC21" s="69">
        <v>1.3850068561873403</v>
      </c>
      <c r="CD21" s="69">
        <v>1.134367004118324</v>
      </c>
      <c r="CE21" s="69">
        <v>1.0866447298845547</v>
      </c>
      <c r="CF21" s="69"/>
      <c r="CG21" s="69">
        <f t="shared" si="47"/>
        <v>-0.29836212630278558</v>
      </c>
      <c r="CH21" s="69">
        <f>'RD T1'!E252</f>
        <v>0.55266080269042095</v>
      </c>
      <c r="CI21" s="69">
        <f t="shared" si="48"/>
        <v>0.25429867638763537</v>
      </c>
      <c r="CK21" t="str">
        <f t="shared" si="49"/>
        <v>51 Skilled agricultural and related trades</v>
      </c>
      <c r="CL21" s="69">
        <v>1.1411048761865277</v>
      </c>
      <c r="CM21" s="69">
        <v>1.1750816351156634</v>
      </c>
      <c r="CN21" s="69">
        <v>1.0821637625025289</v>
      </c>
      <c r="CO21" s="69">
        <v>1.1016033294998795</v>
      </c>
      <c r="CP21" s="69">
        <v>0.61832334644526055</v>
      </c>
      <c r="CQ21" s="69"/>
      <c r="CR21" s="69">
        <f t="shared" si="50"/>
        <v>-0.46384041605726833</v>
      </c>
      <c r="CS21" s="69">
        <f>'RD T1'!E281</f>
        <v>0.34514511043975998</v>
      </c>
      <c r="CT21" s="69">
        <f t="shared" si="51"/>
        <v>-0.11869530561750835</v>
      </c>
    </row>
    <row r="22" spans="1:98" x14ac:dyDescent="0.2">
      <c r="A22" s="10" t="str">
        <f>name!D18</f>
        <v>52 Skilled metal, electrical and electronic trades</v>
      </c>
      <c r="B22" s="69">
        <v>1.6712119116651557E-2</v>
      </c>
      <c r="C22" s="69">
        <v>1.7274892812046576E-2</v>
      </c>
      <c r="D22" s="69">
        <v>1.9604835782889123E-2</v>
      </c>
      <c r="E22" s="69">
        <v>2.4095976966930215E-2</v>
      </c>
      <c r="F22" s="69">
        <v>3.2879223214992766E-2</v>
      </c>
      <c r="G22" s="11"/>
      <c r="H22" s="69">
        <f t="shared" si="26"/>
        <v>1.3274387432103643E-2</v>
      </c>
      <c r="I22" s="69">
        <f>'RD T1'!E50</f>
        <v>1.2168139371851336E-2</v>
      </c>
      <c r="J22" s="69">
        <f t="shared" si="27"/>
        <v>2.5442526803954979E-2</v>
      </c>
      <c r="L22" t="str">
        <f t="shared" si="28"/>
        <v>52 Skilled metal, electrical and electronic trades</v>
      </c>
      <c r="M22" s="69">
        <v>0.35362457221713622</v>
      </c>
      <c r="N22" s="69">
        <v>0.46739873154094064</v>
      </c>
      <c r="O22" s="69">
        <v>0.40434734391221872</v>
      </c>
      <c r="P22" s="69">
        <v>0.52853802744633338</v>
      </c>
      <c r="Q22" s="69">
        <v>0.73752396380437291</v>
      </c>
      <c r="R22" s="11"/>
      <c r="S22" s="69">
        <f t="shared" si="29"/>
        <v>0.33317661989215419</v>
      </c>
      <c r="T22" s="69">
        <f>'RD T1'!E79</f>
        <v>0.27829683821853546</v>
      </c>
      <c r="U22" s="69">
        <f t="shared" si="30"/>
        <v>0.61147345811068965</v>
      </c>
      <c r="W22" t="str">
        <f t="shared" si="31"/>
        <v>52 Skilled metal, electrical and electronic trades</v>
      </c>
      <c r="X22" s="69">
        <v>1.1864110074705758</v>
      </c>
      <c r="Y22" s="69">
        <v>1.5991708785637526</v>
      </c>
      <c r="Z22" s="69">
        <v>1.3077501466995929</v>
      </c>
      <c r="AA22" s="69">
        <v>1.5394120251637207</v>
      </c>
      <c r="AB22" s="69">
        <v>2.1191565683498879</v>
      </c>
      <c r="AC22" s="69"/>
      <c r="AD22" s="69">
        <f t="shared" si="32"/>
        <v>0.81140642165029497</v>
      </c>
      <c r="AE22" s="69">
        <f>'RD T1'!E108</f>
        <v>0.78412196468849138</v>
      </c>
      <c r="AF22" s="69">
        <f t="shared" si="33"/>
        <v>1.5955283863387864</v>
      </c>
      <c r="AH22" t="str">
        <f t="shared" si="34"/>
        <v>52 Skilled metal, electrical and electronic trades</v>
      </c>
      <c r="AI22" s="69">
        <v>0.44749641323993528</v>
      </c>
      <c r="AJ22" s="69">
        <v>0.58043901816223942</v>
      </c>
      <c r="AK22" s="69">
        <v>0.49711959268905165</v>
      </c>
      <c r="AL22" s="69">
        <v>0.56072083119408944</v>
      </c>
      <c r="AM22" s="69">
        <v>0.7491418273991417</v>
      </c>
      <c r="AN22" s="69"/>
      <c r="AO22" s="69">
        <f t="shared" si="35"/>
        <v>0.25202223471009005</v>
      </c>
      <c r="AP22" s="69">
        <f>'RD T1'!E137</f>
        <v>0.26358026495592235</v>
      </c>
      <c r="AQ22" s="69">
        <f t="shared" si="36"/>
        <v>0.51560249966601246</v>
      </c>
      <c r="AS22" t="str">
        <f t="shared" si="37"/>
        <v>52 Skilled metal, electrical and electronic trades</v>
      </c>
      <c r="AT22" s="69">
        <v>1.9864012022616924</v>
      </c>
      <c r="AU22" s="69">
        <v>2.4898333394326557</v>
      </c>
      <c r="AV22" s="69">
        <v>2.1663646132620484</v>
      </c>
      <c r="AW22" s="69">
        <v>2.3054348892644887</v>
      </c>
      <c r="AX22" s="69">
        <v>2.9578026612189485</v>
      </c>
      <c r="AY22" s="69"/>
      <c r="AZ22" s="69">
        <f t="shared" si="38"/>
        <v>0.79143804795690009</v>
      </c>
      <c r="BA22" s="69">
        <f>'RD T1'!E166</f>
        <v>1.0516331945566646</v>
      </c>
      <c r="BB22" s="69">
        <f t="shared" si="39"/>
        <v>1.8430712425135647</v>
      </c>
      <c r="BD22" t="str">
        <f t="shared" si="40"/>
        <v>52 Skilled metal, electrical and electronic trades</v>
      </c>
      <c r="BE22" s="69">
        <v>12.501344449506718</v>
      </c>
      <c r="BF22" s="69">
        <v>13.36278300165036</v>
      </c>
      <c r="BG22" s="69">
        <v>11.292427234820757</v>
      </c>
      <c r="BH22" s="69">
        <v>10.574665392895996</v>
      </c>
      <c r="BI22" s="69">
        <v>9.1413435226026341</v>
      </c>
      <c r="BJ22" s="69"/>
      <c r="BK22" s="69">
        <f t="shared" si="41"/>
        <v>-2.1510837122181226</v>
      </c>
      <c r="BL22" s="69">
        <f>'RD T1'!E195</f>
        <v>3.5216891531240559</v>
      </c>
      <c r="BM22" s="69">
        <f t="shared" si="42"/>
        <v>1.3706054409059334</v>
      </c>
      <c r="BO22" t="str">
        <f t="shared" si="43"/>
        <v>52 Skilled metal, electrical and electronic trades</v>
      </c>
      <c r="BP22" s="69">
        <v>7.9206881679561327</v>
      </c>
      <c r="BQ22" s="69">
        <v>7.7548240487878681</v>
      </c>
      <c r="BR22" s="69">
        <v>6.4627359326412979</v>
      </c>
      <c r="BS22" s="69">
        <v>5.934293103506735</v>
      </c>
      <c r="BT22" s="69">
        <v>4.9581519233704281</v>
      </c>
      <c r="BU22" s="69"/>
      <c r="BV22" s="69">
        <f t="shared" si="44"/>
        <v>-1.5045840092708698</v>
      </c>
      <c r="BW22" s="69">
        <f>'RD T1'!E224</f>
        <v>2.054019986120708</v>
      </c>
      <c r="BX22" s="69">
        <f t="shared" si="45"/>
        <v>0.54943597684983825</v>
      </c>
      <c r="BZ22" t="str">
        <f t="shared" si="46"/>
        <v>52 Skilled metal, electrical and electronic trades</v>
      </c>
      <c r="CA22" s="69">
        <v>3.3592916711758747</v>
      </c>
      <c r="CB22" s="69">
        <v>3.4024445071344531</v>
      </c>
      <c r="CC22" s="69">
        <v>2.8876724641435509</v>
      </c>
      <c r="CD22" s="69">
        <v>2.3574462687047637</v>
      </c>
      <c r="CE22" s="69">
        <v>1.2906630678680278</v>
      </c>
      <c r="CF22" s="69"/>
      <c r="CG22" s="69">
        <f t="shared" si="47"/>
        <v>-1.5970093962755232</v>
      </c>
      <c r="CH22" s="69">
        <f>'RD T1'!E253</f>
        <v>0.75011733066719355</v>
      </c>
      <c r="CI22" s="69">
        <f t="shared" si="48"/>
        <v>-0.84689206560832964</v>
      </c>
      <c r="CK22" t="str">
        <f t="shared" si="49"/>
        <v>52 Skilled metal, electrical and electronic trades</v>
      </c>
      <c r="CL22" s="69">
        <v>1.615487967060899</v>
      </c>
      <c r="CM22" s="69">
        <v>1.5330549776065499</v>
      </c>
      <c r="CN22" s="69">
        <v>1.3144779540669422</v>
      </c>
      <c r="CO22" s="69">
        <v>1.1905181382795067</v>
      </c>
      <c r="CP22" s="69">
        <v>0.81221143098281989</v>
      </c>
      <c r="CQ22" s="69"/>
      <c r="CR22" s="69">
        <f t="shared" si="50"/>
        <v>-0.50226652308412234</v>
      </c>
      <c r="CS22" s="69">
        <f>'RD T1'!E282</f>
        <v>0.35035814427726403</v>
      </c>
      <c r="CT22" s="69">
        <f t="shared" si="51"/>
        <v>-0.15190837880685831</v>
      </c>
    </row>
    <row r="23" spans="1:98" x14ac:dyDescent="0.2">
      <c r="A23" s="10" t="str">
        <f>name!D19</f>
        <v>53 Skilled construction and building trades</v>
      </c>
      <c r="B23" s="69">
        <v>6.3436789111816451E-3</v>
      </c>
      <c r="C23" s="69">
        <v>5.3166653370369044E-3</v>
      </c>
      <c r="D23" s="69">
        <v>5.2030635646294551E-3</v>
      </c>
      <c r="E23" s="69">
        <v>8.2642245749521056E-3</v>
      </c>
      <c r="F23" s="69">
        <v>8.2413350989001127E-3</v>
      </c>
      <c r="G23" s="11"/>
      <c r="H23" s="69">
        <f t="shared" si="26"/>
        <v>3.0382715342706576E-3</v>
      </c>
      <c r="I23" s="69">
        <f>'RD T1'!E51</f>
        <v>3.7070873238526534E-3</v>
      </c>
      <c r="J23" s="69">
        <f t="shared" si="27"/>
        <v>6.745358858123311E-3</v>
      </c>
      <c r="L23" t="str">
        <f t="shared" si="28"/>
        <v>53 Skilled construction and building trades</v>
      </c>
      <c r="M23" s="69">
        <v>0.15305888327620176</v>
      </c>
      <c r="N23" s="69">
        <v>0.18483095439675246</v>
      </c>
      <c r="O23" s="69">
        <v>0.17101315550358723</v>
      </c>
      <c r="P23" s="69">
        <v>0.21955996460092117</v>
      </c>
      <c r="Q23" s="69">
        <v>0.27314692452630279</v>
      </c>
      <c r="R23" s="11"/>
      <c r="S23" s="69">
        <f t="shared" si="29"/>
        <v>0.10213376902271556</v>
      </c>
      <c r="T23" s="69">
        <f>'RD T1'!E80</f>
        <v>0.1182405367706371</v>
      </c>
      <c r="U23" s="69">
        <f t="shared" si="30"/>
        <v>0.22037430579335265</v>
      </c>
      <c r="W23" t="str">
        <f t="shared" si="31"/>
        <v>53 Skilled construction and building trades</v>
      </c>
      <c r="X23" s="69">
        <v>0.627062388598283</v>
      </c>
      <c r="Y23" s="69">
        <v>0.81511696453880755</v>
      </c>
      <c r="Z23" s="69">
        <v>0.72304034514746418</v>
      </c>
      <c r="AA23" s="69">
        <v>0.85306817018051195</v>
      </c>
      <c r="AB23" s="69">
        <v>1.1554280627788438</v>
      </c>
      <c r="AC23" s="69"/>
      <c r="AD23" s="69">
        <f t="shared" si="32"/>
        <v>0.43238771763137962</v>
      </c>
      <c r="AE23" s="69">
        <f>'RD T1'!E109</f>
        <v>0.46416138365739557</v>
      </c>
      <c r="AF23" s="69">
        <f t="shared" si="33"/>
        <v>0.89654910128877519</v>
      </c>
      <c r="AH23" t="str">
        <f t="shared" si="34"/>
        <v>53 Skilled construction and building trades</v>
      </c>
      <c r="AI23" s="69">
        <v>0.36365749670613606</v>
      </c>
      <c r="AJ23" s="69">
        <v>0.52679326506956903</v>
      </c>
      <c r="AK23" s="69">
        <v>0.47256777509276138</v>
      </c>
      <c r="AL23" s="69">
        <v>0.5784531768236072</v>
      </c>
      <c r="AM23" s="69">
        <v>0.82838285687302893</v>
      </c>
      <c r="AN23" s="69"/>
      <c r="AO23" s="69">
        <f t="shared" si="35"/>
        <v>0.35581508178026755</v>
      </c>
      <c r="AP23" s="69">
        <f>'RD T1'!E138</f>
        <v>0.33322715556088417</v>
      </c>
      <c r="AQ23" s="69">
        <f t="shared" si="36"/>
        <v>0.68904223734115178</v>
      </c>
      <c r="AS23" t="str">
        <f t="shared" si="37"/>
        <v>53 Skilled construction and building trades</v>
      </c>
      <c r="AT23" s="69">
        <v>0.63757422574823475</v>
      </c>
      <c r="AU23" s="69">
        <v>0.84074911424802357</v>
      </c>
      <c r="AV23" s="69">
        <v>0.7434608457315155</v>
      </c>
      <c r="AW23" s="69">
        <v>0.87148018129224125</v>
      </c>
      <c r="AX23" s="69">
        <v>1.0907283778237571</v>
      </c>
      <c r="AY23" s="69"/>
      <c r="AZ23" s="69">
        <f t="shared" si="38"/>
        <v>0.34726753209224159</v>
      </c>
      <c r="BA23" s="69">
        <f>'RD T1'!E167</f>
        <v>0.4592770018316587</v>
      </c>
      <c r="BB23" s="69">
        <f t="shared" si="39"/>
        <v>0.80654453392390035</v>
      </c>
      <c r="BD23" t="str">
        <f t="shared" si="40"/>
        <v>53 Skilled construction and building trades</v>
      </c>
      <c r="BE23" s="69">
        <v>8.7745539778783552</v>
      </c>
      <c r="BF23" s="69">
        <v>9.1518090829140721</v>
      </c>
      <c r="BG23" s="69">
        <v>7.795782048528026</v>
      </c>
      <c r="BH23" s="69">
        <v>7.5378681313815035</v>
      </c>
      <c r="BI23" s="69">
        <v>6.6849552117570887</v>
      </c>
      <c r="BJ23" s="69"/>
      <c r="BK23" s="69">
        <f t="shared" si="41"/>
        <v>-1.1108268367709373</v>
      </c>
      <c r="BL23" s="69">
        <f>'RD T1'!E196</f>
        <v>2.7354717559799275</v>
      </c>
      <c r="BM23" s="69">
        <f t="shared" si="42"/>
        <v>1.6246449192089902</v>
      </c>
      <c r="BO23" t="str">
        <f t="shared" si="43"/>
        <v>53 Skilled construction and building trades</v>
      </c>
      <c r="BP23" s="69">
        <v>8.2657105525972412</v>
      </c>
      <c r="BQ23" s="69">
        <v>8.8671264444750069</v>
      </c>
      <c r="BR23" s="69">
        <v>7.4743256368072597</v>
      </c>
      <c r="BS23" s="69">
        <v>7.7315336024206109</v>
      </c>
      <c r="BT23" s="69">
        <v>7.5435470373130666</v>
      </c>
      <c r="BU23" s="69"/>
      <c r="BV23" s="69">
        <f t="shared" si="44"/>
        <v>6.922140050580694E-2</v>
      </c>
      <c r="BW23" s="69">
        <f>'RD T1'!E225</f>
        <v>3.3460721699031692</v>
      </c>
      <c r="BX23" s="69">
        <f t="shared" si="45"/>
        <v>3.4152935704089762</v>
      </c>
      <c r="BZ23" t="str">
        <f t="shared" si="46"/>
        <v>53 Skilled construction and building trades</v>
      </c>
      <c r="CA23" s="69">
        <v>3.5955045714307214</v>
      </c>
      <c r="CB23" s="69">
        <v>3.8895120158481427</v>
      </c>
      <c r="CC23" s="69">
        <v>3.4048162617817326</v>
      </c>
      <c r="CD23" s="69">
        <v>3.0617506858971555</v>
      </c>
      <c r="CE23" s="69">
        <v>2.5749853826237019</v>
      </c>
      <c r="CF23" s="69"/>
      <c r="CG23" s="69">
        <f t="shared" si="47"/>
        <v>-0.82983087915803067</v>
      </c>
      <c r="CH23" s="69">
        <f>'RD T1'!E254</f>
        <v>1.1916097061736333</v>
      </c>
      <c r="CI23" s="69">
        <f t="shared" si="48"/>
        <v>0.3617788270156026</v>
      </c>
      <c r="CK23" t="str">
        <f t="shared" si="49"/>
        <v>53 Skilled construction and building trades</v>
      </c>
      <c r="CL23" s="69">
        <v>2.4400276921258017</v>
      </c>
      <c r="CM23" s="69">
        <v>2.0957912680830821</v>
      </c>
      <c r="CN23" s="69">
        <v>1.7724587435001149</v>
      </c>
      <c r="CO23" s="69">
        <v>1.300699859121051</v>
      </c>
      <c r="CP23" s="69">
        <v>0.25172904471495255</v>
      </c>
      <c r="CQ23" s="69"/>
      <c r="CR23" s="69">
        <f t="shared" si="50"/>
        <v>-1.5207296987851624</v>
      </c>
      <c r="CS23" s="69">
        <f>'RD T1'!E283</f>
        <v>0.26131827282786818</v>
      </c>
      <c r="CT23" s="69">
        <f t="shared" si="51"/>
        <v>-1.2594114259572942</v>
      </c>
    </row>
    <row r="24" spans="1:98" x14ac:dyDescent="0.2">
      <c r="A24" s="10" t="str">
        <f>name!D20</f>
        <v>54 Textiles, printing and other skilled trades</v>
      </c>
      <c r="B24" s="69">
        <v>5.2879016658565897E-2</v>
      </c>
      <c r="C24" s="69">
        <v>4.9632315330565918E-2</v>
      </c>
      <c r="D24" s="69">
        <v>4.7500611351791344E-2</v>
      </c>
      <c r="E24" s="69">
        <v>6.6598687542619758E-2</v>
      </c>
      <c r="F24" s="69">
        <v>9.4175219648652719E-2</v>
      </c>
      <c r="G24" s="11"/>
      <c r="H24" s="69">
        <f t="shared" si="26"/>
        <v>4.6674608296861375E-2</v>
      </c>
      <c r="I24" s="69">
        <f>'RD T1'!E52</f>
        <v>3.9620032636750749E-2</v>
      </c>
      <c r="J24" s="69">
        <f t="shared" si="27"/>
        <v>8.6294640933612124E-2</v>
      </c>
      <c r="L24" t="str">
        <f t="shared" si="28"/>
        <v>54 Textiles, printing and other skilled trades</v>
      </c>
      <c r="M24" s="69">
        <v>0.33983693813465932</v>
      </c>
      <c r="N24" s="69">
        <v>0.40175329032725132</v>
      </c>
      <c r="O24" s="69">
        <v>0.40092994688024058</v>
      </c>
      <c r="P24" s="69">
        <v>0.51429990058036201</v>
      </c>
      <c r="Q24" s="69">
        <v>0.75014520563806741</v>
      </c>
      <c r="R24" s="11"/>
      <c r="S24" s="69">
        <f t="shared" si="29"/>
        <v>0.34921525875782683</v>
      </c>
      <c r="T24" s="69">
        <f>'RD T1'!E81</f>
        <v>0.33001993812515923</v>
      </c>
      <c r="U24" s="69">
        <f t="shared" si="30"/>
        <v>0.67923519688298606</v>
      </c>
      <c r="W24" t="str">
        <f t="shared" si="31"/>
        <v>54 Textiles, printing and other skilled trades</v>
      </c>
      <c r="X24" s="69">
        <v>1.0595081645753939</v>
      </c>
      <c r="Y24" s="69">
        <v>1.1226424746528672</v>
      </c>
      <c r="Z24" s="69">
        <v>1.0625284373534458</v>
      </c>
      <c r="AA24" s="69">
        <v>1.3746272042808061</v>
      </c>
      <c r="AB24" s="69">
        <v>1.8328614745074916</v>
      </c>
      <c r="AC24" s="69"/>
      <c r="AD24" s="69">
        <f t="shared" si="32"/>
        <v>0.77033303715404577</v>
      </c>
      <c r="AE24" s="69">
        <f>'RD T1'!E110</f>
        <v>0.83721892198026904</v>
      </c>
      <c r="AF24" s="69">
        <f t="shared" si="33"/>
        <v>1.6075519591343148</v>
      </c>
      <c r="AH24" t="str">
        <f t="shared" si="34"/>
        <v>54 Textiles, printing and other skilled trades</v>
      </c>
      <c r="AI24" s="69">
        <v>0.42784262129258394</v>
      </c>
      <c r="AJ24" s="69">
        <v>0.39521745033605715</v>
      </c>
      <c r="AK24" s="69">
        <v>0.4062678198157671</v>
      </c>
      <c r="AL24" s="69">
        <v>0.4720747723001042</v>
      </c>
      <c r="AM24" s="69">
        <v>0.62052945736109799</v>
      </c>
      <c r="AN24" s="69"/>
      <c r="AO24" s="69">
        <f t="shared" si="35"/>
        <v>0.2142616375453309</v>
      </c>
      <c r="AP24" s="69">
        <f>'RD T1'!E139</f>
        <v>0.28664766610057879</v>
      </c>
      <c r="AQ24" s="69">
        <f t="shared" si="36"/>
        <v>0.50090930364590969</v>
      </c>
      <c r="AS24" t="str">
        <f t="shared" si="37"/>
        <v>54 Textiles, printing and other skilled trades</v>
      </c>
      <c r="AT24" s="69">
        <v>0.47861119345661574</v>
      </c>
      <c r="AU24" s="69">
        <v>0.48823048808187197</v>
      </c>
      <c r="AV24" s="69">
        <v>0.46380678776841122</v>
      </c>
      <c r="AW24" s="69">
        <v>0.57024296255481566</v>
      </c>
      <c r="AX24" s="69">
        <v>0.75236532608293349</v>
      </c>
      <c r="AY24" s="69"/>
      <c r="AZ24" s="69">
        <f t="shared" si="38"/>
        <v>0.28855853831452227</v>
      </c>
      <c r="BA24" s="69">
        <f>'RD T1'!E168</f>
        <v>0.32925967325891059</v>
      </c>
      <c r="BB24" s="69">
        <f t="shared" si="39"/>
        <v>0.61781821157343286</v>
      </c>
      <c r="BD24" t="str">
        <f t="shared" si="40"/>
        <v>54 Textiles, printing and other skilled trades</v>
      </c>
      <c r="BE24" s="69">
        <v>3.8268848118869956</v>
      </c>
      <c r="BF24" s="69">
        <v>3.537799107427626</v>
      </c>
      <c r="BG24" s="69">
        <v>3.3113037735760873</v>
      </c>
      <c r="BH24" s="69">
        <v>3.594251956182831</v>
      </c>
      <c r="BI24" s="69">
        <v>3.5718627114280785</v>
      </c>
      <c r="BJ24" s="69"/>
      <c r="BK24" s="69">
        <f t="shared" si="41"/>
        <v>0.26055893785199125</v>
      </c>
      <c r="BL24" s="69">
        <f>'RD T1'!E197</f>
        <v>1.4895650243623488</v>
      </c>
      <c r="BM24" s="69">
        <f t="shared" si="42"/>
        <v>1.7501239622143401</v>
      </c>
      <c r="BO24" t="str">
        <f t="shared" si="43"/>
        <v>54 Textiles, printing and other skilled trades</v>
      </c>
      <c r="BP24" s="69">
        <v>4.5549900345053063</v>
      </c>
      <c r="BQ24" s="69">
        <v>3.7402595492234099</v>
      </c>
      <c r="BR24" s="69">
        <v>3.5247343775173712</v>
      </c>
      <c r="BS24" s="69">
        <v>3.552397726531471</v>
      </c>
      <c r="BT24" s="69">
        <v>3.16952546706663</v>
      </c>
      <c r="BU24" s="69"/>
      <c r="BV24" s="69">
        <f t="shared" si="44"/>
        <v>-0.35520891045074121</v>
      </c>
      <c r="BW24" s="69">
        <f>'RD T1'!E226</f>
        <v>1.2914732917994796</v>
      </c>
      <c r="BX24" s="69">
        <f t="shared" si="45"/>
        <v>0.93626438134873835</v>
      </c>
      <c r="BZ24" t="str">
        <f t="shared" si="46"/>
        <v>54 Textiles, printing and other skilled trades</v>
      </c>
      <c r="CA24" s="69">
        <v>3.2882996303534098</v>
      </c>
      <c r="CB24" s="69">
        <v>2.8631030637577153</v>
      </c>
      <c r="CC24" s="69">
        <v>2.835750708573145</v>
      </c>
      <c r="CD24" s="69">
        <v>2.6781746475185759</v>
      </c>
      <c r="CE24" s="69">
        <v>1.9521716652724113</v>
      </c>
      <c r="CF24" s="69"/>
      <c r="CG24" s="69">
        <f t="shared" si="47"/>
        <v>-0.88357904330073378</v>
      </c>
      <c r="CH24" s="69">
        <f>'RD T1'!E255</f>
        <v>0.95746281616247741</v>
      </c>
      <c r="CI24" s="69">
        <f t="shared" si="48"/>
        <v>7.3883772861743635E-2</v>
      </c>
      <c r="CK24" t="str">
        <f t="shared" si="49"/>
        <v>54 Textiles, printing and other skilled trades</v>
      </c>
      <c r="CL24" s="69">
        <v>1.9373485214351751</v>
      </c>
      <c r="CM24" s="69">
        <v>1.3205579877441487</v>
      </c>
      <c r="CN24" s="69">
        <v>1.4157906825459969</v>
      </c>
      <c r="CO24" s="69">
        <v>1.0218664969383064</v>
      </c>
      <c r="CP24" s="69">
        <v>0.83936813382877162</v>
      </c>
      <c r="CQ24" s="69"/>
      <c r="CR24" s="69">
        <f t="shared" si="50"/>
        <v>-0.57642254871722531</v>
      </c>
      <c r="CS24" s="69">
        <f>'RD T1'!E284</f>
        <v>0.31597774364603493</v>
      </c>
      <c r="CT24" s="69">
        <f t="shared" si="51"/>
        <v>-0.26044480507119039</v>
      </c>
    </row>
    <row r="25" spans="1:98" x14ac:dyDescent="0.2">
      <c r="A25" s="10" t="str">
        <f>name!D21</f>
        <v>61 Caring personal service occupations</v>
      </c>
      <c r="B25" s="69">
        <v>3.9092832305740163E-2</v>
      </c>
      <c r="C25" s="69">
        <v>4.5836502744546793E-2</v>
      </c>
      <c r="D25" s="69">
        <v>4.7980650460117569E-2</v>
      </c>
      <c r="E25" s="69">
        <v>6.3706064927775169E-2</v>
      </c>
      <c r="F25" s="69">
        <v>8.828478884419988E-2</v>
      </c>
      <c r="G25" s="11"/>
      <c r="H25" s="69">
        <f t="shared" si="26"/>
        <v>4.0304138384082311E-2</v>
      </c>
      <c r="I25" s="69">
        <f>'RD T1'!E53</f>
        <v>3.9743489805924251E-2</v>
      </c>
      <c r="J25" s="69">
        <f t="shared" si="27"/>
        <v>8.0047628190006562E-2</v>
      </c>
      <c r="L25" t="str">
        <f t="shared" si="28"/>
        <v>61 Caring personal service occupations</v>
      </c>
      <c r="M25" s="69">
        <v>1.8665270126251605</v>
      </c>
      <c r="N25" s="69">
        <v>2.1005088270493992</v>
      </c>
      <c r="O25" s="69">
        <v>2.2552871480922918</v>
      </c>
      <c r="P25" s="69">
        <v>3.1084175205481488</v>
      </c>
      <c r="Q25" s="69">
        <v>4.569115438090213</v>
      </c>
      <c r="R25" s="11"/>
      <c r="S25" s="69">
        <f t="shared" si="29"/>
        <v>2.3138282899979212</v>
      </c>
      <c r="T25" s="69">
        <f>'RD T1'!E82</f>
        <v>2.0912791087801299</v>
      </c>
      <c r="U25" s="69">
        <f t="shared" si="30"/>
        <v>4.4051073987780516</v>
      </c>
      <c r="W25" t="str">
        <f t="shared" si="31"/>
        <v>61 Caring personal service occupations</v>
      </c>
      <c r="X25" s="69">
        <v>6.4590849178651402</v>
      </c>
      <c r="Y25" s="69">
        <v>7.1193663528440272</v>
      </c>
      <c r="Z25" s="69">
        <v>6.8372139076622016</v>
      </c>
      <c r="AA25" s="69">
        <v>8.3675980871783384</v>
      </c>
      <c r="AB25" s="69">
        <v>10.824465256662537</v>
      </c>
      <c r="AC25" s="69"/>
      <c r="AD25" s="69">
        <f t="shared" si="32"/>
        <v>3.987251349000335</v>
      </c>
      <c r="AE25" s="69">
        <f>'RD T1'!E111</f>
        <v>5.8889188930811596</v>
      </c>
      <c r="AF25" s="69">
        <f t="shared" si="33"/>
        <v>9.8761702420814945</v>
      </c>
      <c r="AH25" t="str">
        <f t="shared" si="34"/>
        <v>61 Caring personal service occupations</v>
      </c>
      <c r="AI25" s="69">
        <v>6.0687856463136827</v>
      </c>
      <c r="AJ25" s="69">
        <v>5.8696739802815907</v>
      </c>
      <c r="AK25" s="69">
        <v>5.6219532795398672</v>
      </c>
      <c r="AL25" s="69">
        <v>5.8038876258599572</v>
      </c>
      <c r="AM25" s="69">
        <v>6.2699929944731663</v>
      </c>
      <c r="AN25" s="69"/>
      <c r="AO25" s="69">
        <f t="shared" si="35"/>
        <v>0.64803971493329904</v>
      </c>
      <c r="AP25" s="69">
        <f>'RD T1'!E140</f>
        <v>3.5012185359031029</v>
      </c>
      <c r="AQ25" s="69">
        <f t="shared" si="36"/>
        <v>4.149258250836402</v>
      </c>
      <c r="AS25" t="str">
        <f t="shared" si="37"/>
        <v>61 Caring personal service occupations</v>
      </c>
      <c r="AT25" s="69">
        <v>3.2280908276830842</v>
      </c>
      <c r="AU25" s="69">
        <v>3.45468643707156</v>
      </c>
      <c r="AV25" s="69">
        <v>3.3870354550852926</v>
      </c>
      <c r="AW25" s="69">
        <v>3.7192064714995685</v>
      </c>
      <c r="AX25" s="69">
        <v>4.3905041794033419</v>
      </c>
      <c r="AY25" s="69"/>
      <c r="AZ25" s="69">
        <f t="shared" si="38"/>
        <v>1.0034687243180493</v>
      </c>
      <c r="BA25" s="69">
        <f>'RD T1'!E169</f>
        <v>2.3615728088698993</v>
      </c>
      <c r="BB25" s="69">
        <f t="shared" si="39"/>
        <v>3.3650415331879486</v>
      </c>
      <c r="BD25" t="str">
        <f t="shared" si="40"/>
        <v>61 Caring personal service occupations</v>
      </c>
      <c r="BE25" s="69">
        <v>20.768841620378968</v>
      </c>
      <c r="BF25" s="69">
        <v>22.209910982357695</v>
      </c>
      <c r="BG25" s="69">
        <v>23.826742054346493</v>
      </c>
      <c r="BH25" s="69">
        <v>25.140262495044674</v>
      </c>
      <c r="BI25" s="69">
        <v>29.815683038178182</v>
      </c>
      <c r="BJ25" s="69"/>
      <c r="BK25" s="69">
        <f t="shared" si="41"/>
        <v>5.9889409838316894</v>
      </c>
      <c r="BL25" s="69">
        <f>'RD T1'!E198</f>
        <v>14.835122058285922</v>
      </c>
      <c r="BM25" s="69">
        <f t="shared" si="42"/>
        <v>20.824063042117611</v>
      </c>
      <c r="BO25" t="str">
        <f t="shared" si="43"/>
        <v>61 Caring personal service occupations</v>
      </c>
      <c r="BP25" s="69">
        <v>17.426005284254131</v>
      </c>
      <c r="BQ25" s="69">
        <v>16.994345696330107</v>
      </c>
      <c r="BR25" s="69">
        <v>15.41948115623855</v>
      </c>
      <c r="BS25" s="69">
        <v>15.831771596269027</v>
      </c>
      <c r="BT25" s="69">
        <v>13.587825438828776</v>
      </c>
      <c r="BU25" s="69"/>
      <c r="BV25" s="69">
        <f t="shared" si="44"/>
        <v>-1.8316557174097738</v>
      </c>
      <c r="BW25" s="69">
        <f>'RD T1'!E227</f>
        <v>7.2539391688373307</v>
      </c>
      <c r="BX25" s="69">
        <f t="shared" si="45"/>
        <v>5.4222834514275569</v>
      </c>
      <c r="BZ25" t="str">
        <f t="shared" si="46"/>
        <v>61 Caring personal service occupations</v>
      </c>
      <c r="CA25" s="69">
        <v>4.5167632853782012</v>
      </c>
      <c r="CB25" s="69">
        <v>2.4525652400192808</v>
      </c>
      <c r="CC25" s="69">
        <v>2.0951441276136391</v>
      </c>
      <c r="CD25" s="69">
        <v>1.4808925720794113</v>
      </c>
      <c r="CE25" s="69">
        <v>1.1917415387612291</v>
      </c>
      <c r="CF25" s="69"/>
      <c r="CG25" s="69">
        <f t="shared" si="47"/>
        <v>-0.90340258885240998</v>
      </c>
      <c r="CH25" s="69">
        <f>'RD T1'!E256</f>
        <v>0.47628726465525445</v>
      </c>
      <c r="CI25" s="69">
        <f t="shared" si="48"/>
        <v>-0.42711532419715553</v>
      </c>
      <c r="CK25" t="str">
        <f t="shared" si="49"/>
        <v>61 Caring personal service occupations</v>
      </c>
      <c r="CL25" s="69">
        <v>0.80746156594561125</v>
      </c>
      <c r="CM25" s="69">
        <v>0.61359674851082546</v>
      </c>
      <c r="CN25" s="69">
        <v>0.63234230872578945</v>
      </c>
      <c r="CO25" s="69">
        <v>0.74342349957094644</v>
      </c>
      <c r="CP25" s="69">
        <v>0.92556281132250651</v>
      </c>
      <c r="CQ25" s="69"/>
      <c r="CR25" s="69">
        <f t="shared" si="50"/>
        <v>0.29322050259671706</v>
      </c>
      <c r="CS25" s="69">
        <f>'RD T1'!E285</f>
        <v>0.2159998878334432</v>
      </c>
      <c r="CT25" s="69">
        <f t="shared" si="51"/>
        <v>0.50922039043016021</v>
      </c>
    </row>
    <row r="26" spans="1:98" x14ac:dyDescent="0.2">
      <c r="A26" s="10" t="str">
        <f>name!D22</f>
        <v>62 Leisure, travel and related personal service occupations</v>
      </c>
      <c r="B26" s="69">
        <v>1.2556560297611862E-2</v>
      </c>
      <c r="C26" s="69">
        <v>2.5114015111637987E-2</v>
      </c>
      <c r="D26" s="69">
        <v>2.0539914382803257E-2</v>
      </c>
      <c r="E26" s="69">
        <v>2.4519101109588558E-2</v>
      </c>
      <c r="F26" s="69">
        <v>3.0898099949694325E-2</v>
      </c>
      <c r="G26" s="11"/>
      <c r="H26" s="69">
        <f t="shared" si="26"/>
        <v>1.0358185566891068E-2</v>
      </c>
      <c r="I26" s="69">
        <f>'RD T1'!E54</f>
        <v>1.4862625879814151E-2</v>
      </c>
      <c r="J26" s="69">
        <f t="shared" si="27"/>
        <v>2.5220811446705217E-2</v>
      </c>
      <c r="L26" t="str">
        <f t="shared" si="28"/>
        <v>62 Leisure, travel and related personal service occupations</v>
      </c>
      <c r="M26" s="69">
        <v>0.27835343539846202</v>
      </c>
      <c r="N26" s="69">
        <v>0.31465026181850225</v>
      </c>
      <c r="O26" s="69">
        <v>0.29605762045007017</v>
      </c>
      <c r="P26" s="69">
        <v>0.33930493594080469</v>
      </c>
      <c r="Q26" s="69">
        <v>0.4496956264152982</v>
      </c>
      <c r="R26" s="11"/>
      <c r="S26" s="69">
        <f t="shared" si="29"/>
        <v>0.15363800596522803</v>
      </c>
      <c r="T26" s="69">
        <f>'RD T1'!E83</f>
        <v>0.21013780472779534</v>
      </c>
      <c r="U26" s="69">
        <f t="shared" si="30"/>
        <v>0.36377581069302334</v>
      </c>
      <c r="W26" t="str">
        <f t="shared" si="31"/>
        <v>62 Leisure, travel and related personal service occupations</v>
      </c>
      <c r="X26" s="69">
        <v>1.2004894616809614</v>
      </c>
      <c r="Y26" s="69">
        <v>1.534823325297157</v>
      </c>
      <c r="Z26" s="69">
        <v>1.2788019518932483</v>
      </c>
      <c r="AA26" s="69">
        <v>1.4480084964301008</v>
      </c>
      <c r="AB26" s="69">
        <v>1.900843053860404</v>
      </c>
      <c r="AC26" s="69"/>
      <c r="AD26" s="69">
        <f t="shared" si="32"/>
        <v>0.62204110196715567</v>
      </c>
      <c r="AE26" s="69">
        <f>'RD T1'!E112</f>
        <v>0.97156442337419824</v>
      </c>
      <c r="AF26" s="69">
        <f t="shared" si="33"/>
        <v>1.5936055253413539</v>
      </c>
      <c r="AH26" t="str">
        <f t="shared" si="34"/>
        <v>62 Leisure, travel and related personal service occupations</v>
      </c>
      <c r="AI26" s="69">
        <v>0.82274016871034972</v>
      </c>
      <c r="AJ26" s="69">
        <v>0.9811063064543758</v>
      </c>
      <c r="AK26" s="69">
        <v>0.81054681602735112</v>
      </c>
      <c r="AL26" s="69">
        <v>0.86925282952215699</v>
      </c>
      <c r="AM26" s="69">
        <v>1.1452236024860902</v>
      </c>
      <c r="AN26" s="69"/>
      <c r="AO26" s="69">
        <f t="shared" si="35"/>
        <v>0.33467678645873911</v>
      </c>
      <c r="AP26" s="69">
        <f>'RD T1'!E141</f>
        <v>0.59557162005846176</v>
      </c>
      <c r="AQ26" s="69">
        <f t="shared" si="36"/>
        <v>0.93024840651720087</v>
      </c>
      <c r="AS26" t="str">
        <f t="shared" si="37"/>
        <v>62 Leisure, travel and related personal service occupations</v>
      </c>
      <c r="AT26" s="69">
        <v>1.0304903253247417</v>
      </c>
      <c r="AU26" s="69">
        <v>1.2415657630319425</v>
      </c>
      <c r="AV26" s="69">
        <v>1.1514714703195803</v>
      </c>
      <c r="AW26" s="69">
        <v>1.2713871281029139</v>
      </c>
      <c r="AX26" s="69">
        <v>1.77014411724791</v>
      </c>
      <c r="AY26" s="69"/>
      <c r="AZ26" s="69">
        <f t="shared" si="38"/>
        <v>0.61867264692832968</v>
      </c>
      <c r="BA26" s="69">
        <f>'RD T1'!E170</f>
        <v>0.88314415237297306</v>
      </c>
      <c r="BB26" s="69">
        <f t="shared" si="39"/>
        <v>1.5018167993013027</v>
      </c>
      <c r="BD26" t="str">
        <f t="shared" si="40"/>
        <v>62 Leisure, travel and related personal service occupations</v>
      </c>
      <c r="BE26" s="69">
        <v>3.9392119118997262</v>
      </c>
      <c r="BF26" s="69">
        <v>3.8784090262545852</v>
      </c>
      <c r="BG26" s="69">
        <v>3.5265017212907144</v>
      </c>
      <c r="BH26" s="69">
        <v>3.0107198403910118</v>
      </c>
      <c r="BI26" s="69">
        <v>2.630119696767371</v>
      </c>
      <c r="BJ26" s="69"/>
      <c r="BK26" s="69">
        <f t="shared" si="41"/>
        <v>-0.89638202452334337</v>
      </c>
      <c r="BL26" s="69">
        <f>'RD T1'!E199</f>
        <v>1.3219379165653293</v>
      </c>
      <c r="BM26" s="69">
        <f t="shared" si="42"/>
        <v>0.42555589204198596</v>
      </c>
      <c r="BO26" t="str">
        <f t="shared" si="43"/>
        <v>62 Leisure, travel and related personal service occupations</v>
      </c>
      <c r="BP26" s="69">
        <v>4.1744034084732169</v>
      </c>
      <c r="BQ26" s="69">
        <v>4.1112039791248129</v>
      </c>
      <c r="BR26" s="69">
        <v>3.2563762903454041</v>
      </c>
      <c r="BS26" s="69">
        <v>2.844562144845153</v>
      </c>
      <c r="BT26" s="69">
        <v>2.3069461793737247</v>
      </c>
      <c r="BU26" s="69"/>
      <c r="BV26" s="69">
        <f t="shared" si="44"/>
        <v>-0.9494301109716794</v>
      </c>
      <c r="BW26" s="69">
        <f>'RD T1'!E228</f>
        <v>1.2245755688645907</v>
      </c>
      <c r="BX26" s="69">
        <f t="shared" si="45"/>
        <v>0.27514545789291134</v>
      </c>
      <c r="BZ26" t="str">
        <f t="shared" si="46"/>
        <v>62 Leisure, travel and related personal service occupations</v>
      </c>
      <c r="CA26" s="69">
        <v>2.58305596413626</v>
      </c>
      <c r="CB26" s="69">
        <v>2.6012338164597484</v>
      </c>
      <c r="CC26" s="69">
        <v>2.2460663531271039</v>
      </c>
      <c r="CD26" s="69">
        <v>1.8391368154548275</v>
      </c>
      <c r="CE26" s="69">
        <v>1.3455421300332278</v>
      </c>
      <c r="CF26" s="69"/>
      <c r="CG26" s="69">
        <f t="shared" si="47"/>
        <v>-0.90052422309387614</v>
      </c>
      <c r="CH26" s="69">
        <f>'RD T1'!E257</f>
        <v>0.74975017334257743</v>
      </c>
      <c r="CI26" s="69">
        <f t="shared" si="48"/>
        <v>-0.15077404975129871</v>
      </c>
      <c r="CK26" t="str">
        <f t="shared" si="49"/>
        <v>62 Leisure, travel and related personal service occupations</v>
      </c>
      <c r="CL26" s="69">
        <v>1.2161207265731362</v>
      </c>
      <c r="CM26" s="69">
        <v>0.88289017454612106</v>
      </c>
      <c r="CN26" s="69">
        <v>0.92297937647423167</v>
      </c>
      <c r="CO26" s="69">
        <v>0.65113289926178652</v>
      </c>
      <c r="CP26" s="69">
        <v>0.44116882880778668</v>
      </c>
      <c r="CQ26" s="69"/>
      <c r="CR26" s="69">
        <f t="shared" si="50"/>
        <v>-0.48181054766644499</v>
      </c>
      <c r="CS26" s="69">
        <f>'RD T1'!E286</f>
        <v>0.19083271332035878</v>
      </c>
      <c r="CT26" s="69">
        <f t="shared" si="51"/>
        <v>-0.29097783434608621</v>
      </c>
    </row>
    <row r="27" spans="1:98" x14ac:dyDescent="0.2">
      <c r="A27" s="10" t="str">
        <f>name!D23</f>
        <v>63 Community and civil enforcement occupations</v>
      </c>
      <c r="B27" s="69">
        <v>1.0798259855504164E-3</v>
      </c>
      <c r="C27" s="69">
        <v>1.2649200000332331E-3</v>
      </c>
      <c r="D27" s="69">
        <v>1.3637053289725983E-3</v>
      </c>
      <c r="E27" s="69">
        <v>1.5579090452069772E-3</v>
      </c>
      <c r="F27" s="69">
        <v>2.0585498825028106E-3</v>
      </c>
      <c r="G27" s="11"/>
      <c r="H27" s="69">
        <f t="shared" si="26"/>
        <v>6.9484455353021235E-4</v>
      </c>
      <c r="I27" s="69">
        <f>'RD T1'!E55</f>
        <v>9.3521043400293592E-4</v>
      </c>
      <c r="J27" s="69">
        <f t="shared" si="27"/>
        <v>1.6300549875331483E-3</v>
      </c>
      <c r="L27" t="str">
        <f t="shared" si="28"/>
        <v>63 Community and civil enforcement occupations</v>
      </c>
      <c r="M27" s="69">
        <v>1.9033095149625156E-2</v>
      </c>
      <c r="N27" s="69">
        <v>1.8074360337416821E-2</v>
      </c>
      <c r="O27" s="69">
        <v>2.4662158803812576E-2</v>
      </c>
      <c r="P27" s="69">
        <v>2.1209781519532015E-2</v>
      </c>
      <c r="Q27" s="69">
        <v>2.9969953524172255E-2</v>
      </c>
      <c r="R27" s="11"/>
      <c r="S27" s="69">
        <f t="shared" si="29"/>
        <v>5.3077947203596793E-3</v>
      </c>
      <c r="T27" s="69">
        <f>'RD T1'!E84</f>
        <v>1.3141541085243394E-2</v>
      </c>
      <c r="U27" s="69">
        <f t="shared" si="30"/>
        <v>1.8449335805603075E-2</v>
      </c>
      <c r="W27" t="str">
        <f t="shared" si="31"/>
        <v>63 Community and civil enforcement occupations</v>
      </c>
      <c r="X27" s="69">
        <v>9.707655191426888E-2</v>
      </c>
      <c r="Y27" s="69">
        <v>0.10578998293426958</v>
      </c>
      <c r="Z27" s="69">
        <v>0.1146218367915722</v>
      </c>
      <c r="AA27" s="69">
        <v>0.114378981407136</v>
      </c>
      <c r="AB27" s="69">
        <v>0.15719714760565273</v>
      </c>
      <c r="AC27" s="69"/>
      <c r="AD27" s="69">
        <f t="shared" si="32"/>
        <v>4.257531081408053E-2</v>
      </c>
      <c r="AE27" s="69">
        <f>'RD T1'!E113</f>
        <v>7.8874432713168546E-2</v>
      </c>
      <c r="AF27" s="69">
        <f t="shared" si="33"/>
        <v>0.12144974352724908</v>
      </c>
      <c r="AH27" t="str">
        <f t="shared" si="34"/>
        <v>63 Community and civil enforcement occupations</v>
      </c>
      <c r="AI27" s="69">
        <v>2.8601946660386509E-2</v>
      </c>
      <c r="AJ27" s="69">
        <v>3.0227122495325609E-2</v>
      </c>
      <c r="AK27" s="69">
        <v>3.6601798833615314E-2</v>
      </c>
      <c r="AL27" s="69">
        <v>2.9384191854394084E-2</v>
      </c>
      <c r="AM27" s="69">
        <v>3.9427698845463717E-2</v>
      </c>
      <c r="AN27" s="69"/>
      <c r="AO27" s="69">
        <f t="shared" si="35"/>
        <v>2.8259000118484034E-3</v>
      </c>
      <c r="AP27" s="69">
        <f>'RD T1'!E142</f>
        <v>1.8810650334388463E-2</v>
      </c>
      <c r="AQ27" s="69">
        <f t="shared" si="36"/>
        <v>2.1636550346236866E-2</v>
      </c>
      <c r="AS27" t="str">
        <f t="shared" si="37"/>
        <v>63 Community and civil enforcement occupations</v>
      </c>
      <c r="AT27" s="69">
        <v>2.9507776882839648E-2</v>
      </c>
      <c r="AU27" s="69">
        <v>2.7971330111744543E-2</v>
      </c>
      <c r="AV27" s="69">
        <v>3.3130056923912209E-2</v>
      </c>
      <c r="AW27" s="69">
        <v>2.4535545877804543E-2</v>
      </c>
      <c r="AX27" s="69">
        <v>2.8571701070667362E-2</v>
      </c>
      <c r="AY27" s="69"/>
      <c r="AZ27" s="69">
        <f t="shared" si="38"/>
        <v>-4.5583558532448464E-3</v>
      </c>
      <c r="BA27" s="69">
        <f>'RD T1'!E171</f>
        <v>1.5727318239310655E-2</v>
      </c>
      <c r="BB27" s="69">
        <f t="shared" si="39"/>
        <v>1.1168962386065809E-2</v>
      </c>
      <c r="BD27" t="str">
        <f t="shared" si="40"/>
        <v>63 Community and civil enforcement occupations</v>
      </c>
      <c r="BE27" s="69">
        <v>0.13087454881935751</v>
      </c>
      <c r="BF27" s="69">
        <v>9.1415624115469912E-2</v>
      </c>
      <c r="BG27" s="69">
        <v>0.12094285223504217</v>
      </c>
      <c r="BH27" s="69">
        <v>7.4616022900758958E-2</v>
      </c>
      <c r="BI27" s="69">
        <v>7.7894159626545556E-2</v>
      </c>
      <c r="BJ27" s="69"/>
      <c r="BK27" s="69">
        <f t="shared" si="41"/>
        <v>-4.3048692608496614E-2</v>
      </c>
      <c r="BL27" s="69">
        <f>'RD T1'!E200</f>
        <v>2.9397697060662472E-2</v>
      </c>
      <c r="BM27" s="69">
        <f t="shared" si="42"/>
        <v>-1.3650995547834142E-2</v>
      </c>
      <c r="BO27" t="str">
        <f t="shared" si="43"/>
        <v>63 Community and civil enforcement occupations</v>
      </c>
      <c r="BP27" s="69">
        <v>0.19464274308560903</v>
      </c>
      <c r="BQ27" s="69">
        <v>0.15468789569840682</v>
      </c>
      <c r="BR27" s="69">
        <v>0.18221078141123573</v>
      </c>
      <c r="BS27" s="69">
        <v>0.12550443268032208</v>
      </c>
      <c r="BT27" s="69">
        <v>0.12242460320036516</v>
      </c>
      <c r="BU27" s="69"/>
      <c r="BV27" s="69">
        <f t="shared" si="44"/>
        <v>-5.9786178210870566E-2</v>
      </c>
      <c r="BW27" s="69">
        <f>'RD T1'!E229</f>
        <v>5.4479947465955893E-2</v>
      </c>
      <c r="BX27" s="69">
        <f t="shared" si="45"/>
        <v>-5.3062307449146737E-3</v>
      </c>
      <c r="BZ27" t="str">
        <f t="shared" si="46"/>
        <v>63 Community and civil enforcement occupations</v>
      </c>
      <c r="CA27" s="69">
        <v>0.13353455080395024</v>
      </c>
      <c r="CB27" s="69">
        <v>0.12219406304745468</v>
      </c>
      <c r="CC27" s="69">
        <v>0.14716498459541738</v>
      </c>
      <c r="CD27" s="69">
        <v>9.7707060631109108E-2</v>
      </c>
      <c r="CE27" s="69">
        <v>8.336532405390254E-2</v>
      </c>
      <c r="CF27" s="69"/>
      <c r="CG27" s="69">
        <f t="shared" si="47"/>
        <v>-6.3799660541514841E-2</v>
      </c>
      <c r="CH27" s="69">
        <f>'RD T1'!E258</f>
        <v>4.0555304451072444E-2</v>
      </c>
      <c r="CI27" s="69">
        <f t="shared" si="48"/>
        <v>-2.3244356090442397E-2</v>
      </c>
      <c r="CK27" t="str">
        <f t="shared" si="49"/>
        <v>63 Community and civil enforcement occupations</v>
      </c>
      <c r="CL27" s="69">
        <v>5.8441396594841696E-2</v>
      </c>
      <c r="CM27" s="69">
        <v>3.4810643868087937E-2</v>
      </c>
      <c r="CN27" s="69">
        <v>4.8161151803000936E-2</v>
      </c>
      <c r="CO27" s="69">
        <v>2.3771874852961252E-2</v>
      </c>
      <c r="CP27" s="69">
        <v>1.9838386992719292E-2</v>
      </c>
      <c r="CQ27" s="69"/>
      <c r="CR27" s="69">
        <f t="shared" si="50"/>
        <v>-2.8322764810281644E-2</v>
      </c>
      <c r="CS27" s="69">
        <f>'RD T1'!E287</f>
        <v>6.2201703674384413E-3</v>
      </c>
      <c r="CT27" s="69">
        <f t="shared" si="51"/>
        <v>-2.2102594442843203E-2</v>
      </c>
    </row>
    <row r="28" spans="1:98" x14ac:dyDescent="0.2">
      <c r="A28" s="10" t="str">
        <f>name!D24</f>
        <v>71 Sales occupations</v>
      </c>
      <c r="B28" s="69">
        <v>0.11350212693832221</v>
      </c>
      <c r="C28" s="69">
        <v>0.1183852912626978</v>
      </c>
      <c r="D28" s="69">
        <v>0.11458814145560207</v>
      </c>
      <c r="E28" s="69">
        <v>0.1335830137627631</v>
      </c>
      <c r="F28" s="69">
        <v>0.16688624483559381</v>
      </c>
      <c r="G28" s="11"/>
      <c r="H28" s="69">
        <f t="shared" si="26"/>
        <v>5.2298103379991731E-2</v>
      </c>
      <c r="I28" s="69">
        <f>'RD T1'!E56</f>
        <v>7.1092616762616384E-2</v>
      </c>
      <c r="J28" s="69">
        <f t="shared" si="27"/>
        <v>0.12339072014260812</v>
      </c>
      <c r="L28" t="str">
        <f t="shared" si="28"/>
        <v>71 Sales occupations</v>
      </c>
      <c r="M28" s="69">
        <v>1.3573557738540087</v>
      </c>
      <c r="N28" s="69">
        <v>1.5285516618843726</v>
      </c>
      <c r="O28" s="69">
        <v>1.6240198325832622</v>
      </c>
      <c r="P28" s="69">
        <v>2.0493606988037287</v>
      </c>
      <c r="Q28" s="69">
        <v>2.9495224895770202</v>
      </c>
      <c r="R28" s="11"/>
      <c r="S28" s="69">
        <f t="shared" si="29"/>
        <v>1.325502656993758</v>
      </c>
      <c r="T28" s="69">
        <f>'RD T1'!E85</f>
        <v>1.1640897803841475</v>
      </c>
      <c r="U28" s="69">
        <f t="shared" si="30"/>
        <v>2.4895924373779055</v>
      </c>
      <c r="W28" t="str">
        <f t="shared" si="31"/>
        <v>71 Sales occupations</v>
      </c>
      <c r="X28" s="69">
        <v>5.8795415288437738</v>
      </c>
      <c r="Y28" s="69">
        <v>7.0253917777647459</v>
      </c>
      <c r="Z28" s="69">
        <v>6.7811661608408667</v>
      </c>
      <c r="AA28" s="69">
        <v>7.9634853334807483</v>
      </c>
      <c r="AB28" s="69">
        <v>10.921702012294265</v>
      </c>
      <c r="AC28" s="69"/>
      <c r="AD28" s="69">
        <f t="shared" si="32"/>
        <v>4.1405358514533983</v>
      </c>
      <c r="AE28" s="69">
        <f>'RD T1'!E114</f>
        <v>4.7899664309011367</v>
      </c>
      <c r="AF28" s="69">
        <f t="shared" si="33"/>
        <v>8.930502282354535</v>
      </c>
      <c r="AH28" t="str">
        <f t="shared" si="34"/>
        <v>71 Sales occupations</v>
      </c>
      <c r="AI28" s="69">
        <v>2.117865878275671</v>
      </c>
      <c r="AJ28" s="69">
        <v>2.3716745811886648</v>
      </c>
      <c r="AK28" s="69">
        <v>2.3131907503761102</v>
      </c>
      <c r="AL28" s="69">
        <v>2.5550886941951001</v>
      </c>
      <c r="AM28" s="69">
        <v>3.3645302783717779</v>
      </c>
      <c r="AN28" s="69"/>
      <c r="AO28" s="69">
        <f t="shared" si="35"/>
        <v>1.0513395279956677</v>
      </c>
      <c r="AP28" s="69">
        <f>'RD T1'!E143</f>
        <v>1.567821451386447</v>
      </c>
      <c r="AQ28" s="69">
        <f t="shared" si="36"/>
        <v>2.6191609793821149</v>
      </c>
      <c r="AS28" t="str">
        <f t="shared" si="37"/>
        <v>71 Sales occupations</v>
      </c>
      <c r="AT28" s="69">
        <v>1.7065550930799271</v>
      </c>
      <c r="AU28" s="69">
        <v>1.8751876155933209</v>
      </c>
      <c r="AV28" s="69">
        <v>1.7931611060119137</v>
      </c>
      <c r="AW28" s="69">
        <v>1.9294789810302211</v>
      </c>
      <c r="AX28" s="69">
        <v>2.4659841029029459</v>
      </c>
      <c r="AY28" s="69"/>
      <c r="AZ28" s="69">
        <f t="shared" si="38"/>
        <v>0.6728229968910322</v>
      </c>
      <c r="BA28" s="69">
        <f>'RD T1'!E172</f>
        <v>1.02078734974324</v>
      </c>
      <c r="BB28" s="69">
        <f t="shared" si="39"/>
        <v>1.6936103466342722</v>
      </c>
      <c r="BD28" t="str">
        <f t="shared" si="40"/>
        <v>71 Sales occupations</v>
      </c>
      <c r="BE28" s="69">
        <v>14.089731390663346</v>
      </c>
      <c r="BF28" s="69">
        <v>15.001565964474942</v>
      </c>
      <c r="BG28" s="69">
        <v>15.066552354251678</v>
      </c>
      <c r="BH28" s="69">
        <v>14.913398839380486</v>
      </c>
      <c r="BI28" s="69">
        <v>15.346818381202311</v>
      </c>
      <c r="BJ28" s="69"/>
      <c r="BK28" s="69">
        <f t="shared" si="41"/>
        <v>0.28026602695063296</v>
      </c>
      <c r="BL28" s="69">
        <f>'RD T1'!E201</f>
        <v>7.0550009728151917</v>
      </c>
      <c r="BM28" s="69">
        <f t="shared" si="42"/>
        <v>7.3352669997658246</v>
      </c>
      <c r="BO28" t="str">
        <f t="shared" si="43"/>
        <v>71 Sales occupations</v>
      </c>
      <c r="BP28" s="69">
        <v>15.560780021721047</v>
      </c>
      <c r="BQ28" s="69">
        <v>15.336629504764904</v>
      </c>
      <c r="BR28" s="69">
        <v>13.699933797275804</v>
      </c>
      <c r="BS28" s="69">
        <v>13.896996203369325</v>
      </c>
      <c r="BT28" s="69">
        <v>12.020935628921459</v>
      </c>
      <c r="BU28" s="69"/>
      <c r="BV28" s="69">
        <f t="shared" si="44"/>
        <v>-1.6789981683543456</v>
      </c>
      <c r="BW28" s="69">
        <f>'RD T1'!E230</f>
        <v>6.1184702904564938</v>
      </c>
      <c r="BX28" s="69">
        <f t="shared" si="45"/>
        <v>4.4394721221021483</v>
      </c>
      <c r="BZ28" t="str">
        <f t="shared" si="46"/>
        <v>71 Sales occupations</v>
      </c>
      <c r="CA28" s="69">
        <v>9.8375033599124819</v>
      </c>
      <c r="CB28" s="69">
        <v>10.205407715202458</v>
      </c>
      <c r="CC28" s="69">
        <v>9.2837175626872668</v>
      </c>
      <c r="CD28" s="69">
        <v>7.826979816990419</v>
      </c>
      <c r="CE28" s="69">
        <v>3.3084986594261285</v>
      </c>
      <c r="CF28" s="69"/>
      <c r="CG28" s="69">
        <f t="shared" si="47"/>
        <v>-5.9752189032611387</v>
      </c>
      <c r="CH28" s="69">
        <f>'RD T1'!E259</f>
        <v>2.6397971789835917</v>
      </c>
      <c r="CI28" s="69">
        <f t="shared" si="48"/>
        <v>-3.335421724277547</v>
      </c>
      <c r="CK28" t="str">
        <f t="shared" si="49"/>
        <v>71 Sales occupations</v>
      </c>
      <c r="CL28" s="69">
        <v>5.489155643020375</v>
      </c>
      <c r="CM28" s="69">
        <v>4.0955035837545086</v>
      </c>
      <c r="CN28" s="69">
        <v>4.3034404983733605</v>
      </c>
      <c r="CO28" s="69">
        <v>3.1768091081338325</v>
      </c>
      <c r="CP28" s="69">
        <v>2.2565811810609318</v>
      </c>
      <c r="CQ28" s="69"/>
      <c r="CR28" s="69">
        <f t="shared" si="50"/>
        <v>-2.0468593173124288</v>
      </c>
      <c r="CS28" s="69">
        <f>'RD T1'!E288</f>
        <v>0.78932840377421165</v>
      </c>
      <c r="CT28" s="69">
        <f t="shared" si="51"/>
        <v>-1.2575309135382171</v>
      </c>
    </row>
    <row r="29" spans="1:98" x14ac:dyDescent="0.2">
      <c r="A29" s="10" t="str">
        <f>name!D25</f>
        <v>72 Customer service occupations</v>
      </c>
      <c r="B29" s="69">
        <v>3.5670647931793781E-2</v>
      </c>
      <c r="C29" s="69">
        <v>3.938711720640295E-2</v>
      </c>
      <c r="D29" s="69">
        <v>4.6658581209559631E-2</v>
      </c>
      <c r="E29" s="69">
        <v>7.0504755595794444E-2</v>
      </c>
      <c r="F29" s="69">
        <v>9.6808532235862763E-2</v>
      </c>
      <c r="G29" s="11"/>
      <c r="H29" s="69">
        <f>F29-D29</f>
        <v>5.0149951026303131E-2</v>
      </c>
      <c r="I29" s="69">
        <f>'RD T1'!E57</f>
        <v>3.413708824694995E-2</v>
      </c>
      <c r="J29" s="69">
        <f t="shared" si="27"/>
        <v>8.4287039273253081E-2</v>
      </c>
      <c r="L29" t="str">
        <f t="shared" si="28"/>
        <v>72 Customer service occupations</v>
      </c>
      <c r="M29" s="69">
        <v>0.38900013062365069</v>
      </c>
      <c r="N29" s="69">
        <v>0.45130970613753796</v>
      </c>
      <c r="O29" s="69">
        <v>0.48175878734354327</v>
      </c>
      <c r="P29" s="69">
        <v>0.65135745581049365</v>
      </c>
      <c r="Q29" s="69">
        <v>0.89827328377115179</v>
      </c>
      <c r="R29" s="11"/>
      <c r="S29" s="69">
        <f t="shared" si="29"/>
        <v>0.41651449642760852</v>
      </c>
      <c r="T29" s="69">
        <f>'RD T1'!E86</f>
        <v>0.35469001002524569</v>
      </c>
      <c r="U29" s="69">
        <f t="shared" si="30"/>
        <v>0.77120450645285421</v>
      </c>
      <c r="W29" t="str">
        <f t="shared" si="31"/>
        <v>72 Customer service occupations</v>
      </c>
      <c r="X29" s="69">
        <v>1.8461038312870048</v>
      </c>
      <c r="Y29" s="69">
        <v>2.180126043590807</v>
      </c>
      <c r="Z29" s="69">
        <v>2.2015202488914678</v>
      </c>
      <c r="AA29" s="69">
        <v>2.743404635893584</v>
      </c>
      <c r="AB29" s="69">
        <v>3.6909257796048824</v>
      </c>
      <c r="AC29" s="69"/>
      <c r="AD29" s="69">
        <f t="shared" si="32"/>
        <v>1.4894055307134146</v>
      </c>
      <c r="AE29" s="69">
        <f>'RD T1'!E115</f>
        <v>1.4835083916442329</v>
      </c>
      <c r="AF29" s="69">
        <f t="shared" si="33"/>
        <v>2.9729139223576473</v>
      </c>
      <c r="AH29" t="str">
        <f t="shared" si="34"/>
        <v>72 Customer service occupations</v>
      </c>
      <c r="AI29" s="69">
        <v>0.5411955252209727</v>
      </c>
      <c r="AJ29" s="69">
        <v>0.67718540572919717</v>
      </c>
      <c r="AK29" s="69">
        <v>0.69007307369969906</v>
      </c>
      <c r="AL29" s="69">
        <v>0.83456667141619734</v>
      </c>
      <c r="AM29" s="69">
        <v>1.0834200752264733</v>
      </c>
      <c r="AN29" s="69"/>
      <c r="AO29" s="69">
        <f t="shared" si="35"/>
        <v>0.39334700152677426</v>
      </c>
      <c r="AP29" s="69">
        <f>'RD T1'!E144</f>
        <v>0.47343111245322445</v>
      </c>
      <c r="AQ29" s="69">
        <f t="shared" si="36"/>
        <v>0.86677811397999871</v>
      </c>
      <c r="AS29" t="str">
        <f t="shared" si="37"/>
        <v>72 Customer service occupations</v>
      </c>
      <c r="AT29" s="69">
        <v>0.81977507680222395</v>
      </c>
      <c r="AU29" s="69">
        <v>0.9970056501119624</v>
      </c>
      <c r="AV29" s="69">
        <v>0.97503720494294244</v>
      </c>
      <c r="AW29" s="69">
        <v>1.2041195237291114</v>
      </c>
      <c r="AX29" s="69">
        <v>1.5031896600157053</v>
      </c>
      <c r="AY29" s="69"/>
      <c r="AZ29" s="69">
        <f t="shared" si="38"/>
        <v>0.52815245507276287</v>
      </c>
      <c r="BA29" s="69">
        <f>'RD T1'!E173</f>
        <v>0.58131756559837644</v>
      </c>
      <c r="BB29" s="69">
        <f t="shared" si="39"/>
        <v>1.1094700206711394</v>
      </c>
      <c r="BD29" t="str">
        <f t="shared" si="40"/>
        <v>72 Customer service occupations</v>
      </c>
      <c r="BE29" s="69">
        <v>3.1965758244972089</v>
      </c>
      <c r="BF29" s="69">
        <v>3.4360921237107713</v>
      </c>
      <c r="BG29" s="69">
        <v>3.5471769830478559</v>
      </c>
      <c r="BH29" s="69">
        <v>3.7970860245251092</v>
      </c>
      <c r="BI29" s="69">
        <v>4.154183785363684</v>
      </c>
      <c r="BJ29" s="69"/>
      <c r="BK29" s="69">
        <f t="shared" si="41"/>
        <v>0.60700680231582815</v>
      </c>
      <c r="BL29" s="69">
        <f>'RD T1'!E202</f>
        <v>1.6401786664201312</v>
      </c>
      <c r="BM29" s="69">
        <f t="shared" si="42"/>
        <v>2.2471854687359594</v>
      </c>
      <c r="BO29" t="str">
        <f t="shared" si="43"/>
        <v>72 Customer service occupations</v>
      </c>
      <c r="BP29" s="69">
        <v>3.3428187709051715</v>
      </c>
      <c r="BQ29" s="69">
        <v>3.5699534218130924</v>
      </c>
      <c r="BR29" s="69">
        <v>3.2684246999253088</v>
      </c>
      <c r="BS29" s="69">
        <v>3.4995815871042901</v>
      </c>
      <c r="BT29" s="69">
        <v>3.2936808832140407</v>
      </c>
      <c r="BU29" s="69"/>
      <c r="BV29" s="69">
        <f t="shared" si="44"/>
        <v>2.5256183288731915E-2</v>
      </c>
      <c r="BW29" s="69">
        <f>'RD T1'!E231</f>
        <v>1.5287110395381263</v>
      </c>
      <c r="BX29" s="69">
        <f t="shared" si="45"/>
        <v>1.5539672228268582</v>
      </c>
      <c r="BZ29" t="str">
        <f t="shared" si="46"/>
        <v>72 Customer service occupations</v>
      </c>
      <c r="CA29" s="69">
        <v>1.742338754526602</v>
      </c>
      <c r="CB29" s="69">
        <v>1.7678165392848426</v>
      </c>
      <c r="CC29" s="69">
        <v>1.7423210540577898</v>
      </c>
      <c r="CD29" s="69">
        <v>1.6533147105786636</v>
      </c>
      <c r="CE29" s="69">
        <v>1.5401503278429252</v>
      </c>
      <c r="CF29" s="69"/>
      <c r="CG29" s="69">
        <f t="shared" si="47"/>
        <v>-0.20217072621486465</v>
      </c>
      <c r="CH29" s="69">
        <f>'RD T1'!E260</f>
        <v>0.57081752221622684</v>
      </c>
      <c r="CI29" s="69">
        <f t="shared" si="48"/>
        <v>0.36864679600136219</v>
      </c>
      <c r="CK29" t="str">
        <f t="shared" si="49"/>
        <v>72 Customer service occupations</v>
      </c>
      <c r="CL29" s="69">
        <v>0.60672447570850152</v>
      </c>
      <c r="CM29" s="69">
        <v>0.6014869640410806</v>
      </c>
      <c r="CN29" s="69">
        <v>0.71711049858583886</v>
      </c>
      <c r="CO29" s="69">
        <v>0.87076730198707553</v>
      </c>
      <c r="CP29" s="69">
        <v>1.1352784953296486</v>
      </c>
      <c r="CQ29" s="69"/>
      <c r="CR29" s="69">
        <f t="shared" si="50"/>
        <v>0.41816799674380978</v>
      </c>
      <c r="CS29" s="69">
        <f>'RD T1'!E289</f>
        <v>0.30282527855273689</v>
      </c>
      <c r="CT29" s="69">
        <f t="shared" si="51"/>
        <v>0.72099327529654667</v>
      </c>
    </row>
    <row r="30" spans="1:98" x14ac:dyDescent="0.2">
      <c r="A30" s="10" t="str">
        <f>name!D26</f>
        <v>81 Process, plant and machine operatives</v>
      </c>
      <c r="B30" s="69">
        <v>3.0233784984088092E-2</v>
      </c>
      <c r="C30" s="69">
        <v>4.1066031700732239E-2</v>
      </c>
      <c r="D30" s="69">
        <v>3.5537424327896812E-2</v>
      </c>
      <c r="E30" s="69">
        <v>6.5335010283067443E-2</v>
      </c>
      <c r="F30" s="69">
        <v>0.12740309227560165</v>
      </c>
      <c r="G30" s="11"/>
      <c r="H30" s="69">
        <f t="shared" si="26"/>
        <v>9.1865667947704843E-2</v>
      </c>
      <c r="I30" s="69">
        <f>'RD T1'!E58</f>
        <v>4.2784005018225817E-2</v>
      </c>
      <c r="J30" s="69">
        <f t="shared" si="27"/>
        <v>0.13464967296593067</v>
      </c>
      <c r="L30" t="str">
        <f t="shared" si="28"/>
        <v>81 Process, plant and machine operatives</v>
      </c>
      <c r="M30" s="69">
        <v>0.24957167733895755</v>
      </c>
      <c r="N30" s="69">
        <v>0.31617551290040369</v>
      </c>
      <c r="O30" s="69">
        <v>0.28702320090532657</v>
      </c>
      <c r="P30" s="69">
        <v>0.41079472861187516</v>
      </c>
      <c r="Q30" s="69">
        <v>0.72712863756333124</v>
      </c>
      <c r="R30" s="11"/>
      <c r="S30" s="69">
        <f t="shared" si="29"/>
        <v>0.44010543665800467</v>
      </c>
      <c r="T30" s="69">
        <f>'RD T1'!E87</f>
        <v>0.26348188793370081</v>
      </c>
      <c r="U30" s="69">
        <f t="shared" si="30"/>
        <v>0.70358732459170548</v>
      </c>
      <c r="W30" t="str">
        <f t="shared" si="31"/>
        <v>81 Process, plant and machine operatives</v>
      </c>
      <c r="X30" s="69">
        <v>0.64051786996320281</v>
      </c>
      <c r="Y30" s="69">
        <v>0.76523738457080992</v>
      </c>
      <c r="Z30" s="69">
        <v>0.6528393354163724</v>
      </c>
      <c r="AA30" s="69">
        <v>0.99330480820430822</v>
      </c>
      <c r="AB30" s="69">
        <v>1.6922399409501938</v>
      </c>
      <c r="AC30" s="69"/>
      <c r="AD30" s="69">
        <f t="shared" si="32"/>
        <v>1.0394006055338214</v>
      </c>
      <c r="AE30" s="69">
        <f>'RD T1'!E116</f>
        <v>0.61531857603348983</v>
      </c>
      <c r="AF30" s="69">
        <f t="shared" si="33"/>
        <v>1.6547191815673112</v>
      </c>
      <c r="AH30" t="str">
        <f t="shared" si="34"/>
        <v>81 Process, plant and machine operatives</v>
      </c>
      <c r="AI30" s="69">
        <v>0.32779727841537881</v>
      </c>
      <c r="AJ30" s="69">
        <v>0.37773473774565208</v>
      </c>
      <c r="AK30" s="69">
        <v>0.33940616575960586</v>
      </c>
      <c r="AL30" s="69">
        <v>0.47398265866659023</v>
      </c>
      <c r="AM30" s="69">
        <v>0.72803399472055008</v>
      </c>
      <c r="AN30" s="69"/>
      <c r="AO30" s="69">
        <f t="shared" si="35"/>
        <v>0.38862782896094422</v>
      </c>
      <c r="AP30" s="69">
        <f>'RD T1'!E145</f>
        <v>0.25406789767706361</v>
      </c>
      <c r="AQ30" s="69">
        <f t="shared" si="36"/>
        <v>0.64269572663800778</v>
      </c>
      <c r="AS30" t="str">
        <f t="shared" si="37"/>
        <v>81 Process, plant and machine operatives</v>
      </c>
      <c r="AT30" s="69">
        <v>0.64076496975693353</v>
      </c>
      <c r="AU30" s="69">
        <v>0.78896041265342365</v>
      </c>
      <c r="AV30" s="69">
        <v>0.69412184839193303</v>
      </c>
      <c r="AW30" s="69">
        <v>0.85129466487164163</v>
      </c>
      <c r="AX30" s="69">
        <v>1.169565895946467</v>
      </c>
      <c r="AY30" s="69"/>
      <c r="AZ30" s="69">
        <f t="shared" si="38"/>
        <v>0.47544404755453396</v>
      </c>
      <c r="BA30" s="69">
        <f>'RD T1'!E174</f>
        <v>0.42633308349561166</v>
      </c>
      <c r="BB30" s="69">
        <f t="shared" si="39"/>
        <v>0.90177713105014567</v>
      </c>
      <c r="BD30" t="str">
        <f t="shared" si="40"/>
        <v>81 Process, plant and machine operatives</v>
      </c>
      <c r="BE30" s="69">
        <v>5.02607453978134</v>
      </c>
      <c r="BF30" s="69">
        <v>5.26745081792959</v>
      </c>
      <c r="BG30" s="69">
        <v>4.5785481645689732</v>
      </c>
      <c r="BH30" s="69">
        <v>4.9281263682847696</v>
      </c>
      <c r="BI30" s="69">
        <v>4.8394314774349958</v>
      </c>
      <c r="BJ30" s="69"/>
      <c r="BK30" s="69">
        <f t="shared" si="41"/>
        <v>0.26088331286602262</v>
      </c>
      <c r="BL30" s="69">
        <f>'RD T1'!E203</f>
        <v>1.7639894051105975</v>
      </c>
      <c r="BM30" s="69">
        <f t="shared" si="42"/>
        <v>2.0248727179766202</v>
      </c>
      <c r="BO30" t="str">
        <f t="shared" si="43"/>
        <v>81 Process, plant and machine operatives</v>
      </c>
      <c r="BP30" s="69">
        <v>6.9438570539965294</v>
      </c>
      <c r="BQ30" s="69">
        <v>6.7564658736149328</v>
      </c>
      <c r="BR30" s="69">
        <v>5.650477014468601</v>
      </c>
      <c r="BS30" s="69">
        <v>6.0574586211351527</v>
      </c>
      <c r="BT30" s="69">
        <v>5.3544054530442144</v>
      </c>
      <c r="BU30" s="69"/>
      <c r="BV30" s="69">
        <f t="shared" si="44"/>
        <v>-0.29607156142438651</v>
      </c>
      <c r="BW30" s="69">
        <f>'RD T1'!E232</f>
        <v>2.2642529156340889</v>
      </c>
      <c r="BX30" s="69">
        <f t="shared" si="45"/>
        <v>1.9681813542097024</v>
      </c>
      <c r="BZ30" t="str">
        <f t="shared" si="46"/>
        <v>81 Process, plant and machine operatives</v>
      </c>
      <c r="CA30" s="69">
        <v>5.1793697964151741</v>
      </c>
      <c r="CB30" s="69">
        <v>5.1310484453433656</v>
      </c>
      <c r="CC30" s="69">
        <v>4.3664690819395249</v>
      </c>
      <c r="CD30" s="69">
        <v>3.745753516958457</v>
      </c>
      <c r="CE30" s="69">
        <v>1.2487610082499334</v>
      </c>
      <c r="CF30" s="69"/>
      <c r="CG30" s="69">
        <f t="shared" si="47"/>
        <v>-3.1177080736895917</v>
      </c>
      <c r="CH30" s="69">
        <f>'RD T1'!E261</f>
        <v>1.0863351194479356</v>
      </c>
      <c r="CI30" s="69">
        <f t="shared" si="48"/>
        <v>-2.0313729542416561</v>
      </c>
      <c r="CK30" t="str">
        <f t="shared" si="49"/>
        <v>81 Process, plant and machine operatives</v>
      </c>
      <c r="CL30" s="69">
        <v>3.3307482786473153</v>
      </c>
      <c r="CM30" s="69">
        <v>2.2812985384928064</v>
      </c>
      <c r="CN30" s="69">
        <v>2.1206919382740597</v>
      </c>
      <c r="CO30" s="69">
        <v>1.0388161570819114</v>
      </c>
      <c r="CP30" s="69">
        <v>0.42313339461452992</v>
      </c>
      <c r="CQ30" s="69"/>
      <c r="CR30" s="69">
        <f t="shared" si="50"/>
        <v>-1.6975585436595297</v>
      </c>
      <c r="CS30" s="69">
        <f>'RD T1'!E290</f>
        <v>0.23033108141024006</v>
      </c>
      <c r="CT30" s="69">
        <f t="shared" si="51"/>
        <v>-1.4672274622492898</v>
      </c>
    </row>
    <row r="31" spans="1:98" x14ac:dyDescent="0.2">
      <c r="A31" s="10" t="str">
        <f>name!D27</f>
        <v>82 Transport and mobile machine drivers and operatives</v>
      </c>
      <c r="B31" s="69">
        <v>3.6571438620797578E-2</v>
      </c>
      <c r="C31" s="69">
        <v>5.4739540824082743E-2</v>
      </c>
      <c r="D31" s="69">
        <v>5.7479312078213114E-2</v>
      </c>
      <c r="E31" s="69">
        <v>8.0905605942231507E-2</v>
      </c>
      <c r="F31" s="69">
        <v>0.11665783647468089</v>
      </c>
      <c r="G31" s="11"/>
      <c r="H31" s="69">
        <f t="shared" si="26"/>
        <v>5.9178524396467778E-2</v>
      </c>
      <c r="I31" s="69">
        <f>'RD T1'!E59</f>
        <v>6.039424724365456E-2</v>
      </c>
      <c r="J31" s="69">
        <f t="shared" si="27"/>
        <v>0.11957277164012234</v>
      </c>
      <c r="L31" t="str">
        <f t="shared" si="28"/>
        <v>82 Transport and mobile machine drivers and operatives</v>
      </c>
      <c r="M31" s="69">
        <v>0.2365132955738323</v>
      </c>
      <c r="N31" s="69">
        <v>0.34414518013162232</v>
      </c>
      <c r="O31" s="69">
        <v>0.35402348301746012</v>
      </c>
      <c r="P31" s="69">
        <v>0.45600972294924041</v>
      </c>
      <c r="Q31" s="69">
        <v>0.62695543927407926</v>
      </c>
      <c r="R31" s="11"/>
      <c r="S31" s="69">
        <f t="shared" si="29"/>
        <v>0.27293195625661915</v>
      </c>
      <c r="T31" s="69">
        <f>'RD T1'!E88</f>
        <v>0.31861712912140988</v>
      </c>
      <c r="U31" s="69">
        <f t="shared" si="30"/>
        <v>0.59154908537802897</v>
      </c>
      <c r="W31" t="str">
        <f t="shared" si="31"/>
        <v>82 Transport and mobile machine drivers and operatives</v>
      </c>
      <c r="X31" s="69">
        <v>0.90083064698863258</v>
      </c>
      <c r="Y31" s="69">
        <v>1.4184110846140425</v>
      </c>
      <c r="Z31" s="69">
        <v>1.3841805251193613</v>
      </c>
      <c r="AA31" s="69">
        <v>1.7515576040799512</v>
      </c>
      <c r="AB31" s="69">
        <v>2.617714430157851</v>
      </c>
      <c r="AC31" s="69"/>
      <c r="AD31" s="69">
        <f t="shared" si="32"/>
        <v>1.2335339050384897</v>
      </c>
      <c r="AE31" s="69">
        <f>'RD T1'!E117</f>
        <v>1.293931208036992</v>
      </c>
      <c r="AF31" s="69">
        <f t="shared" si="33"/>
        <v>2.5274651130754817</v>
      </c>
      <c r="AH31" t="str">
        <f t="shared" si="34"/>
        <v>82 Transport and mobile machine drivers and operatives</v>
      </c>
      <c r="AI31" s="69">
        <v>0.45710291708025524</v>
      </c>
      <c r="AJ31" s="69">
        <v>0.73723325332385803</v>
      </c>
      <c r="AK31" s="69">
        <v>0.69664262940026966</v>
      </c>
      <c r="AL31" s="69">
        <v>0.86684858419580235</v>
      </c>
      <c r="AM31" s="69">
        <v>1.2358492658412275</v>
      </c>
      <c r="AN31" s="69"/>
      <c r="AO31" s="69">
        <f t="shared" si="35"/>
        <v>0.53920663644095779</v>
      </c>
      <c r="AP31" s="69">
        <f>'RD T1'!E146</f>
        <v>0.60529117152676859</v>
      </c>
      <c r="AQ31" s="69">
        <f t="shared" si="36"/>
        <v>1.1444978079677264</v>
      </c>
      <c r="AS31" t="str">
        <f t="shared" si="37"/>
        <v>82 Transport and mobile machine drivers and operatives</v>
      </c>
      <c r="AT31" s="69">
        <v>0.75840623922127981</v>
      </c>
      <c r="AU31" s="69">
        <v>1.1592230592094399</v>
      </c>
      <c r="AV31" s="69">
        <v>1.1490037921432481</v>
      </c>
      <c r="AW31" s="69">
        <v>1.388547862929443</v>
      </c>
      <c r="AX31" s="69">
        <v>1.9259024150217574</v>
      </c>
      <c r="AY31" s="69"/>
      <c r="AZ31" s="69">
        <f t="shared" si="38"/>
        <v>0.7768986228785093</v>
      </c>
      <c r="BA31" s="69">
        <f>'RD T1'!E175</f>
        <v>0.97742784839886798</v>
      </c>
      <c r="BB31" s="69">
        <f t="shared" si="39"/>
        <v>1.7543264712773774</v>
      </c>
      <c r="BD31" t="str">
        <f t="shared" si="40"/>
        <v>82 Transport and mobile machine drivers and operatives</v>
      </c>
      <c r="BE31" s="69">
        <v>5.2620962624581997</v>
      </c>
      <c r="BF31" s="69">
        <v>6.4080953096220119</v>
      </c>
      <c r="BG31" s="69">
        <v>5.6471231917404552</v>
      </c>
      <c r="BH31" s="69">
        <v>6.0435820793275932</v>
      </c>
      <c r="BI31" s="69">
        <v>6.3528736615189363</v>
      </c>
      <c r="BJ31" s="69"/>
      <c r="BK31" s="69">
        <f t="shared" si="41"/>
        <v>0.7057504697784811</v>
      </c>
      <c r="BL31" s="69">
        <f>'RD T1'!E204</f>
        <v>3.0363909324728162</v>
      </c>
      <c r="BM31" s="69">
        <f t="shared" si="42"/>
        <v>3.7421414022512973</v>
      </c>
      <c r="BO31" t="str">
        <f t="shared" si="43"/>
        <v>82 Transport and mobile machine drivers and operatives</v>
      </c>
      <c r="BP31" s="69">
        <v>9.1346196745128143</v>
      </c>
      <c r="BQ31" s="69">
        <v>10.625093071701736</v>
      </c>
      <c r="BR31" s="69">
        <v>9.1725467546431876</v>
      </c>
      <c r="BS31" s="69">
        <v>9.535438609906711</v>
      </c>
      <c r="BT31" s="69">
        <v>9.5883666329841368</v>
      </c>
      <c r="BU31" s="69"/>
      <c r="BV31" s="69">
        <f t="shared" si="44"/>
        <v>0.41581987834094924</v>
      </c>
      <c r="BW31" s="69">
        <f>'RD T1'!E233</f>
        <v>5.0936625446922683</v>
      </c>
      <c r="BX31" s="69">
        <f t="shared" si="45"/>
        <v>5.5094824230332176</v>
      </c>
      <c r="BZ31" t="str">
        <f t="shared" si="46"/>
        <v>82 Transport and mobile machine drivers and operatives</v>
      </c>
      <c r="CA31" s="69">
        <v>7.013243685404567</v>
      </c>
      <c r="CB31" s="69">
        <v>7.9625671750394176</v>
      </c>
      <c r="CC31" s="69">
        <v>7.136604357195961</v>
      </c>
      <c r="CD31" s="69">
        <v>6.1943709888601628</v>
      </c>
      <c r="CE31" s="69">
        <v>4.8004530835436769</v>
      </c>
      <c r="CF31" s="69"/>
      <c r="CG31" s="69">
        <f t="shared" si="47"/>
        <v>-2.336151273652284</v>
      </c>
      <c r="CH31" s="69">
        <f>'RD T1'!E262</f>
        <v>2.7918115657341089</v>
      </c>
      <c r="CI31" s="69">
        <f t="shared" si="48"/>
        <v>0.4556602920818249</v>
      </c>
      <c r="CK31" t="str">
        <f t="shared" si="49"/>
        <v>82 Transport and mobile machine drivers and operatives</v>
      </c>
      <c r="CL31" s="69">
        <v>3.8502955859946408</v>
      </c>
      <c r="CM31" s="69">
        <v>3.9928021983780941</v>
      </c>
      <c r="CN31" s="69">
        <v>3.7028243792481219</v>
      </c>
      <c r="CO31" s="69">
        <v>3.2726091230995826</v>
      </c>
      <c r="CP31" s="69">
        <v>2.0004450299433456</v>
      </c>
      <c r="CQ31" s="69"/>
      <c r="CR31" s="69">
        <f t="shared" si="50"/>
        <v>-1.7023793493047763</v>
      </c>
      <c r="CS31" s="69">
        <f>'RD T1'!E291</f>
        <v>1.0593424344461282</v>
      </c>
      <c r="CT31" s="69">
        <f t="shared" si="51"/>
        <v>-0.64303691485864811</v>
      </c>
    </row>
    <row r="32" spans="1:98" x14ac:dyDescent="0.2">
      <c r="A32" s="10" t="str">
        <f>name!D28</f>
        <v>91 Elementary trades and related occupations</v>
      </c>
      <c r="B32" s="69">
        <v>5.722657104512115E-4</v>
      </c>
      <c r="C32" s="69">
        <v>5.2655022339257015E-4</v>
      </c>
      <c r="D32" s="69">
        <v>4.4018425708935332E-4</v>
      </c>
      <c r="E32" s="69">
        <v>2.1905864617694161E-3</v>
      </c>
      <c r="F32" s="69">
        <v>3.4164197191518097E-3</v>
      </c>
      <c r="G32" s="11"/>
      <c r="H32" s="69">
        <f t="shared" si="26"/>
        <v>2.9762354620624563E-3</v>
      </c>
      <c r="I32" s="69">
        <f>'RD T1'!E60</f>
        <v>1.7987147734137574E-3</v>
      </c>
      <c r="J32" s="69">
        <f t="shared" si="27"/>
        <v>4.7749502354762132E-3</v>
      </c>
      <c r="L32" t="str">
        <f t="shared" si="28"/>
        <v>91 Elementary trades and related occupations</v>
      </c>
      <c r="M32" s="69">
        <v>0.12758999876124158</v>
      </c>
      <c r="N32" s="69">
        <v>0.1739641038694659</v>
      </c>
      <c r="O32" s="69">
        <v>0.14316493124799409</v>
      </c>
      <c r="P32" s="69">
        <v>0.27954669221495793</v>
      </c>
      <c r="Q32" s="69">
        <v>0.45986420918213661</v>
      </c>
      <c r="R32" s="11"/>
      <c r="S32" s="69">
        <f t="shared" si="29"/>
        <v>0.31669927793414254</v>
      </c>
      <c r="T32" s="69">
        <f>'RD T1'!E89</f>
        <v>0.1851590724912679</v>
      </c>
      <c r="U32" s="69">
        <f t="shared" si="30"/>
        <v>0.50185835042541038</v>
      </c>
      <c r="W32" t="str">
        <f t="shared" si="31"/>
        <v>91 Elementary trades and related occupations</v>
      </c>
      <c r="X32" s="69">
        <v>0.48907319860847065</v>
      </c>
      <c r="Y32" s="69">
        <v>0.64474031915818708</v>
      </c>
      <c r="Z32" s="69">
        <v>0.49601021268248352</v>
      </c>
      <c r="AA32" s="69">
        <v>1.1896830206736255</v>
      </c>
      <c r="AB32" s="69">
        <v>1.7729664634218416</v>
      </c>
      <c r="AC32" s="69"/>
      <c r="AD32" s="69">
        <f t="shared" si="32"/>
        <v>1.2769562507393581</v>
      </c>
      <c r="AE32" s="69">
        <f>'RD T1'!E118</f>
        <v>0.84317494156520378</v>
      </c>
      <c r="AF32" s="69">
        <f t="shared" si="33"/>
        <v>2.1201311923045618</v>
      </c>
      <c r="AH32" t="str">
        <f t="shared" si="34"/>
        <v>91 Elementary trades and related occupations</v>
      </c>
      <c r="AI32" s="69">
        <v>0.33008309476331416</v>
      </c>
      <c r="AJ32" s="69">
        <v>0.39249419527792273</v>
      </c>
      <c r="AK32" s="69">
        <v>0.31540866800909961</v>
      </c>
      <c r="AL32" s="69">
        <v>0.79182521110422144</v>
      </c>
      <c r="AM32" s="69">
        <v>1.3165588946422897</v>
      </c>
      <c r="AN32" s="69"/>
      <c r="AO32" s="69">
        <f t="shared" si="35"/>
        <v>1.00115022663319</v>
      </c>
      <c r="AP32" s="69">
        <f>'RD T1'!E147</f>
        <v>0.62500228816925663</v>
      </c>
      <c r="AQ32" s="69">
        <f t="shared" si="36"/>
        <v>1.6261525148024467</v>
      </c>
      <c r="AS32" t="str">
        <f t="shared" si="37"/>
        <v>91 Elementary trades and related occupations</v>
      </c>
      <c r="AT32" s="69">
        <v>0.32717659372756691</v>
      </c>
      <c r="AU32" s="69">
        <v>0.42466592543594289</v>
      </c>
      <c r="AV32" s="69">
        <v>0.3531630440985789</v>
      </c>
      <c r="AW32" s="69">
        <v>0.78728901056391365</v>
      </c>
      <c r="AX32" s="69">
        <v>1.1106876614466974</v>
      </c>
      <c r="AY32" s="69"/>
      <c r="AZ32" s="69">
        <f t="shared" si="38"/>
        <v>0.75752461734811849</v>
      </c>
      <c r="BA32" s="69">
        <f>'RD T1'!E176</f>
        <v>0.48566737164304807</v>
      </c>
      <c r="BB32" s="69">
        <f t="shared" si="39"/>
        <v>1.2431919889911667</v>
      </c>
      <c r="BD32" t="str">
        <f t="shared" si="40"/>
        <v>91 Elementary trades and related occupations</v>
      </c>
      <c r="BE32" s="69">
        <v>1.8647011108444684</v>
      </c>
      <c r="BF32" s="69">
        <v>1.7546239967833306</v>
      </c>
      <c r="BG32" s="69">
        <v>1.4637778787273925</v>
      </c>
      <c r="BH32" s="69">
        <v>2.709629507269335</v>
      </c>
      <c r="BI32" s="69">
        <v>3.2636883318599188</v>
      </c>
      <c r="BJ32" s="69"/>
      <c r="BK32" s="69">
        <f t="shared" si="41"/>
        <v>1.7999104531325263</v>
      </c>
      <c r="BL32" s="69">
        <f>'RD T1'!E205</f>
        <v>1.2987545418652739</v>
      </c>
      <c r="BM32" s="69">
        <f t="shared" si="42"/>
        <v>3.0986649949978</v>
      </c>
      <c r="BO32" t="str">
        <f t="shared" si="43"/>
        <v>91 Elementary trades and related occupations</v>
      </c>
      <c r="BP32" s="69">
        <v>3.596977012174905</v>
      </c>
      <c r="BQ32" s="69">
        <v>3.1787500485148756</v>
      </c>
      <c r="BR32" s="69">
        <v>2.6307282456024899</v>
      </c>
      <c r="BS32" s="69">
        <v>4.6525204353768439</v>
      </c>
      <c r="BT32" s="69">
        <v>5.0322875764713642</v>
      </c>
      <c r="BU32" s="69"/>
      <c r="BV32" s="69">
        <f t="shared" si="44"/>
        <v>2.4015593308688743</v>
      </c>
      <c r="BW32" s="69">
        <f>'RD T1'!E234</f>
        <v>1.9015585914808084</v>
      </c>
      <c r="BX32" s="69">
        <f t="shared" si="45"/>
        <v>4.3031179223496832</v>
      </c>
      <c r="BZ32" t="str">
        <f t="shared" si="46"/>
        <v>91 Elementary trades and related occupations</v>
      </c>
      <c r="CA32" s="69">
        <v>3.9674442420383742</v>
      </c>
      <c r="CB32" s="69">
        <v>3.8706869219542805</v>
      </c>
      <c r="CC32" s="69">
        <v>3.233293012466504</v>
      </c>
      <c r="CD32" s="69">
        <v>4.9924274528100598</v>
      </c>
      <c r="CE32" s="69">
        <v>4.7928473086778087</v>
      </c>
      <c r="CF32" s="69"/>
      <c r="CG32" s="69">
        <f t="shared" si="47"/>
        <v>1.5595542962113047</v>
      </c>
      <c r="CH32" s="69">
        <f>'RD T1'!E263</f>
        <v>2.1035525328129521</v>
      </c>
      <c r="CI32" s="69">
        <f t="shared" si="48"/>
        <v>3.6631068290242568</v>
      </c>
      <c r="CK32" t="str">
        <f t="shared" si="49"/>
        <v>91 Elementary trades and related occupations</v>
      </c>
      <c r="CL32" s="69">
        <v>2.546831474420888</v>
      </c>
      <c r="CM32" s="69">
        <v>2.0775914076068362</v>
      </c>
      <c r="CN32" s="69">
        <v>1.8298376752789154</v>
      </c>
      <c r="CO32" s="69">
        <v>2.9787426804940931</v>
      </c>
      <c r="CP32" s="69">
        <v>2.9033226678814144</v>
      </c>
      <c r="CQ32" s="69"/>
      <c r="CR32" s="69">
        <f t="shared" si="50"/>
        <v>1.073484992602499</v>
      </c>
      <c r="CS32" s="69">
        <f>'RD T1'!E292</f>
        <v>0.9270176906770714</v>
      </c>
      <c r="CT32" s="69">
        <f t="shared" si="51"/>
        <v>2.0005026832795703</v>
      </c>
    </row>
    <row r="33" spans="1:98" x14ac:dyDescent="0.2">
      <c r="A33" s="10" t="str">
        <f>name!D29</f>
        <v>92 Elementary administration and service occupations</v>
      </c>
      <c r="B33" s="69">
        <v>4.0605416578556874E-2</v>
      </c>
      <c r="C33" s="69">
        <v>4.8066699134325458E-2</v>
      </c>
      <c r="D33" s="69">
        <v>4.392675576533301E-2</v>
      </c>
      <c r="E33" s="69">
        <v>5.0569278658509971E-2</v>
      </c>
      <c r="F33" s="69">
        <v>6.5356709644121935E-2</v>
      </c>
      <c r="G33" s="11"/>
      <c r="H33" s="69">
        <f t="shared" ref="H33" si="52">F33-D33</f>
        <v>2.1429953878788925E-2</v>
      </c>
      <c r="I33" s="69">
        <f>'RD T1'!E61</f>
        <v>3.0585194008014755E-2</v>
      </c>
      <c r="J33" s="69">
        <f t="shared" ref="J33" si="53">SUM(H33:I33)</f>
        <v>5.2015147886803684E-2</v>
      </c>
      <c r="L33" t="str">
        <f t="shared" ref="L33" si="54">A33</f>
        <v>92 Elementary administration and service occupations</v>
      </c>
      <c r="M33" s="69">
        <v>0.99045573462985148</v>
      </c>
      <c r="N33" s="69">
        <v>1.2303314189462875</v>
      </c>
      <c r="O33" s="69">
        <v>1.2694009861936646</v>
      </c>
      <c r="P33" s="69">
        <v>1.583613763467056</v>
      </c>
      <c r="Q33" s="69">
        <v>2.1600725250008748</v>
      </c>
      <c r="R33" s="11"/>
      <c r="S33" s="69">
        <f t="shared" ref="S33" si="55">Q33-O33</f>
        <v>0.89067153880721017</v>
      </c>
      <c r="T33" s="69">
        <f>'RD T1'!E90</f>
        <v>1.013575507286389</v>
      </c>
      <c r="U33" s="69">
        <f t="shared" ref="U33" si="56">SUM(S33:T33)</f>
        <v>1.9042470460935992</v>
      </c>
      <c r="W33" t="str">
        <f t="shared" ref="W33" si="57">A33</f>
        <v>92 Elementary administration and service occupations</v>
      </c>
      <c r="X33" s="69">
        <v>4.0766526295845598</v>
      </c>
      <c r="Y33" s="69">
        <v>5.1306908014785231</v>
      </c>
      <c r="Z33" s="69">
        <v>4.7993073173362655</v>
      </c>
      <c r="AA33" s="69">
        <v>5.5388099324520406</v>
      </c>
      <c r="AB33" s="69">
        <v>7.2842188881468637</v>
      </c>
      <c r="AC33" s="69"/>
      <c r="AD33" s="69">
        <f t="shared" ref="AD33" si="58">AB33-Z33</f>
        <v>2.4849115708105982</v>
      </c>
      <c r="AE33" s="69">
        <f>'RD T1'!E119</f>
        <v>3.7187026897148865</v>
      </c>
      <c r="AF33" s="69">
        <f t="shared" ref="AF33" si="59">SUM(AD33:AE33)</f>
        <v>6.2036142605254847</v>
      </c>
      <c r="AH33" t="str">
        <f t="shared" ref="AH33" si="60">L33</f>
        <v>92 Elementary administration and service occupations</v>
      </c>
      <c r="AI33" s="69">
        <v>1.8704102809942909</v>
      </c>
      <c r="AJ33" s="69">
        <v>2.436765352600923</v>
      </c>
      <c r="AK33" s="69">
        <v>2.241307439268009</v>
      </c>
      <c r="AL33" s="69">
        <v>2.525447954468051</v>
      </c>
      <c r="AM33" s="69">
        <v>3.3361887262547039</v>
      </c>
      <c r="AN33" s="69"/>
      <c r="AO33" s="69">
        <f t="shared" ref="AO33" si="61">AM33-AK33</f>
        <v>1.0948812869866948</v>
      </c>
      <c r="AP33" s="69">
        <f>'RD T1'!E148</f>
        <v>1.6241892075959858</v>
      </c>
      <c r="AQ33" s="69">
        <f t="shared" ref="AQ33" si="62">SUM(AO33:AP33)</f>
        <v>2.7190704945826809</v>
      </c>
      <c r="AS33" t="str">
        <f t="shared" ref="AS33" si="63">W33</f>
        <v>92 Elementary administration and service occupations</v>
      </c>
      <c r="AT33" s="69">
        <v>1.7925766588758956</v>
      </c>
      <c r="AU33" s="69">
        <v>2.1424874930242583</v>
      </c>
      <c r="AV33" s="69">
        <v>2.1022542151970818</v>
      </c>
      <c r="AW33" s="69">
        <v>2.2735717481648225</v>
      </c>
      <c r="AX33" s="69">
        <v>2.9434324120898756</v>
      </c>
      <c r="AY33" s="69"/>
      <c r="AZ33" s="69">
        <f t="shared" ref="AZ33" si="64">AX33-AV33</f>
        <v>0.84117819689279383</v>
      </c>
      <c r="BA33" s="69">
        <f>'RD T1'!E177</f>
        <v>1.4556438754195999</v>
      </c>
      <c r="BB33" s="69">
        <f t="shared" ref="BB33" si="65">SUM(AZ33:BA33)</f>
        <v>2.296822072312394</v>
      </c>
      <c r="BD33" t="str">
        <f t="shared" ref="BD33" si="66">AH33</f>
        <v>92 Elementary administration and service occupations</v>
      </c>
      <c r="BE33" s="69">
        <v>12.318770929603239</v>
      </c>
      <c r="BF33" s="69">
        <v>12.048141624874482</v>
      </c>
      <c r="BG33" s="69">
        <v>11.278040684035703</v>
      </c>
      <c r="BH33" s="69">
        <v>9.6525873909902291</v>
      </c>
      <c r="BI33" s="69">
        <v>9.2288653369967637</v>
      </c>
      <c r="BJ33" s="69"/>
      <c r="BK33" s="69">
        <f t="shared" ref="BK33" si="67">BI33-BG33</f>
        <v>-2.0491753470389398</v>
      </c>
      <c r="BL33" s="69">
        <f>'RD T1'!E206</f>
        <v>4.6536048339473366</v>
      </c>
      <c r="BM33" s="69">
        <f t="shared" ref="BM33" si="68">SUM(BK33:BL33)</f>
        <v>2.6044294869083968</v>
      </c>
      <c r="BO33" t="str">
        <f t="shared" ref="BO33" si="69">AS33</f>
        <v>92 Elementary administration and service occupations</v>
      </c>
      <c r="BP33" s="69">
        <v>20.623257485302322</v>
      </c>
      <c r="BQ33" s="69">
        <v>21.090652521340129</v>
      </c>
      <c r="BR33" s="69">
        <v>17.651310883268767</v>
      </c>
      <c r="BS33" s="69">
        <v>16.926237210977462</v>
      </c>
      <c r="BT33" s="69">
        <v>14.801022084224737</v>
      </c>
      <c r="BU33" s="69"/>
      <c r="BV33" s="69">
        <f t="shared" ref="BV33" si="70">BT33-BR33</f>
        <v>-2.85028879904403</v>
      </c>
      <c r="BW33" s="69">
        <f>'RD T1'!E235</f>
        <v>7.548313915799576</v>
      </c>
      <c r="BX33" s="69">
        <f t="shared" ref="BX33" si="71">SUM(BV33:BW33)</f>
        <v>4.698025116755546</v>
      </c>
      <c r="BZ33" t="str">
        <f t="shared" ref="BZ33" si="72">BD33</f>
        <v>92 Elementary administration and service occupations</v>
      </c>
      <c r="CA33" s="69">
        <v>16.303610733481744</v>
      </c>
      <c r="CB33" s="69">
        <v>17.158478329348689</v>
      </c>
      <c r="CC33" s="69">
        <v>14.805300973711484</v>
      </c>
      <c r="CD33" s="69">
        <v>12.163477888501554</v>
      </c>
      <c r="CE33" s="69">
        <v>7.7298780516147474</v>
      </c>
      <c r="CF33" s="69"/>
      <c r="CG33" s="69">
        <f t="shared" ref="CG33" si="73">CE33-CC33</f>
        <v>-7.0754229220967364</v>
      </c>
      <c r="CH33" s="69">
        <f>'RD T1'!E264</f>
        <v>4.5585137673909308</v>
      </c>
      <c r="CI33" s="69">
        <f t="shared" ref="CI33" si="74">SUM(CG33:CH33)</f>
        <v>-2.5169091547058056</v>
      </c>
      <c r="CK33" t="str">
        <f t="shared" ref="CK33" si="75">BO33</f>
        <v>92 Elementary administration and service occupations</v>
      </c>
      <c r="CL33" s="69">
        <v>9.9114763395839418</v>
      </c>
      <c r="CM33" s="69">
        <v>6.7467461570109357</v>
      </c>
      <c r="CN33" s="69">
        <v>6.4377845863534695</v>
      </c>
      <c r="CO33" s="69">
        <v>4.276789697303057</v>
      </c>
      <c r="CP33" s="69">
        <v>3.3361274745989884</v>
      </c>
      <c r="CQ33" s="69"/>
      <c r="CR33" s="69">
        <f t="shared" ref="CR33" si="76">CP33-CN33</f>
        <v>-3.1016571117544811</v>
      </c>
      <c r="CS33" s="69">
        <f>'RD T1'!E293</f>
        <v>1.0987961582142307</v>
      </c>
      <c r="CT33" s="69">
        <f t="shared" ref="CT33" si="77">SUM(CR33:CS33)</f>
        <v>-2.0028609535402504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8.6941732751765173</v>
      </c>
      <c r="C35" s="67">
        <f t="shared" ref="C35:F35" si="78">SUM(C8:C33)</f>
        <v>9.8735349615644967</v>
      </c>
      <c r="D35" s="67">
        <f t="shared" si="78"/>
        <v>11.093972884631633</v>
      </c>
      <c r="E35" s="67">
        <f t="shared" si="78"/>
        <v>13.488028318209247</v>
      </c>
      <c r="F35" s="67">
        <f t="shared" si="78"/>
        <v>17.578476312439257</v>
      </c>
      <c r="G35" s="11"/>
      <c r="H35" s="67">
        <f>F35-D35</f>
        <v>6.4845034278076241</v>
      </c>
      <c r="I35" s="67">
        <f>SUM(I8:I33)</f>
        <v>7.1070060717742516</v>
      </c>
      <c r="J35" s="67">
        <f>SUM(H35:I35)</f>
        <v>13.591509499581875</v>
      </c>
      <c r="L35" s="24" t="str">
        <f>A35</f>
        <v>All occupations</v>
      </c>
      <c r="M35" s="67">
        <f>SUM(M8:M33)</f>
        <v>55.269322625286918</v>
      </c>
      <c r="N35" s="67">
        <f t="shared" ref="N35:Q35" si="79">SUM(N8:N33)</f>
        <v>63.228136576676569</v>
      </c>
      <c r="O35" s="67">
        <f t="shared" si="79"/>
        <v>70.53702452133038</v>
      </c>
      <c r="P35" s="67">
        <f t="shared" si="79"/>
        <v>85.261722730542473</v>
      </c>
      <c r="Q35" s="67">
        <f t="shared" si="79"/>
        <v>112.50039542658409</v>
      </c>
      <c r="R35" s="11"/>
      <c r="S35" s="67">
        <f t="shared" si="29"/>
        <v>41.963370905253711</v>
      </c>
      <c r="T35" s="67">
        <f>SUM(T8:T33)</f>
        <v>48.002213466332783</v>
      </c>
      <c r="U35" s="67">
        <f>SUM(S35:T35)</f>
        <v>89.965584371586488</v>
      </c>
      <c r="W35" s="24" t="str">
        <f>A35</f>
        <v>All occupations</v>
      </c>
      <c r="X35" s="67">
        <f>SUM(X8:X33)</f>
        <v>118.49725011431255</v>
      </c>
      <c r="Y35" s="67">
        <f t="shared" ref="Y35:AB35" si="80">SUM(Y8:Y33)</f>
        <v>137.08620467681646</v>
      </c>
      <c r="Z35" s="67">
        <f t="shared" si="80"/>
        <v>136.2958968431644</v>
      </c>
      <c r="AA35" s="67">
        <f t="shared" si="80"/>
        <v>152.90313507696536</v>
      </c>
      <c r="AB35" s="67">
        <f t="shared" si="80"/>
        <v>187.01622044518598</v>
      </c>
      <c r="AC35" s="69"/>
      <c r="AD35" s="67">
        <f t="shared" ref="AD35" si="81">AB35-Z35</f>
        <v>50.72032360202158</v>
      </c>
      <c r="AE35" s="67">
        <f>SUM(AE8:AE33)</f>
        <v>87.42175601986186</v>
      </c>
      <c r="AF35" s="67">
        <f>SUM(AD35:AE35)</f>
        <v>138.14207962188345</v>
      </c>
      <c r="AH35" s="24" t="str">
        <f>L35</f>
        <v>All occupations</v>
      </c>
      <c r="AI35" s="67">
        <f>SUM(AI8:AI33)</f>
        <v>39.827115950994603</v>
      </c>
      <c r="AJ35" s="67">
        <f t="shared" ref="AJ35:AM35" si="82">SUM(AJ8:AJ33)</f>
        <v>40.969003087348192</v>
      </c>
      <c r="AK35" s="67">
        <f t="shared" si="82"/>
        <v>39.785433292085443</v>
      </c>
      <c r="AL35" s="67">
        <f t="shared" si="82"/>
        <v>40.722119709843142</v>
      </c>
      <c r="AM35" s="67">
        <f t="shared" si="82"/>
        <v>46.211082892058322</v>
      </c>
      <c r="AN35" s="69"/>
      <c r="AO35" s="67">
        <f t="shared" ref="AO35" si="83">AM35-AK35</f>
        <v>6.4256495999728784</v>
      </c>
      <c r="AP35" s="67">
        <f>SUM(AP8:AP33)</f>
        <v>22.35587659796591</v>
      </c>
      <c r="AQ35" s="67">
        <f>SUM(AO35:AP35)</f>
        <v>28.781526197938788</v>
      </c>
      <c r="AS35" s="24" t="str">
        <f>W35</f>
        <v>All occupations</v>
      </c>
      <c r="AT35" s="67">
        <f>SUM(AT8:AT33)</f>
        <v>34.783431013409057</v>
      </c>
      <c r="AU35" s="67">
        <f t="shared" ref="AU35:AX35" si="84">SUM(AU8:AU33)</f>
        <v>40.344629620514723</v>
      </c>
      <c r="AV35" s="67">
        <f t="shared" si="84"/>
        <v>40.200911396063589</v>
      </c>
      <c r="AW35" s="67">
        <f t="shared" si="84"/>
        <v>43.408402352635058</v>
      </c>
      <c r="AX35" s="67">
        <f t="shared" si="84"/>
        <v>52.757223995484935</v>
      </c>
      <c r="AY35" s="69"/>
      <c r="AZ35" s="67">
        <f t="shared" ref="AZ35" si="85">AX35-AV35</f>
        <v>12.556312599421346</v>
      </c>
      <c r="BA35" s="67">
        <f>SUM(BA8:BA33)</f>
        <v>23.295155124663516</v>
      </c>
      <c r="BB35" s="67">
        <f>SUM(AZ35:BA35)</f>
        <v>35.851467724084863</v>
      </c>
      <c r="BD35" s="24" t="str">
        <f>AH35</f>
        <v>All occupations</v>
      </c>
      <c r="BE35" s="67">
        <f>SUM(BE8:BE33)</f>
        <v>152.12676980106991</v>
      </c>
      <c r="BF35" s="67">
        <f t="shared" ref="BF35:BI35" si="86">SUM(BF8:BF33)</f>
        <v>158.82406774053206</v>
      </c>
      <c r="BG35" s="67">
        <f t="shared" si="86"/>
        <v>157.93763662056216</v>
      </c>
      <c r="BH35" s="67">
        <f t="shared" si="86"/>
        <v>155.88879619538741</v>
      </c>
      <c r="BI35" s="67">
        <f t="shared" si="86"/>
        <v>156.35710835082236</v>
      </c>
      <c r="BJ35" s="69"/>
      <c r="BK35" s="67">
        <f t="shared" ref="BK35" si="87">BI35-BG35</f>
        <v>-1.5805282697398013</v>
      </c>
      <c r="BL35" s="67">
        <f>SUM(BL8:BL33)</f>
        <v>71.407685094217385</v>
      </c>
      <c r="BM35" s="67">
        <f>SUM(BK35:BL35)</f>
        <v>69.827156824477584</v>
      </c>
      <c r="BO35" s="24" t="str">
        <f>AS35</f>
        <v>All occupations</v>
      </c>
      <c r="BP35" s="67">
        <f>SUM(BP8:BP33)</f>
        <v>159.9178358258086</v>
      </c>
      <c r="BQ35" s="67">
        <f t="shared" ref="BQ35:BT35" si="88">SUM(BQ8:BQ33)</f>
        <v>159.19228840589136</v>
      </c>
      <c r="BR35" s="67">
        <f t="shared" si="88"/>
        <v>144.00435431944686</v>
      </c>
      <c r="BS35" s="67">
        <f t="shared" si="88"/>
        <v>143.96438599547332</v>
      </c>
      <c r="BT35" s="67">
        <f t="shared" si="88"/>
        <v>124.66770467911562</v>
      </c>
      <c r="BU35" s="69"/>
      <c r="BV35" s="67">
        <f t="shared" ref="BV35" si="89">BT35-BR35</f>
        <v>-19.336649640331245</v>
      </c>
      <c r="BW35" s="67">
        <f>SUM(BW8:BW33)</f>
        <v>61.134210308696005</v>
      </c>
      <c r="BX35" s="67">
        <f>SUM(BV35:BW35)</f>
        <v>41.79756066836476</v>
      </c>
      <c r="BZ35" s="24" t="str">
        <f>BD35</f>
        <v>All occupations</v>
      </c>
      <c r="CA35" s="67">
        <f>SUM(CA8:CA33)</f>
        <v>94.494421800027595</v>
      </c>
      <c r="CB35" s="67">
        <f t="shared" ref="CB35:CE35" si="90">SUM(CB8:CB33)</f>
        <v>94.100601929515904</v>
      </c>
      <c r="CC35" s="67">
        <f t="shared" si="90"/>
        <v>87.07718643271113</v>
      </c>
      <c r="CD35" s="67">
        <f t="shared" si="90"/>
        <v>74.649728664257523</v>
      </c>
      <c r="CE35" s="67">
        <f t="shared" si="90"/>
        <v>48.820347140251513</v>
      </c>
      <c r="CF35" s="69"/>
      <c r="CG35" s="67">
        <f t="shared" ref="CG35" si="91">CE35-CC35</f>
        <v>-38.256839292459617</v>
      </c>
      <c r="CH35" s="67">
        <f>SUM(CH8:CH33)</f>
        <v>27.77476555104764</v>
      </c>
      <c r="CI35" s="67">
        <f>SUM(CG35:CH35)</f>
        <v>-10.482073741411977</v>
      </c>
      <c r="CK35" s="24" t="str">
        <f>BO35</f>
        <v>All occupations</v>
      </c>
      <c r="CL35" s="67">
        <f>SUM(CL8:CL33)</f>
        <v>43.39667959391452</v>
      </c>
      <c r="CM35" s="67">
        <f t="shared" ref="CM35:CP35" si="92">SUM(CM8:CM33)</f>
        <v>34.680533001140304</v>
      </c>
      <c r="CN35" s="67">
        <f t="shared" si="92"/>
        <v>35.078583690004322</v>
      </c>
      <c r="CO35" s="67">
        <f t="shared" si="92"/>
        <v>30.720680956686557</v>
      </c>
      <c r="CP35" s="67">
        <f t="shared" si="92"/>
        <v>26.840440758058453</v>
      </c>
      <c r="CQ35" s="69"/>
      <c r="CR35" s="67">
        <f t="shared" ref="CR35" si="93">CP35-CN35</f>
        <v>-8.2381429319458697</v>
      </c>
      <c r="CS35" s="67">
        <f>SUM(CS8:CS33)</f>
        <v>9.4339111280290453</v>
      </c>
      <c r="CT35" s="67">
        <f>SUM(CR35:CS35)</f>
        <v>1.1957681960831756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Lancashire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Lancashire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Lancashire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Lancashire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Lancashire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Lancashire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Lancashire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Lancashire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Lancashire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4.6669690867639826</v>
      </c>
      <c r="C45" s="18">
        <f t="shared" si="104"/>
        <v>4.9056293995646669</v>
      </c>
      <c r="D45" s="18">
        <f t="shared" si="104"/>
        <v>5.3608229168154997</v>
      </c>
      <c r="E45" s="18">
        <f t="shared" si="104"/>
        <v>4.6423432002888445</v>
      </c>
      <c r="F45" s="18">
        <f t="shared" si="104"/>
        <v>4.5930034917900651</v>
      </c>
      <c r="H45" s="68">
        <f t="shared" ref="H45:H70" si="105">IF(D8&gt;0,(H8/D8)*100,0)</f>
        <v>35.756127835570929</v>
      </c>
      <c r="I45" s="69">
        <f t="shared" ref="I45:I70" si="106">IF(D8&gt;0,I8/D8*100,0)</f>
        <v>62.363261873809527</v>
      </c>
      <c r="J45" s="69">
        <f t="shared" ref="J45:J70" si="107">IF(D8&gt;0,(J8/D8)*100,0)</f>
        <v>98.119389709380457</v>
      </c>
      <c r="L45" t="str">
        <f>A45</f>
        <v>11 Corporate managers and directors</v>
      </c>
      <c r="M45" s="18">
        <f t="shared" ref="M45:Q54" si="108">M8/M$35*100</f>
        <v>6.5527769356660102</v>
      </c>
      <c r="N45" s="18">
        <f t="shared" si="108"/>
        <v>7.0368784564893287</v>
      </c>
      <c r="O45" s="18">
        <f t="shared" si="108"/>
        <v>7.0463581287083379</v>
      </c>
      <c r="P45" s="18">
        <f t="shared" si="108"/>
        <v>6.0064094796114738</v>
      </c>
      <c r="Q45" s="18">
        <f t="shared" si="108"/>
        <v>5.7417224057771046</v>
      </c>
      <c r="S45" s="68">
        <f t="shared" ref="S45:S70" si="109">IF(O8&gt;0,(S8/O8)*100,0)</f>
        <v>29.961403497205929</v>
      </c>
      <c r="T45" s="69">
        <f t="shared" ref="T45:T70" si="110">IF(O8&gt;0,T8/O8*100,0)</f>
        <v>61.888736895721472</v>
      </c>
      <c r="U45" s="69">
        <f t="shared" ref="U45:U70" si="111">IF(O8&gt;0,(U8/O8)*100,0)</f>
        <v>91.850140392927415</v>
      </c>
      <c r="W45" t="str">
        <f>A45</f>
        <v>11 Corporate managers and directors</v>
      </c>
      <c r="X45" s="18">
        <f t="shared" ref="X45:AB54" si="112">X8/X$35*100</f>
        <v>8.2021276896381341</v>
      </c>
      <c r="Y45" s="18">
        <f t="shared" si="112"/>
        <v>9.0793845599193421</v>
      </c>
      <c r="Z45" s="18">
        <f t="shared" si="112"/>
        <v>9.0853481061799517</v>
      </c>
      <c r="AA45" s="18">
        <f t="shared" si="112"/>
        <v>7.7656403340779416</v>
      </c>
      <c r="AB45" s="18">
        <f t="shared" si="112"/>
        <v>7.6706385846712593</v>
      </c>
      <c r="AD45" s="68">
        <f t="shared" ref="AD45:AD70" si="113">IF(Z8&gt;0,(AD8/Z8)*100,0)</f>
        <v>15.84744041923177</v>
      </c>
      <c r="AE45" s="69">
        <f t="shared" ref="AE45:AE70" si="114">IF(Z8&gt;0,AE8/Z8*100,0)</f>
        <v>58.273467598097326</v>
      </c>
      <c r="AF45" s="69">
        <f t="shared" ref="AF45:AF70" si="115">IF(Z8&gt;0,(AF8/Z8)*100,0)</f>
        <v>74.1209080173291</v>
      </c>
      <c r="AH45" t="str">
        <f>L45</f>
        <v>11 Corporate managers and directors</v>
      </c>
      <c r="AI45" s="18">
        <f t="shared" ref="AI45:AM54" si="116">AI8/AI$35*100</f>
        <v>5.4534765207794527</v>
      </c>
      <c r="AJ45" s="18">
        <f t="shared" si="116"/>
        <v>6.4139548884415882</v>
      </c>
      <c r="AK45" s="18">
        <f t="shared" si="116"/>
        <v>6.7460484956244846</v>
      </c>
      <c r="AL45" s="18">
        <f t="shared" si="116"/>
        <v>6.0265290618098772</v>
      </c>
      <c r="AM45" s="18">
        <f t="shared" si="116"/>
        <v>6.0312473900870671</v>
      </c>
      <c r="AO45" s="68">
        <f t="shared" ref="AO45:AO70" si="117">IF(AK8&gt;0,(AO8/AK8)*100,0)</f>
        <v>3.843600417622175</v>
      </c>
      <c r="AP45" s="69">
        <f t="shared" ref="AP45:AP70" si="118">IF(AK8&gt;0,AP8/AK8*100,0)</f>
        <v>50.269060596784044</v>
      </c>
      <c r="AQ45" s="69">
        <f t="shared" ref="AQ45:AQ70" si="119">IF(AK8&gt;0,(AQ8/AK8)*100,0)</f>
        <v>54.112661014406214</v>
      </c>
      <c r="AS45" t="str">
        <f>W45</f>
        <v>11 Corporate managers and directors</v>
      </c>
      <c r="AT45" s="18">
        <f t="shared" ref="AT45:AX54" si="120">AT8/AT$35*100</f>
        <v>8.6145000182087248</v>
      </c>
      <c r="AU45" s="18">
        <f t="shared" si="120"/>
        <v>9.1755760396304389</v>
      </c>
      <c r="AV45" s="18">
        <f t="shared" si="120"/>
        <v>9.4750289584065719</v>
      </c>
      <c r="AW45" s="18">
        <f t="shared" si="120"/>
        <v>7.8183969558824913</v>
      </c>
      <c r="AX45" s="18">
        <f t="shared" si="120"/>
        <v>7.5658850911184583</v>
      </c>
      <c r="AZ45" s="68">
        <f t="shared" ref="AZ45:AZ70" si="121">IF(AV8&gt;0,(AZ8/AV8)*100,0)</f>
        <v>4.791300834703911</v>
      </c>
      <c r="BA45" s="69">
        <f t="shared" ref="BA45:BA70" si="122">IF(AV8&gt;0,BA8/AV8*100,0)</f>
        <v>49.052698810734107</v>
      </c>
      <c r="BB45" s="69">
        <f t="shared" ref="BB45:BB70" si="123">IF(AV8&gt;0,(BB8/AV8)*100,0)</f>
        <v>53.843999645438011</v>
      </c>
      <c r="BD45" t="str">
        <f>AH45</f>
        <v>11 Corporate managers and directors</v>
      </c>
      <c r="BE45" s="18">
        <f t="shared" ref="BE45:BI54" si="124">BE8/BE$35*100</f>
        <v>4.915927815744543</v>
      </c>
      <c r="BF45" s="18">
        <f t="shared" si="124"/>
        <v>5.235721654772032</v>
      </c>
      <c r="BG45" s="18">
        <f t="shared" si="124"/>
        <v>5.4376796766819533</v>
      </c>
      <c r="BH45" s="18">
        <f t="shared" si="124"/>
        <v>4.5504342199529573</v>
      </c>
      <c r="BI45" s="18">
        <f t="shared" si="124"/>
        <v>4.5007898836036642</v>
      </c>
      <c r="BK45" s="68">
        <f t="shared" ref="BK45:BK70" si="125">IF(BG8&gt;0,(BK8/BG8)*100,0)</f>
        <v>-18.057895580342894</v>
      </c>
      <c r="BL45" s="69">
        <f t="shared" ref="BL45:BL70" si="126">IF(BG8&gt;0,BL8/BG8*100,0)</f>
        <v>37.170502554950524</v>
      </c>
      <c r="BM45" s="69">
        <f t="shared" ref="BM45:BM70" si="127">IF(BG8&gt;0,(BM8/BG8)*100,0)</f>
        <v>19.112606974607626</v>
      </c>
      <c r="BO45" t="str">
        <f>AS45</f>
        <v>11 Corporate managers and directors</v>
      </c>
      <c r="BP45" s="18">
        <f t="shared" ref="BP45:BT54" si="128">BP8/BP$35*100</f>
        <v>4.095387990839269</v>
      </c>
      <c r="BQ45" s="18">
        <f t="shared" si="128"/>
        <v>4.2559805556687191</v>
      </c>
      <c r="BR45" s="18">
        <f t="shared" si="128"/>
        <v>4.5651701717107986</v>
      </c>
      <c r="BS45" s="18">
        <f t="shared" si="128"/>
        <v>3.6769529228845244</v>
      </c>
      <c r="BT45" s="18">
        <f t="shared" si="128"/>
        <v>3.5125493666112284</v>
      </c>
      <c r="BV45" s="68">
        <f t="shared" ref="BV45:BV70" si="129">IF(BR8&gt;0,(BV8/BR8)*100,0)</f>
        <v>-33.389329539898647</v>
      </c>
      <c r="BW45" s="69">
        <f t="shared" ref="BW45:BW70" si="130">IF(BR8&gt;0,BW8/BR8*100,0)</f>
        <v>35.142344914371954</v>
      </c>
      <c r="BX45" s="69">
        <f t="shared" ref="BX45:BX70" si="131">IF(BR8&gt;0,(BX8/BR8)*100,0)</f>
        <v>1.7530153744733115</v>
      </c>
      <c r="BZ45" t="str">
        <f>BD45</f>
        <v>11 Corporate managers and directors</v>
      </c>
      <c r="CA45" s="18">
        <f t="shared" ref="CA45:CE54" si="132">CA8/CA$35*100</f>
        <v>4.0684455738001599</v>
      </c>
      <c r="CB45" s="18">
        <f t="shared" si="132"/>
        <v>4.5606255737926027</v>
      </c>
      <c r="CC45" s="18">
        <f t="shared" si="132"/>
        <v>5.1364095905194826</v>
      </c>
      <c r="CD45" s="18">
        <f t="shared" si="132"/>
        <v>4.5969933232849387</v>
      </c>
      <c r="CE45" s="18">
        <f t="shared" si="132"/>
        <v>5.3650989291964848</v>
      </c>
      <c r="CG45" s="68">
        <f t="shared" ref="CG45:CG70" si="133">IF(CC8&gt;0,(CG8/CC8)*100,0)</f>
        <v>-41.438180530136684</v>
      </c>
      <c r="CH45" s="69">
        <f t="shared" ref="CH45:CH70" si="134">IF(CC8&gt;0,CH8/CC8*100,0)</f>
        <v>33.374130081470113</v>
      </c>
      <c r="CI45" s="69">
        <f t="shared" ref="CI45:CI70" si="135">IF(CC8&gt;0,(CI8/CC8)*100,0)</f>
        <v>-8.064050448666567</v>
      </c>
      <c r="CK45" t="str">
        <f>BO45</f>
        <v>11 Corporate managers and directors</v>
      </c>
      <c r="CL45" s="18">
        <f t="shared" ref="CL45:CP54" si="136">CL8/CL$35*100</f>
        <v>2.2818634626352967</v>
      </c>
      <c r="CM45" s="18">
        <f t="shared" si="136"/>
        <v>2.690989841015953</v>
      </c>
      <c r="CN45" s="18">
        <f t="shared" si="136"/>
        <v>3.0697304746041607</v>
      </c>
      <c r="CO45" s="18">
        <f t="shared" si="136"/>
        <v>3.3784075873047965</v>
      </c>
      <c r="CP45" s="18">
        <f t="shared" si="136"/>
        <v>5.0357923056025422</v>
      </c>
      <c r="CR45" s="68">
        <f t="shared" ref="CR45:CR70" si="137">IF(CN8&gt;0,(CR8/CN8)*100,0)</f>
        <v>25.520643565776709</v>
      </c>
      <c r="CS45" s="69">
        <f t="shared" ref="CS45:CS70" si="138">IF(CN8&gt;0,CS8/CN8*100,0)</f>
        <v>36.075859929843062</v>
      </c>
      <c r="CT45" s="69">
        <f t="shared" ref="CT45:CT70" si="139">IF(CN8&gt;0,(CT8/CN8)*100,0)</f>
        <v>61.596503495619771</v>
      </c>
    </row>
    <row r="46" spans="1:98" x14ac:dyDescent="0.2">
      <c r="A46" t="str">
        <f t="shared" si="103"/>
        <v>12 Other managers and proprietors</v>
      </c>
      <c r="B46" s="18">
        <f t="shared" si="104"/>
        <v>2.097720406613282</v>
      </c>
      <c r="C46" s="18">
        <f t="shared" si="104"/>
        <v>2.1102171375449301</v>
      </c>
      <c r="D46" s="18">
        <f t="shared" si="104"/>
        <v>2.1238745306922882</v>
      </c>
      <c r="E46" s="18">
        <f t="shared" si="104"/>
        <v>2.0936746138044082</v>
      </c>
      <c r="F46" s="18">
        <f t="shared" si="104"/>
        <v>2.1393049741550025</v>
      </c>
      <c r="H46" s="68">
        <f t="shared" si="105"/>
        <v>59.601868725272077</v>
      </c>
      <c r="I46" s="69">
        <f t="shared" si="106"/>
        <v>80.958775228361631</v>
      </c>
      <c r="J46" s="69">
        <f t="shared" si="107"/>
        <v>140.5606439536337</v>
      </c>
      <c r="L46" t="str">
        <f t="shared" ref="L46:L69" si="140">A46</f>
        <v>12 Other managers and proprietors</v>
      </c>
      <c r="M46" s="18">
        <f t="shared" si="108"/>
        <v>2.8816604541413908</v>
      </c>
      <c r="N46" s="18">
        <f t="shared" si="108"/>
        <v>2.8125126987276077</v>
      </c>
      <c r="O46" s="18">
        <f t="shared" si="108"/>
        <v>2.887327862745888</v>
      </c>
      <c r="P46" s="18">
        <f t="shared" si="108"/>
        <v>2.7912116464636365</v>
      </c>
      <c r="Q46" s="18">
        <f t="shared" si="108"/>
        <v>2.8514308164929285</v>
      </c>
      <c r="S46" s="68">
        <f t="shared" si="109"/>
        <v>57.508374737264091</v>
      </c>
      <c r="T46" s="69">
        <f t="shared" si="110"/>
        <v>79.127725903966279</v>
      </c>
      <c r="U46" s="69">
        <f t="shared" si="111"/>
        <v>136.63610064123037</v>
      </c>
      <c r="W46" t="str">
        <f t="shared" ref="W46:W69" si="141">A46</f>
        <v>12 Other managers and proprietors</v>
      </c>
      <c r="X46" s="18">
        <f t="shared" si="112"/>
        <v>3.3720099499606517</v>
      </c>
      <c r="Y46" s="18">
        <f t="shared" si="112"/>
        <v>3.3296543273348993</v>
      </c>
      <c r="Z46" s="18">
        <f t="shared" si="112"/>
        <v>3.4587770375256253</v>
      </c>
      <c r="AA46" s="18">
        <f t="shared" si="112"/>
        <v>3.4818235186080688</v>
      </c>
      <c r="AB46" s="18">
        <f t="shared" si="112"/>
        <v>3.7642138929499547</v>
      </c>
      <c r="AD46" s="68">
        <f t="shared" si="113"/>
        <v>49.330397192680927</v>
      </c>
      <c r="AE46" s="69">
        <f t="shared" si="114"/>
        <v>76.060243267512575</v>
      </c>
      <c r="AF46" s="69">
        <f t="shared" si="115"/>
        <v>125.39064046019348</v>
      </c>
      <c r="AH46" t="str">
        <f t="shared" ref="AH46:AH69" si="142">L46</f>
        <v>12 Other managers and proprietors</v>
      </c>
      <c r="AI46" s="18">
        <f t="shared" si="116"/>
        <v>2.9166470479401787</v>
      </c>
      <c r="AJ46" s="18">
        <f t="shared" si="116"/>
        <v>3.0887591414429258</v>
      </c>
      <c r="AK46" s="18">
        <f t="shared" si="116"/>
        <v>3.5479300736644501</v>
      </c>
      <c r="AL46" s="18">
        <f t="shared" si="116"/>
        <v>3.6136115597146272</v>
      </c>
      <c r="AM46" s="18">
        <f t="shared" si="116"/>
        <v>4.0476302150917789</v>
      </c>
      <c r="AO46" s="68">
        <f t="shared" si="117"/>
        <v>32.509748900902856</v>
      </c>
      <c r="AP46" s="69">
        <f t="shared" si="118"/>
        <v>69.570293562106684</v>
      </c>
      <c r="AQ46" s="69">
        <f t="shared" si="119"/>
        <v>102.08004246300955</v>
      </c>
      <c r="AS46" t="str">
        <f t="shared" ref="AS46:AS69" si="143">W46</f>
        <v>12 Other managers and proprietors</v>
      </c>
      <c r="AT46" s="18">
        <f t="shared" si="120"/>
        <v>3.780477781761947</v>
      </c>
      <c r="AU46" s="18">
        <f t="shared" si="120"/>
        <v>3.7136905340514135</v>
      </c>
      <c r="AV46" s="18">
        <f t="shared" si="120"/>
        <v>3.838857457246557</v>
      </c>
      <c r="AW46" s="18">
        <f t="shared" si="120"/>
        <v>3.9486362292983648</v>
      </c>
      <c r="AX46" s="18">
        <f t="shared" si="120"/>
        <v>4.0548045746380161</v>
      </c>
      <c r="AZ46" s="68">
        <f t="shared" si="121"/>
        <v>38.616196447619494</v>
      </c>
      <c r="BA46" s="69">
        <f t="shared" si="122"/>
        <v>69.722721215501409</v>
      </c>
      <c r="BB46" s="69">
        <f t="shared" si="123"/>
        <v>108.33891766312091</v>
      </c>
      <c r="BD46" t="str">
        <f t="shared" ref="BD46:BD69" si="144">AH46</f>
        <v>12 Other managers and proprietors</v>
      </c>
      <c r="BE46" s="18">
        <f t="shared" si="124"/>
        <v>2.7595685478310652</v>
      </c>
      <c r="BF46" s="18">
        <f t="shared" si="124"/>
        <v>2.455477437949289</v>
      </c>
      <c r="BG46" s="18">
        <f t="shared" si="124"/>
        <v>2.607178131648757</v>
      </c>
      <c r="BH46" s="18">
        <f t="shared" si="124"/>
        <v>2.4144823072233459</v>
      </c>
      <c r="BI46" s="18">
        <f t="shared" si="124"/>
        <v>2.4383649989630145</v>
      </c>
      <c r="BK46" s="68">
        <f t="shared" si="125"/>
        <v>-7.4108694116198821</v>
      </c>
      <c r="BL46" s="69">
        <f t="shared" si="126"/>
        <v>44.02665709680452</v>
      </c>
      <c r="BM46" s="69">
        <f t="shared" si="127"/>
        <v>36.615787685184642</v>
      </c>
      <c r="BO46" t="str">
        <f t="shared" ref="BO46:BO69" si="145">AS46</f>
        <v>12 Other managers and proprietors</v>
      </c>
      <c r="BP46" s="18">
        <f t="shared" si="128"/>
        <v>2.5727342212969009</v>
      </c>
      <c r="BQ46" s="18">
        <f t="shared" si="128"/>
        <v>2.5006639441462042</v>
      </c>
      <c r="BR46" s="18">
        <f t="shared" si="128"/>
        <v>2.8044892667103807</v>
      </c>
      <c r="BS46" s="18">
        <f t="shared" si="128"/>
        <v>2.778075544444826</v>
      </c>
      <c r="BT46" s="18">
        <f t="shared" si="128"/>
        <v>2.9749003388651061</v>
      </c>
      <c r="BV46" s="68">
        <f t="shared" si="129"/>
        <v>-8.1673793150830907</v>
      </c>
      <c r="BW46" s="69">
        <f t="shared" si="130"/>
        <v>50.401453546123264</v>
      </c>
      <c r="BX46" s="69">
        <f t="shared" si="131"/>
        <v>42.234074231040175</v>
      </c>
      <c r="BZ46" t="str">
        <f t="shared" ref="BZ46:BZ69" si="146">BD46</f>
        <v>12 Other managers and proprietors</v>
      </c>
      <c r="CA46" s="18">
        <f t="shared" si="132"/>
        <v>2.6727898821698237</v>
      </c>
      <c r="CB46" s="18">
        <f t="shared" si="132"/>
        <v>2.5716107918180087</v>
      </c>
      <c r="CC46" s="18">
        <f t="shared" si="132"/>
        <v>2.9153969146751151</v>
      </c>
      <c r="CD46" s="18">
        <f t="shared" si="132"/>
        <v>2.9343488714386909</v>
      </c>
      <c r="CE46" s="18">
        <f t="shared" si="132"/>
        <v>3.2944495527548843</v>
      </c>
      <c r="CG46" s="68">
        <f t="shared" si="133"/>
        <v>-36.644890338164949</v>
      </c>
      <c r="CH46" s="69">
        <f t="shared" si="134"/>
        <v>38.702583959114477</v>
      </c>
      <c r="CI46" s="69">
        <f t="shared" si="135"/>
        <v>2.05769362094953</v>
      </c>
      <c r="CK46" t="str">
        <f t="shared" ref="CK46:CK69" si="147">BO46</f>
        <v>12 Other managers and proprietors</v>
      </c>
      <c r="CL46" s="18">
        <f t="shared" si="136"/>
        <v>2.8076154709893699</v>
      </c>
      <c r="CM46" s="18">
        <f t="shared" si="136"/>
        <v>2.6914330291189446</v>
      </c>
      <c r="CN46" s="18">
        <f t="shared" si="136"/>
        <v>3.1484516603663337</v>
      </c>
      <c r="CO46" s="18">
        <f t="shared" si="136"/>
        <v>3.6893971097377194</v>
      </c>
      <c r="CP46" s="18">
        <f t="shared" si="136"/>
        <v>5.1681284379024417</v>
      </c>
      <c r="CR46" s="68">
        <f t="shared" si="137"/>
        <v>25.598328996250569</v>
      </c>
      <c r="CS46" s="69">
        <f t="shared" si="138"/>
        <v>42.471512665909373</v>
      </c>
      <c r="CT46" s="69">
        <f t="shared" si="139"/>
        <v>68.069841662159931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17.620993585368673</v>
      </c>
      <c r="C47" s="18">
        <f t="shared" si="104"/>
        <v>17.521169174603337</v>
      </c>
      <c r="D47" s="18">
        <f t="shared" si="104"/>
        <v>17.835252141062785</v>
      </c>
      <c r="E47" s="18">
        <f t="shared" si="104"/>
        <v>19.266638370779802</v>
      </c>
      <c r="F47" s="18">
        <f t="shared" si="104"/>
        <v>18.948022567669241</v>
      </c>
      <c r="H47" s="68">
        <f t="shared" si="105"/>
        <v>68.336683991695011</v>
      </c>
      <c r="I47" s="69">
        <f t="shared" si="106"/>
        <v>55.157999311488446</v>
      </c>
      <c r="J47" s="69">
        <f t="shared" si="107"/>
        <v>123.49468330318348</v>
      </c>
      <c r="L47" t="str">
        <f t="shared" si="140"/>
        <v>21 Science, research, engineering and technology professionals</v>
      </c>
      <c r="M47" s="18">
        <f t="shared" si="108"/>
        <v>9.7488484523068415</v>
      </c>
      <c r="N47" s="18">
        <f t="shared" si="108"/>
        <v>9.7787601920524381</v>
      </c>
      <c r="O47" s="18">
        <f t="shared" si="108"/>
        <v>10.000695050196663</v>
      </c>
      <c r="P47" s="18">
        <f t="shared" si="108"/>
        <v>11.71927042111178</v>
      </c>
      <c r="Q47" s="18">
        <f t="shared" si="108"/>
        <v>11.815794132046587</v>
      </c>
      <c r="S47" s="68">
        <f t="shared" si="109"/>
        <v>88.438502451433394</v>
      </c>
      <c r="T47" s="69">
        <f t="shared" si="110"/>
        <v>63.855759717366809</v>
      </c>
      <c r="U47" s="69">
        <f t="shared" si="111"/>
        <v>152.2942621688002</v>
      </c>
      <c r="W47" t="str">
        <f t="shared" si="141"/>
        <v>21 Science, research, engineering and technology professionals</v>
      </c>
      <c r="X47" s="18">
        <f t="shared" si="112"/>
        <v>9.4865999358641169</v>
      </c>
      <c r="Y47" s="18">
        <f t="shared" si="112"/>
        <v>9.5404567094467385</v>
      </c>
      <c r="Z47" s="18">
        <f t="shared" si="112"/>
        <v>9.4658123396502418</v>
      </c>
      <c r="AA47" s="18">
        <f t="shared" si="112"/>
        <v>10.362965272638283</v>
      </c>
      <c r="AB47" s="18">
        <f t="shared" si="112"/>
        <v>9.9909426495756239</v>
      </c>
      <c r="AD47" s="68">
        <f t="shared" si="113"/>
        <v>44.825511084486479</v>
      </c>
      <c r="AE47" s="69">
        <f t="shared" si="114"/>
        <v>49.099261752532371</v>
      </c>
      <c r="AF47" s="69">
        <f t="shared" si="115"/>
        <v>93.92477283701885</v>
      </c>
      <c r="AH47" t="str">
        <f t="shared" si="142"/>
        <v>21 Science, research, engineering and technology professionals</v>
      </c>
      <c r="AI47" s="18">
        <f t="shared" si="116"/>
        <v>3.1008277454144975</v>
      </c>
      <c r="AJ47" s="18">
        <f t="shared" si="116"/>
        <v>3.389888561420292</v>
      </c>
      <c r="AK47" s="18">
        <f t="shared" si="116"/>
        <v>3.6000658981287201</v>
      </c>
      <c r="AL47" s="18">
        <f t="shared" si="116"/>
        <v>4.1736440035730586</v>
      </c>
      <c r="AM47" s="18">
        <f t="shared" si="116"/>
        <v>4.3398493366070081</v>
      </c>
      <c r="AO47" s="68">
        <f t="shared" si="117"/>
        <v>40.018769187280832</v>
      </c>
      <c r="AP47" s="69">
        <f t="shared" si="118"/>
        <v>46.063588156201909</v>
      </c>
      <c r="AQ47" s="69">
        <f t="shared" si="119"/>
        <v>86.082357343482727</v>
      </c>
      <c r="AS47" t="str">
        <f t="shared" si="143"/>
        <v>21 Science, research, engineering and technology professionals</v>
      </c>
      <c r="AT47" s="18">
        <f t="shared" si="120"/>
        <v>10.156893281230079</v>
      </c>
      <c r="AU47" s="18">
        <f t="shared" si="120"/>
        <v>10.08623150848438</v>
      </c>
      <c r="AV47" s="18">
        <f t="shared" si="120"/>
        <v>10.074320862252794</v>
      </c>
      <c r="AW47" s="18">
        <f t="shared" si="120"/>
        <v>10.317733802390196</v>
      </c>
      <c r="AX47" s="18">
        <f t="shared" si="120"/>
        <v>9.4044895250716607</v>
      </c>
      <c r="AZ47" s="68">
        <f t="shared" si="121"/>
        <v>22.508291915154192</v>
      </c>
      <c r="BA47" s="69">
        <f t="shared" si="122"/>
        <v>38.065110728628156</v>
      </c>
      <c r="BB47" s="69">
        <f t="shared" si="123"/>
        <v>60.573402643782337</v>
      </c>
      <c r="BD47" t="str">
        <f t="shared" si="144"/>
        <v>21 Science, research, engineering and technology professionals</v>
      </c>
      <c r="BE47" s="18">
        <f t="shared" si="124"/>
        <v>3.5854307822608074</v>
      </c>
      <c r="BF47" s="18">
        <f t="shared" si="124"/>
        <v>3.5111477782900273</v>
      </c>
      <c r="BG47" s="18">
        <f t="shared" si="124"/>
        <v>3.5782699359261607</v>
      </c>
      <c r="BH47" s="18">
        <f t="shared" si="124"/>
        <v>3.8599092018781844</v>
      </c>
      <c r="BI47" s="18">
        <f t="shared" si="124"/>
        <v>3.474606388148036</v>
      </c>
      <c r="BK47" s="68">
        <f t="shared" si="125"/>
        <v>-3.8687677525329027</v>
      </c>
      <c r="BL47" s="69">
        <f t="shared" si="126"/>
        <v>30.119057965527148</v>
      </c>
      <c r="BM47" s="69">
        <f t="shared" si="127"/>
        <v>26.250290212994244</v>
      </c>
      <c r="BO47" t="str">
        <f t="shared" si="145"/>
        <v>21 Science, research, engineering and technology professionals</v>
      </c>
      <c r="BP47" s="18">
        <f t="shared" si="128"/>
        <v>2.5195194005137123</v>
      </c>
      <c r="BQ47" s="18">
        <f t="shared" si="128"/>
        <v>2.4522802138365551</v>
      </c>
      <c r="BR47" s="18">
        <f t="shared" si="128"/>
        <v>2.7083977876574341</v>
      </c>
      <c r="BS47" s="18">
        <f t="shared" si="128"/>
        <v>3.0013938288295661</v>
      </c>
      <c r="BT47" s="18">
        <f t="shared" si="128"/>
        <v>3.1516148249932319</v>
      </c>
      <c r="BV47" s="68">
        <f t="shared" si="129"/>
        <v>0.73932200082415944</v>
      </c>
      <c r="BW47" s="69">
        <f t="shared" si="130"/>
        <v>36.051914589366348</v>
      </c>
      <c r="BX47" s="69">
        <f t="shared" si="131"/>
        <v>36.791236590190508</v>
      </c>
      <c r="BZ47" t="str">
        <f t="shared" si="146"/>
        <v>21 Science, research, engineering and technology professionals</v>
      </c>
      <c r="CA47" s="18">
        <f t="shared" si="132"/>
        <v>2.2467413477736247</v>
      </c>
      <c r="CB47" s="18">
        <f t="shared" si="132"/>
        <v>2.4311764212356741</v>
      </c>
      <c r="CC47" s="18">
        <f t="shared" si="132"/>
        <v>2.6826623546070119</v>
      </c>
      <c r="CD47" s="18">
        <f t="shared" si="132"/>
        <v>3.2443979847346238</v>
      </c>
      <c r="CE47" s="18">
        <f t="shared" si="132"/>
        <v>3.6771158812384601</v>
      </c>
      <c r="CG47" s="68">
        <f t="shared" si="133"/>
        <v>-23.15107854152993</v>
      </c>
      <c r="CH47" s="69">
        <f t="shared" si="134"/>
        <v>30.355367192737088</v>
      </c>
      <c r="CI47" s="69">
        <f t="shared" si="135"/>
        <v>7.204288651207154</v>
      </c>
      <c r="CK47" t="str">
        <f t="shared" si="147"/>
        <v>21 Science, research, engineering and technology professionals</v>
      </c>
      <c r="CL47" s="18">
        <f t="shared" si="136"/>
        <v>1.1518899967756668</v>
      </c>
      <c r="CM47" s="18">
        <f t="shared" si="136"/>
        <v>1.3812856495328647</v>
      </c>
      <c r="CN47" s="18">
        <f t="shared" si="136"/>
        <v>1.616417246600925</v>
      </c>
      <c r="CO47" s="18">
        <f t="shared" si="136"/>
        <v>2.8174073927703218</v>
      </c>
      <c r="CP47" s="18">
        <f t="shared" si="136"/>
        <v>4.3695454729787322</v>
      </c>
      <c r="CR47" s="68">
        <f t="shared" si="137"/>
        <v>106.83802430587757</v>
      </c>
      <c r="CS47" s="69">
        <f t="shared" si="138"/>
        <v>51.087318844188609</v>
      </c>
      <c r="CT47" s="69">
        <f t="shared" si="139"/>
        <v>157.9253431500662</v>
      </c>
    </row>
    <row r="48" spans="1:98" x14ac:dyDescent="0.2">
      <c r="A48" t="str">
        <f t="shared" si="103"/>
        <v>22 Health professionals</v>
      </c>
      <c r="B48" s="18">
        <f t="shared" si="104"/>
        <v>20.721475323853983</v>
      </c>
      <c r="C48" s="18">
        <f t="shared" si="104"/>
        <v>21.046593581818687</v>
      </c>
      <c r="D48" s="18">
        <f t="shared" si="104"/>
        <v>21.129722596564054</v>
      </c>
      <c r="E48" s="18">
        <f t="shared" si="104"/>
        <v>21.495298516029983</v>
      </c>
      <c r="F48" s="18">
        <f t="shared" si="104"/>
        <v>21.801123886201669</v>
      </c>
      <c r="H48" s="68">
        <f t="shared" si="105"/>
        <v>63.485490799516228</v>
      </c>
      <c r="I48" s="69">
        <f t="shared" si="106"/>
        <v>66.712539329958261</v>
      </c>
      <c r="J48" s="69">
        <f t="shared" si="107"/>
        <v>130.19803012947452</v>
      </c>
      <c r="L48" t="str">
        <f t="shared" si="140"/>
        <v>22 Health professionals</v>
      </c>
      <c r="M48" s="18">
        <f t="shared" si="108"/>
        <v>8.9397092379439957</v>
      </c>
      <c r="N48" s="18">
        <f t="shared" si="108"/>
        <v>9.1630474289259638</v>
      </c>
      <c r="O48" s="18">
        <f t="shared" si="108"/>
        <v>9.1908433218240653</v>
      </c>
      <c r="P48" s="18">
        <f t="shared" si="108"/>
        <v>8.5441455568934561</v>
      </c>
      <c r="Q48" s="18">
        <f t="shared" si="108"/>
        <v>8.2855324987779415</v>
      </c>
      <c r="S48" s="68">
        <f t="shared" si="109"/>
        <v>43.781157523348114</v>
      </c>
      <c r="T48" s="69">
        <f t="shared" si="110"/>
        <v>63.463564053097365</v>
      </c>
      <c r="U48" s="69">
        <f t="shared" si="111"/>
        <v>107.24472157644549</v>
      </c>
      <c r="W48" t="str">
        <f t="shared" si="141"/>
        <v>22 Health professionals</v>
      </c>
      <c r="X48" s="18">
        <f t="shared" si="112"/>
        <v>9.5299991419357895</v>
      </c>
      <c r="Y48" s="18">
        <f t="shared" si="112"/>
        <v>9.851166478190736</v>
      </c>
      <c r="Z48" s="18">
        <f t="shared" si="112"/>
        <v>9.916286685715022</v>
      </c>
      <c r="AA48" s="18">
        <f t="shared" si="112"/>
        <v>9.3288396733607275</v>
      </c>
      <c r="AB48" s="18">
        <f t="shared" si="112"/>
        <v>8.8773075827906425</v>
      </c>
      <c r="AD48" s="68">
        <f t="shared" si="113"/>
        <v>22.836854744639069</v>
      </c>
      <c r="AE48" s="69">
        <f t="shared" si="114"/>
        <v>61.882823313139546</v>
      </c>
      <c r="AF48" s="69">
        <f t="shared" si="115"/>
        <v>84.719678057778609</v>
      </c>
      <c r="AH48" t="str">
        <f t="shared" si="142"/>
        <v>22 Health professionals</v>
      </c>
      <c r="AI48" s="18">
        <f t="shared" si="116"/>
        <v>15.38238209387576</v>
      </c>
      <c r="AJ48" s="18">
        <f t="shared" si="116"/>
        <v>11.938364894051627</v>
      </c>
      <c r="AK48" s="18">
        <f t="shared" si="116"/>
        <v>10.865111358476186</v>
      </c>
      <c r="AL48" s="18">
        <f t="shared" si="116"/>
        <v>5.5392070419843247</v>
      </c>
      <c r="AM48" s="18">
        <f t="shared" si="116"/>
        <v>1.7473948309163625</v>
      </c>
      <c r="AO48" s="68">
        <f t="shared" si="117"/>
        <v>-81.319911977500084</v>
      </c>
      <c r="AP48" s="69">
        <f t="shared" si="118"/>
        <v>16.852814586591585</v>
      </c>
      <c r="AQ48" s="69">
        <f t="shared" si="119"/>
        <v>-64.467097390908492</v>
      </c>
      <c r="AS48" t="str">
        <f t="shared" si="143"/>
        <v>22 Health professionals</v>
      </c>
      <c r="AT48" s="18">
        <f t="shared" si="120"/>
        <v>1.9243042741656498</v>
      </c>
      <c r="AU48" s="18">
        <f t="shared" si="120"/>
        <v>2.0245691475237622</v>
      </c>
      <c r="AV48" s="18">
        <f t="shared" si="120"/>
        <v>2.1213260402259659</v>
      </c>
      <c r="AW48" s="18">
        <f t="shared" si="120"/>
        <v>2.1057547112959334</v>
      </c>
      <c r="AX48" s="18">
        <f t="shared" si="120"/>
        <v>2.1031719528964472</v>
      </c>
      <c r="AZ48" s="68">
        <f t="shared" si="121"/>
        <v>30.110814283642323</v>
      </c>
      <c r="BA48" s="69">
        <f t="shared" si="122"/>
        <v>55.474130775600159</v>
      </c>
      <c r="BB48" s="69">
        <f t="shared" si="123"/>
        <v>85.584945059242472</v>
      </c>
      <c r="BD48" t="str">
        <f t="shared" si="144"/>
        <v>22 Health professionals</v>
      </c>
      <c r="BE48" s="18">
        <f t="shared" si="124"/>
        <v>1.7463147404968533</v>
      </c>
      <c r="BF48" s="18">
        <f t="shared" si="124"/>
        <v>2.1275760074229235</v>
      </c>
      <c r="BG48" s="18">
        <f t="shared" si="124"/>
        <v>2.2768031929213821</v>
      </c>
      <c r="BH48" s="18">
        <f t="shared" si="124"/>
        <v>2.3008060656403564</v>
      </c>
      <c r="BI48" s="18">
        <f t="shared" si="124"/>
        <v>2.5416163289221321</v>
      </c>
      <c r="BK48" s="68">
        <f t="shared" si="125"/>
        <v>10.51379567686455</v>
      </c>
      <c r="BL48" s="69">
        <f t="shared" si="126"/>
        <v>55.312582199893754</v>
      </c>
      <c r="BM48" s="69">
        <f t="shared" si="127"/>
        <v>65.826377876758301</v>
      </c>
      <c r="BO48" t="str">
        <f t="shared" si="145"/>
        <v>22 Health professionals</v>
      </c>
      <c r="BP48" s="18">
        <f t="shared" si="128"/>
        <v>1.3150251662440768</v>
      </c>
      <c r="BQ48" s="18">
        <f t="shared" si="128"/>
        <v>1.5398596432927223</v>
      </c>
      <c r="BR48" s="18">
        <f t="shared" si="128"/>
        <v>1.6301349590537573</v>
      </c>
      <c r="BS48" s="18">
        <f t="shared" si="128"/>
        <v>1.5856720700203355</v>
      </c>
      <c r="BT48" s="18">
        <f t="shared" si="128"/>
        <v>1.4837536437901193</v>
      </c>
      <c r="BV48" s="68">
        <f t="shared" si="129"/>
        <v>-21.201749256213894</v>
      </c>
      <c r="BW48" s="69">
        <f t="shared" si="130"/>
        <v>41.169655774004625</v>
      </c>
      <c r="BX48" s="69">
        <f t="shared" si="131"/>
        <v>19.967906517790727</v>
      </c>
      <c r="BZ48" t="str">
        <f t="shared" si="146"/>
        <v>22 Health professionals</v>
      </c>
      <c r="CA48" s="18">
        <f t="shared" si="132"/>
        <v>1.290357458805214</v>
      </c>
      <c r="CB48" s="18">
        <f t="shared" si="132"/>
        <v>1.515663425975796</v>
      </c>
      <c r="CC48" s="18">
        <f t="shared" si="132"/>
        <v>1.5514536851886895</v>
      </c>
      <c r="CD48" s="18">
        <f t="shared" si="132"/>
        <v>1.5788075057330708</v>
      </c>
      <c r="CE48" s="18">
        <f t="shared" si="132"/>
        <v>1.7638624533628755</v>
      </c>
      <c r="CG48" s="68">
        <f t="shared" si="133"/>
        <v>-36.258485883735972</v>
      </c>
      <c r="CH48" s="69">
        <f t="shared" si="134"/>
        <v>36.687143186899483</v>
      </c>
      <c r="CI48" s="69">
        <f t="shared" si="135"/>
        <v>0.42865730316350747</v>
      </c>
      <c r="CK48" t="str">
        <f t="shared" si="147"/>
        <v>22 Health professionals</v>
      </c>
      <c r="CL48" s="18">
        <f t="shared" si="136"/>
        <v>0.36744554742769375</v>
      </c>
      <c r="CM48" s="18">
        <f t="shared" si="136"/>
        <v>0.48853834992903228</v>
      </c>
      <c r="CN48" s="18">
        <f t="shared" si="136"/>
        <v>0.63024883778558283</v>
      </c>
      <c r="CO48" s="18">
        <f t="shared" si="136"/>
        <v>0.7803316414051048</v>
      </c>
      <c r="CP48" s="18">
        <f t="shared" si="136"/>
        <v>1.2757269953997989</v>
      </c>
      <c r="CR48" s="68">
        <f t="shared" si="137"/>
        <v>54.8792672171448</v>
      </c>
      <c r="CS48" s="69">
        <f t="shared" si="138"/>
        <v>45.657137891894486</v>
      </c>
      <c r="CT48" s="69">
        <f t="shared" si="139"/>
        <v>100.53640510903928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33.269006505624446</v>
      </c>
      <c r="C49" s="18">
        <f t="shared" si="104"/>
        <v>32.345658668682411</v>
      </c>
      <c r="D49" s="18">
        <f t="shared" si="104"/>
        <v>31.44613419728887</v>
      </c>
      <c r="E49" s="18">
        <f t="shared" si="104"/>
        <v>29.774203694459111</v>
      </c>
      <c r="F49" s="18">
        <f t="shared" si="104"/>
        <v>28.457362233524574</v>
      </c>
      <c r="H49" s="68">
        <f t="shared" si="105"/>
        <v>43.390872261285331</v>
      </c>
      <c r="I49" s="69">
        <f t="shared" si="106"/>
        <v>60.88192146674939</v>
      </c>
      <c r="J49" s="69">
        <f t="shared" si="107"/>
        <v>104.27279372803473</v>
      </c>
      <c r="L49" t="str">
        <f t="shared" si="140"/>
        <v>23 Teaching and other educational professionals</v>
      </c>
      <c r="M49" s="18">
        <f t="shared" si="108"/>
        <v>29.157593463609121</v>
      </c>
      <c r="N49" s="18">
        <f t="shared" si="108"/>
        <v>28.099110138989676</v>
      </c>
      <c r="O49" s="18">
        <f t="shared" si="108"/>
        <v>27.854598415437582</v>
      </c>
      <c r="P49" s="18">
        <f t="shared" si="108"/>
        <v>26.32308326021688</v>
      </c>
      <c r="Q49" s="18">
        <f t="shared" si="108"/>
        <v>25.022204254505741</v>
      </c>
      <c r="S49" s="68">
        <f t="shared" si="109"/>
        <v>43.273403075305644</v>
      </c>
      <c r="T49" s="69">
        <f t="shared" si="110"/>
        <v>62.920627945974026</v>
      </c>
      <c r="U49" s="69">
        <f t="shared" si="111"/>
        <v>106.19403102127967</v>
      </c>
      <c r="W49" t="str">
        <f t="shared" si="141"/>
        <v>23 Teaching and other educational professionals</v>
      </c>
      <c r="X49" s="18">
        <f t="shared" si="112"/>
        <v>9.5969498179998443</v>
      </c>
      <c r="Y49" s="18">
        <f t="shared" si="112"/>
        <v>7.8627226815257911</v>
      </c>
      <c r="Z49" s="18">
        <f t="shared" si="112"/>
        <v>7.8202098836232716</v>
      </c>
      <c r="AA49" s="18">
        <f t="shared" si="112"/>
        <v>6.0675709148813288</v>
      </c>
      <c r="AB49" s="18">
        <f t="shared" si="112"/>
        <v>4.0739183080259016</v>
      </c>
      <c r="AD49" s="68">
        <f t="shared" si="113"/>
        <v>-28.519035957623188</v>
      </c>
      <c r="AE49" s="69">
        <f t="shared" si="114"/>
        <v>42.847926712462538</v>
      </c>
      <c r="AF49" s="69">
        <f t="shared" si="115"/>
        <v>14.328890754839344</v>
      </c>
      <c r="AH49" t="str">
        <f t="shared" si="142"/>
        <v>23 Teaching and other educational professionals</v>
      </c>
      <c r="AI49" s="18">
        <f t="shared" si="116"/>
        <v>3.6763592845546667</v>
      </c>
      <c r="AJ49" s="18">
        <f t="shared" si="116"/>
        <v>2.4156294054382141</v>
      </c>
      <c r="AK49" s="18">
        <f t="shared" si="116"/>
        <v>2.2443680107346493</v>
      </c>
      <c r="AL49" s="18">
        <f t="shared" si="116"/>
        <v>1.4046181101595614</v>
      </c>
      <c r="AM49" s="18">
        <f t="shared" si="116"/>
        <v>1.3134602429869751</v>
      </c>
      <c r="AO49" s="68">
        <f t="shared" si="117"/>
        <v>-32.025673191324508</v>
      </c>
      <c r="AP49" s="69">
        <f t="shared" si="118"/>
        <v>21.249608200347044</v>
      </c>
      <c r="AQ49" s="69">
        <f t="shared" si="119"/>
        <v>-10.776064990977469</v>
      </c>
      <c r="AS49" t="str">
        <f t="shared" si="143"/>
        <v>23 Teaching and other educational professionals</v>
      </c>
      <c r="AT49" s="18">
        <f t="shared" si="120"/>
        <v>1.0922867271256151</v>
      </c>
      <c r="AU49" s="18">
        <f t="shared" si="120"/>
        <v>1.0425984334092051</v>
      </c>
      <c r="AV49" s="18">
        <f t="shared" si="120"/>
        <v>1.0088613235043782</v>
      </c>
      <c r="AW49" s="18">
        <f t="shared" si="120"/>
        <v>0.80507098205294736</v>
      </c>
      <c r="AX49" s="18">
        <f t="shared" si="120"/>
        <v>0.61933412705912472</v>
      </c>
      <c r="AZ49" s="68">
        <f t="shared" si="121"/>
        <v>-19.436268185458786</v>
      </c>
      <c r="BA49" s="69">
        <f t="shared" si="122"/>
        <v>40.700517268847854</v>
      </c>
      <c r="BB49" s="69">
        <f t="shared" si="123"/>
        <v>21.264249083389068</v>
      </c>
      <c r="BD49" t="str">
        <f t="shared" si="144"/>
        <v>23 Teaching and other educational professionals</v>
      </c>
      <c r="BE49" s="18">
        <f t="shared" si="124"/>
        <v>1.1730386432716626</v>
      </c>
      <c r="BF49" s="18">
        <f t="shared" si="124"/>
        <v>1.1854089201780231</v>
      </c>
      <c r="BG49" s="18">
        <f t="shared" si="124"/>
        <v>1.3362004278182709</v>
      </c>
      <c r="BH49" s="18">
        <f t="shared" si="124"/>
        <v>1.2302144926375422</v>
      </c>
      <c r="BI49" s="18">
        <f t="shared" si="124"/>
        <v>1.3632617572864996</v>
      </c>
      <c r="BK49" s="68">
        <f t="shared" si="125"/>
        <v>1.0042482244844584</v>
      </c>
      <c r="BL49" s="69">
        <f t="shared" si="126"/>
        <v>40.935380386149731</v>
      </c>
      <c r="BM49" s="69">
        <f t="shared" si="127"/>
        <v>41.93962861063418</v>
      </c>
      <c r="BO49" t="str">
        <f t="shared" si="145"/>
        <v>23 Teaching and other educational professionals</v>
      </c>
      <c r="BP49" s="18">
        <f t="shared" si="128"/>
        <v>0.74274264942282509</v>
      </c>
      <c r="BQ49" s="18">
        <f t="shared" si="128"/>
        <v>0.78030372488855859</v>
      </c>
      <c r="BR49" s="18">
        <f t="shared" si="128"/>
        <v>0.85169078182636515</v>
      </c>
      <c r="BS49" s="18">
        <f t="shared" si="128"/>
        <v>0.7736596161940934</v>
      </c>
      <c r="BT49" s="18">
        <f t="shared" si="128"/>
        <v>0.78764571332282496</v>
      </c>
      <c r="BV49" s="68">
        <f t="shared" si="129"/>
        <v>-19.937839348428028</v>
      </c>
      <c r="BW49" s="69">
        <f t="shared" si="130"/>
        <v>40.048092108774206</v>
      </c>
      <c r="BX49" s="69">
        <f t="shared" si="131"/>
        <v>20.110252760346185</v>
      </c>
      <c r="BZ49" t="str">
        <f t="shared" si="146"/>
        <v>23 Teaching and other educational professionals</v>
      </c>
      <c r="CA49" s="18">
        <f t="shared" si="132"/>
        <v>0.94085187746215848</v>
      </c>
      <c r="CB49" s="18">
        <f t="shared" si="132"/>
        <v>0.96880244139520011</v>
      </c>
      <c r="CC49" s="18">
        <f t="shared" si="132"/>
        <v>1.1090591075564682</v>
      </c>
      <c r="CD49" s="18">
        <f t="shared" si="132"/>
        <v>1.1066694149412799</v>
      </c>
      <c r="CE49" s="18">
        <f t="shared" si="132"/>
        <v>1.2332355060531097</v>
      </c>
      <c r="CG49" s="68">
        <f t="shared" si="133"/>
        <v>-37.656984858742312</v>
      </c>
      <c r="CH49" s="69">
        <f t="shared" si="134"/>
        <v>35.592079845346177</v>
      </c>
      <c r="CI49" s="69">
        <f t="shared" si="135"/>
        <v>-2.0649050133961335</v>
      </c>
      <c r="CK49" t="str">
        <f t="shared" si="147"/>
        <v>23 Teaching and other educational professionals</v>
      </c>
      <c r="CL49" s="18">
        <f t="shared" si="136"/>
        <v>0.50207398901048061</v>
      </c>
      <c r="CM49" s="18">
        <f t="shared" si="136"/>
        <v>0.61359031631238148</v>
      </c>
      <c r="CN49" s="18">
        <f t="shared" si="136"/>
        <v>0.91282524474481797</v>
      </c>
      <c r="CO49" s="18">
        <f t="shared" si="136"/>
        <v>1.165998235411646</v>
      </c>
      <c r="CP49" s="18">
        <f t="shared" si="136"/>
        <v>1.736921889892943</v>
      </c>
      <c r="CR49" s="68">
        <f t="shared" si="137"/>
        <v>45.592914285465618</v>
      </c>
      <c r="CS49" s="69">
        <f t="shared" si="138"/>
        <v>48.080458131241436</v>
      </c>
      <c r="CT49" s="69">
        <f t="shared" si="139"/>
        <v>93.673372416707039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5.2742715311873658</v>
      </c>
      <c r="C50" s="18">
        <f t="shared" si="104"/>
        <v>5.5657923198398347</v>
      </c>
      <c r="D50" s="18">
        <f t="shared" si="104"/>
        <v>5.9140499223394309</v>
      </c>
      <c r="E50" s="18">
        <f t="shared" si="104"/>
        <v>5.7811180682788805</v>
      </c>
      <c r="F50" s="18">
        <f t="shared" si="104"/>
        <v>5.7813499988178725</v>
      </c>
      <c r="H50" s="68">
        <f t="shared" si="105"/>
        <v>54.895358394993764</v>
      </c>
      <c r="I50" s="69">
        <f t="shared" si="106"/>
        <v>66.019592876617338</v>
      </c>
      <c r="J50" s="69">
        <f t="shared" si="107"/>
        <v>120.91495127161112</v>
      </c>
      <c r="L50" t="str">
        <f t="shared" si="140"/>
        <v>24 Business, media and public service professionals</v>
      </c>
      <c r="M50" s="18">
        <f t="shared" si="108"/>
        <v>10.439534637509247</v>
      </c>
      <c r="N50" s="18">
        <f t="shared" si="108"/>
        <v>10.860863271610825</v>
      </c>
      <c r="O50" s="18">
        <f t="shared" si="108"/>
        <v>11.393188639609244</v>
      </c>
      <c r="P50" s="18">
        <f t="shared" si="108"/>
        <v>10.878272729477189</v>
      </c>
      <c r="Q50" s="18">
        <f t="shared" si="108"/>
        <v>10.441592912045717</v>
      </c>
      <c r="S50" s="68">
        <f t="shared" si="109"/>
        <v>46.170045556268768</v>
      </c>
      <c r="T50" s="69">
        <f t="shared" si="110"/>
        <v>63.242987562823906</v>
      </c>
      <c r="U50" s="69">
        <f t="shared" si="111"/>
        <v>109.41303311909269</v>
      </c>
      <c r="W50" t="str">
        <f t="shared" si="141"/>
        <v>24 Business, media and public service professionals</v>
      </c>
      <c r="X50" s="18">
        <f t="shared" si="112"/>
        <v>9.5650944552089392</v>
      </c>
      <c r="Y50" s="18">
        <f t="shared" si="112"/>
        <v>9.7951671105179017</v>
      </c>
      <c r="Z50" s="18">
        <f t="shared" si="112"/>
        <v>10.474207155115325</v>
      </c>
      <c r="AA50" s="18">
        <f t="shared" si="112"/>
        <v>9.7643658002003608</v>
      </c>
      <c r="AB50" s="18">
        <f t="shared" si="112"/>
        <v>9.1291461110202601</v>
      </c>
      <c r="AD50" s="68">
        <f t="shared" si="113"/>
        <v>19.592926400204274</v>
      </c>
      <c r="AE50" s="69">
        <f t="shared" si="114"/>
        <v>55.739314976881069</v>
      </c>
      <c r="AF50" s="69">
        <f t="shared" si="115"/>
        <v>75.332241377085353</v>
      </c>
      <c r="AH50" t="str">
        <f t="shared" si="142"/>
        <v>24 Business, media and public service professionals</v>
      </c>
      <c r="AI50" s="18">
        <f t="shared" si="116"/>
        <v>3.2403184119656885</v>
      </c>
      <c r="AJ50" s="18">
        <f t="shared" si="116"/>
        <v>3.1252303049359713</v>
      </c>
      <c r="AK50" s="18">
        <f t="shared" si="116"/>
        <v>3.4052986991736942</v>
      </c>
      <c r="AL50" s="18">
        <f t="shared" si="116"/>
        <v>3.0895002951933521</v>
      </c>
      <c r="AM50" s="18">
        <f t="shared" si="116"/>
        <v>3.0660258422354061</v>
      </c>
      <c r="AO50" s="68">
        <f t="shared" si="117"/>
        <v>4.5785586873725199</v>
      </c>
      <c r="AP50" s="69">
        <f t="shared" si="118"/>
        <v>34.115449552789947</v>
      </c>
      <c r="AQ50" s="69">
        <f t="shared" si="119"/>
        <v>38.694008240162461</v>
      </c>
      <c r="AS50" t="str">
        <f t="shared" si="143"/>
        <v>24 Business, media and public service professionals</v>
      </c>
      <c r="AT50" s="18">
        <f t="shared" si="120"/>
        <v>5.4160724977108954</v>
      </c>
      <c r="AU50" s="18">
        <f t="shared" si="120"/>
        <v>5.5271010091966755</v>
      </c>
      <c r="AV50" s="18">
        <f t="shared" si="120"/>
        <v>6.0371253325414411</v>
      </c>
      <c r="AW50" s="18">
        <f t="shared" si="120"/>
        <v>5.9068889769260506</v>
      </c>
      <c r="AX50" s="18">
        <f t="shared" si="120"/>
        <v>5.8548177248590498</v>
      </c>
      <c r="AZ50" s="68">
        <f t="shared" si="121"/>
        <v>27.27093168751513</v>
      </c>
      <c r="BA50" s="69">
        <f t="shared" si="122"/>
        <v>53.261456556560638</v>
      </c>
      <c r="BB50" s="69">
        <f t="shared" si="123"/>
        <v>80.532388244075776</v>
      </c>
      <c r="BD50" t="str">
        <f t="shared" si="144"/>
        <v>24 Business, media and public service professionals</v>
      </c>
      <c r="BE50" s="18">
        <f t="shared" si="124"/>
        <v>3.0183959320306259</v>
      </c>
      <c r="BF50" s="18">
        <f t="shared" si="124"/>
        <v>3.2665204009453568</v>
      </c>
      <c r="BG50" s="18">
        <f t="shared" si="124"/>
        <v>3.6215962472858259</v>
      </c>
      <c r="BH50" s="18">
        <f t="shared" si="124"/>
        <v>3.6208888813934381</v>
      </c>
      <c r="BI50" s="18">
        <f t="shared" si="124"/>
        <v>3.6651615774203656</v>
      </c>
      <c r="BK50" s="68">
        <f t="shared" si="125"/>
        <v>0.19016429147163522</v>
      </c>
      <c r="BL50" s="69">
        <f t="shared" si="126"/>
        <v>41.24294193897358</v>
      </c>
      <c r="BM50" s="69">
        <f t="shared" si="127"/>
        <v>41.433106230445219</v>
      </c>
      <c r="BO50" t="str">
        <f t="shared" si="145"/>
        <v>24 Business, media and public service professionals</v>
      </c>
      <c r="BP50" s="18">
        <f t="shared" si="128"/>
        <v>2.1386729536952513</v>
      </c>
      <c r="BQ50" s="18">
        <f t="shared" si="128"/>
        <v>2.1790227053656532</v>
      </c>
      <c r="BR50" s="18">
        <f t="shared" si="128"/>
        <v>2.5411535742992157</v>
      </c>
      <c r="BS50" s="18">
        <f t="shared" si="128"/>
        <v>2.3937826559904796</v>
      </c>
      <c r="BT50" s="18">
        <f t="shared" si="128"/>
        <v>2.3630487207007946</v>
      </c>
      <c r="BV50" s="68">
        <f t="shared" si="129"/>
        <v>-19.495510048630649</v>
      </c>
      <c r="BW50" s="69">
        <f t="shared" si="130"/>
        <v>36.078767184374442</v>
      </c>
      <c r="BX50" s="69">
        <f t="shared" si="131"/>
        <v>16.583257135743789</v>
      </c>
      <c r="BZ50" t="str">
        <f t="shared" si="146"/>
        <v>24 Business, media and public service professionals</v>
      </c>
      <c r="CA50" s="18">
        <f t="shared" si="132"/>
        <v>1.9658697944895509</v>
      </c>
      <c r="CB50" s="18">
        <f t="shared" si="132"/>
        <v>2.2072802091921413</v>
      </c>
      <c r="CC50" s="18">
        <f t="shared" si="132"/>
        <v>2.6335829487301763</v>
      </c>
      <c r="CD50" s="18">
        <f t="shared" si="132"/>
        <v>2.6419686067294994</v>
      </c>
      <c r="CE50" s="18">
        <f t="shared" si="132"/>
        <v>2.8246401706828386</v>
      </c>
      <c r="CG50" s="68">
        <f t="shared" si="133"/>
        <v>-39.867036895130362</v>
      </c>
      <c r="CH50" s="69">
        <f t="shared" si="134"/>
        <v>32.045413313125813</v>
      </c>
      <c r="CI50" s="69">
        <f t="shared" si="135"/>
        <v>-7.8216235820045474</v>
      </c>
      <c r="CK50" t="str">
        <f t="shared" si="147"/>
        <v>24 Business, media and public service professionals</v>
      </c>
      <c r="CL50" s="18">
        <f t="shared" si="136"/>
        <v>1.134778482750215</v>
      </c>
      <c r="CM50" s="18">
        <f t="shared" si="136"/>
        <v>1.4524612593423281</v>
      </c>
      <c r="CN50" s="18">
        <f t="shared" si="136"/>
        <v>1.790691154627901</v>
      </c>
      <c r="CO50" s="18">
        <f t="shared" si="136"/>
        <v>2.2812264409775675</v>
      </c>
      <c r="CP50" s="18">
        <f t="shared" si="136"/>
        <v>3.4201480728772924</v>
      </c>
      <c r="CR50" s="68">
        <f t="shared" si="137"/>
        <v>46.140912117659518</v>
      </c>
      <c r="CS50" s="69">
        <f t="shared" si="138"/>
        <v>44.25645690257317</v>
      </c>
      <c r="CT50" s="69">
        <f t="shared" si="139"/>
        <v>90.397369020232702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1.9494793137218684</v>
      </c>
      <c r="C51" s="18">
        <f t="shared" si="104"/>
        <v>2.1347027816050397</v>
      </c>
      <c r="D51" s="18">
        <f t="shared" si="104"/>
        <v>2.3435067090816388</v>
      </c>
      <c r="E51" s="18">
        <f t="shared" si="104"/>
        <v>2.2227988067579805</v>
      </c>
      <c r="F51" s="18">
        <f t="shared" si="104"/>
        <v>2.4481865136390946</v>
      </c>
      <c r="H51" s="68">
        <f t="shared" si="105"/>
        <v>65.528366032129952</v>
      </c>
      <c r="I51" s="69">
        <f t="shared" si="106"/>
        <v>62.560424812367344</v>
      </c>
      <c r="J51" s="69">
        <f t="shared" si="107"/>
        <v>128.08879084449731</v>
      </c>
      <c r="L51" t="str">
        <f t="shared" si="140"/>
        <v>31 Science, engineering and technology associate professionals</v>
      </c>
      <c r="M51" s="18">
        <f t="shared" si="108"/>
        <v>1.9994674476291578</v>
      </c>
      <c r="N51" s="18">
        <f t="shared" si="108"/>
        <v>2.0477148865304367</v>
      </c>
      <c r="O51" s="18">
        <f t="shared" si="108"/>
        <v>2.1899196678894604</v>
      </c>
      <c r="P51" s="18">
        <f t="shared" si="108"/>
        <v>1.9687033863384644</v>
      </c>
      <c r="Q51" s="18">
        <f t="shared" si="108"/>
        <v>1.9605945775254818</v>
      </c>
      <c r="S51" s="68">
        <f t="shared" si="109"/>
        <v>42.789583325172117</v>
      </c>
      <c r="T51" s="69">
        <f t="shared" si="110"/>
        <v>53.328408876593272</v>
      </c>
      <c r="U51" s="69">
        <f t="shared" si="111"/>
        <v>96.117992201765375</v>
      </c>
      <c r="W51" t="str">
        <f t="shared" si="141"/>
        <v>31 Science, engineering and technology associate professionals</v>
      </c>
      <c r="X51" s="18">
        <f t="shared" si="112"/>
        <v>2.3243666648455124</v>
      </c>
      <c r="Y51" s="18">
        <f t="shared" si="112"/>
        <v>2.4878507577930971</v>
      </c>
      <c r="Z51" s="18">
        <f t="shared" si="112"/>
        <v>2.5930455843351901</v>
      </c>
      <c r="AA51" s="18">
        <f t="shared" si="112"/>
        <v>2.3103065620806671</v>
      </c>
      <c r="AB51" s="18">
        <f t="shared" si="112"/>
        <v>2.2382307802319041</v>
      </c>
      <c r="AD51" s="68">
        <f t="shared" si="113"/>
        <v>18.438038552292248</v>
      </c>
      <c r="AE51" s="69">
        <f t="shared" si="114"/>
        <v>46.42669190724699</v>
      </c>
      <c r="AF51" s="69">
        <f t="shared" si="115"/>
        <v>64.864730459539246</v>
      </c>
      <c r="AH51" t="str">
        <f t="shared" si="142"/>
        <v>31 Science, engineering and technology associate professionals</v>
      </c>
      <c r="AI51" s="18">
        <f t="shared" si="116"/>
        <v>1.2580421720020905</v>
      </c>
      <c r="AJ51" s="18">
        <f t="shared" si="116"/>
        <v>1.5111742630516347</v>
      </c>
      <c r="AK51" s="18">
        <f t="shared" si="116"/>
        <v>1.659640782547702</v>
      </c>
      <c r="AL51" s="18">
        <f t="shared" si="116"/>
        <v>1.727603703336223</v>
      </c>
      <c r="AM51" s="18">
        <f t="shared" si="116"/>
        <v>2.0158185323722564</v>
      </c>
      <c r="AO51" s="68">
        <f t="shared" si="117"/>
        <v>41.078030723807522</v>
      </c>
      <c r="AP51" s="69">
        <f t="shared" si="118"/>
        <v>53.077550949114219</v>
      </c>
      <c r="AQ51" s="69">
        <f t="shared" si="119"/>
        <v>94.155581672921741</v>
      </c>
      <c r="AS51" t="str">
        <f t="shared" si="143"/>
        <v>31 Science, engineering and technology associate professionals</v>
      </c>
      <c r="AT51" s="18">
        <f t="shared" si="120"/>
        <v>3.9880071185419563</v>
      </c>
      <c r="AU51" s="18">
        <f t="shared" si="120"/>
        <v>4.0719363402494935</v>
      </c>
      <c r="AV51" s="18">
        <f t="shared" si="120"/>
        <v>4.2761291361101179</v>
      </c>
      <c r="AW51" s="18">
        <f t="shared" si="120"/>
        <v>3.4723159059185167</v>
      </c>
      <c r="AX51" s="18">
        <f t="shared" si="120"/>
        <v>3.0226645526882296</v>
      </c>
      <c r="AZ51" s="68">
        <f t="shared" si="121"/>
        <v>-7.2347803284366785</v>
      </c>
      <c r="BA51" s="69">
        <f t="shared" si="122"/>
        <v>33.598045292490561</v>
      </c>
      <c r="BB51" s="69">
        <f t="shared" si="123"/>
        <v>26.363264964053879</v>
      </c>
      <c r="BD51" t="str">
        <f t="shared" si="144"/>
        <v>31 Science, engineering and technology associate professionals</v>
      </c>
      <c r="BE51" s="18">
        <f t="shared" si="124"/>
        <v>1.6904864012172127</v>
      </c>
      <c r="BF51" s="18">
        <f t="shared" si="124"/>
        <v>1.6919435334770541</v>
      </c>
      <c r="BG51" s="18">
        <f t="shared" si="124"/>
        <v>1.8116051420583394</v>
      </c>
      <c r="BH51" s="18">
        <f t="shared" si="124"/>
        <v>1.4324322805124876</v>
      </c>
      <c r="BI51" s="18">
        <f t="shared" si="124"/>
        <v>1.1331705008133504</v>
      </c>
      <c r="BK51" s="68">
        <f t="shared" si="125"/>
        <v>-38.075328608504947</v>
      </c>
      <c r="BL51" s="69">
        <f t="shared" si="126"/>
        <v>25.248914645238408</v>
      </c>
      <c r="BM51" s="69">
        <f t="shared" si="127"/>
        <v>-12.826413963266535</v>
      </c>
      <c r="BO51" t="str">
        <f t="shared" si="145"/>
        <v>31 Science, engineering and technology associate professionals</v>
      </c>
      <c r="BP51" s="18">
        <f t="shared" si="128"/>
        <v>1.2796119825332588</v>
      </c>
      <c r="BQ51" s="18">
        <f t="shared" si="128"/>
        <v>1.3731696610683206</v>
      </c>
      <c r="BR51" s="18">
        <f t="shared" si="128"/>
        <v>1.5600065202001931</v>
      </c>
      <c r="BS51" s="18">
        <f t="shared" si="128"/>
        <v>1.3956539522291593</v>
      </c>
      <c r="BT51" s="18">
        <f t="shared" si="128"/>
        <v>1.4893852540362609</v>
      </c>
      <c r="BV51" s="68">
        <f t="shared" si="129"/>
        <v>-17.346932631492088</v>
      </c>
      <c r="BW51" s="69">
        <f t="shared" si="130"/>
        <v>32.62833287173455</v>
      </c>
      <c r="BX51" s="69">
        <f t="shared" si="131"/>
        <v>15.281400240242462</v>
      </c>
      <c r="BZ51" t="str">
        <f t="shared" si="146"/>
        <v>31 Science, engineering and technology associate professionals</v>
      </c>
      <c r="CA51" s="18">
        <f t="shared" si="132"/>
        <v>1.3899091561710057</v>
      </c>
      <c r="CB51" s="18">
        <f t="shared" si="132"/>
        <v>1.6251864443319677</v>
      </c>
      <c r="CC51" s="18">
        <f t="shared" si="132"/>
        <v>1.9390659377635806</v>
      </c>
      <c r="CD51" s="18">
        <f t="shared" si="132"/>
        <v>1.8562569617021643</v>
      </c>
      <c r="CE51" s="18">
        <f t="shared" si="132"/>
        <v>2.3086009561303227</v>
      </c>
      <c r="CG51" s="68">
        <f t="shared" si="133"/>
        <v>-33.249769633901202</v>
      </c>
      <c r="CH51" s="69">
        <f t="shared" si="134"/>
        <v>28.943719396638031</v>
      </c>
      <c r="CI51" s="69">
        <f t="shared" si="135"/>
        <v>-4.3060502372631699</v>
      </c>
      <c r="CK51" t="str">
        <f t="shared" si="147"/>
        <v>31 Science, engineering and technology associate professionals</v>
      </c>
      <c r="CL51" s="18">
        <f t="shared" si="136"/>
        <v>0.59950881711185267</v>
      </c>
      <c r="CM51" s="18">
        <f t="shared" si="136"/>
        <v>0.81797147545803295</v>
      </c>
      <c r="CN51" s="18">
        <f t="shared" si="136"/>
        <v>1.1187468753355239</v>
      </c>
      <c r="CO51" s="18">
        <f t="shared" si="136"/>
        <v>1.4781147248079607</v>
      </c>
      <c r="CP51" s="18">
        <f t="shared" si="136"/>
        <v>2.53183690637634</v>
      </c>
      <c r="CR51" s="68">
        <f t="shared" si="137"/>
        <v>73.161557708355886</v>
      </c>
      <c r="CS51" s="69">
        <f t="shared" si="138"/>
        <v>50.251203265712206</v>
      </c>
      <c r="CT51" s="69">
        <f t="shared" si="139"/>
        <v>123.41276097406811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0.55581215368375203</v>
      </c>
      <c r="C52" s="18">
        <f t="shared" si="104"/>
        <v>0.62226366843142533</v>
      </c>
      <c r="D52" s="18">
        <f t="shared" si="104"/>
        <v>0.61454719141684322</v>
      </c>
      <c r="E52" s="18">
        <f t="shared" si="104"/>
        <v>0.95960563507468499</v>
      </c>
      <c r="F52" s="18">
        <f t="shared" si="104"/>
        <v>1.215036107359966</v>
      </c>
      <c r="H52" s="68">
        <f t="shared" si="105"/>
        <v>213.27668452413008</v>
      </c>
      <c r="I52" s="69">
        <f t="shared" si="106"/>
        <v>134.99285629979866</v>
      </c>
      <c r="J52" s="69">
        <f t="shared" si="107"/>
        <v>348.26954082392871</v>
      </c>
      <c r="L52" t="str">
        <f t="shared" si="140"/>
        <v>32 Health and social care associate professionals</v>
      </c>
      <c r="M52" s="18">
        <f t="shared" si="108"/>
        <v>2.1599719488449622</v>
      </c>
      <c r="N52" s="18">
        <f t="shared" si="108"/>
        <v>2.2511420752576883</v>
      </c>
      <c r="O52" s="18">
        <f t="shared" si="108"/>
        <v>2.3361701576340188</v>
      </c>
      <c r="P52" s="18">
        <f t="shared" si="108"/>
        <v>3.7128976972269525</v>
      </c>
      <c r="Q52" s="18">
        <f t="shared" si="108"/>
        <v>4.3975099828058246</v>
      </c>
      <c r="S52" s="68">
        <f t="shared" si="109"/>
        <v>200.21976126148937</v>
      </c>
      <c r="T52" s="69">
        <f t="shared" si="110"/>
        <v>128.03050311911844</v>
      </c>
      <c r="U52" s="69">
        <f t="shared" si="111"/>
        <v>328.2502643806078</v>
      </c>
      <c r="W52" t="str">
        <f t="shared" si="141"/>
        <v>32 Health and social care associate professionals</v>
      </c>
      <c r="X52" s="18">
        <f t="shared" si="112"/>
        <v>3.3633606722596951</v>
      </c>
      <c r="Y52" s="18">
        <f t="shared" si="112"/>
        <v>3.4576536571887537</v>
      </c>
      <c r="Z52" s="18">
        <f t="shared" si="112"/>
        <v>3.559451308697148</v>
      </c>
      <c r="AA52" s="18">
        <f t="shared" si="112"/>
        <v>5.6879472017683552</v>
      </c>
      <c r="AB52" s="18">
        <f t="shared" si="112"/>
        <v>6.4335957803941897</v>
      </c>
      <c r="AD52" s="68">
        <f t="shared" si="113"/>
        <v>148.00886713968148</v>
      </c>
      <c r="AE52" s="69">
        <f t="shared" si="114"/>
        <v>122.62703925783494</v>
      </c>
      <c r="AF52" s="69">
        <f t="shared" si="115"/>
        <v>270.63590639751641</v>
      </c>
      <c r="AH52" t="str">
        <f t="shared" si="142"/>
        <v>32 Health and social care associate professionals</v>
      </c>
      <c r="AI52" s="18">
        <f t="shared" si="116"/>
        <v>7.4273533216890772</v>
      </c>
      <c r="AJ52" s="18">
        <f t="shared" si="116"/>
        <v>6.3103103953234747</v>
      </c>
      <c r="AK52" s="18">
        <f t="shared" si="116"/>
        <v>6.1849463223711263</v>
      </c>
      <c r="AL52" s="18">
        <f t="shared" si="116"/>
        <v>6.9925195354642717</v>
      </c>
      <c r="AM52" s="18">
        <f t="shared" si="116"/>
        <v>3.8010454156834994</v>
      </c>
      <c r="AO52" s="68">
        <f t="shared" si="117"/>
        <v>-28.617923509039372</v>
      </c>
      <c r="AP52" s="69">
        <f t="shared" si="118"/>
        <v>43.775800131675602</v>
      </c>
      <c r="AQ52" s="69">
        <f t="shared" si="119"/>
        <v>15.157876622636227</v>
      </c>
      <c r="AS52" t="str">
        <f t="shared" si="143"/>
        <v>32 Health and social care associate professionals</v>
      </c>
      <c r="AT52" s="18">
        <f t="shared" si="120"/>
        <v>1.6482459609440485</v>
      </c>
      <c r="AU52" s="18">
        <f t="shared" si="120"/>
        <v>1.6772214360060815</v>
      </c>
      <c r="AV52" s="18">
        <f t="shared" si="120"/>
        <v>1.7994240287343759</v>
      </c>
      <c r="AW52" s="18">
        <f t="shared" si="120"/>
        <v>2.5898637879707214</v>
      </c>
      <c r="AX52" s="18">
        <f t="shared" si="120"/>
        <v>2.7579314656983356</v>
      </c>
      <c r="AZ52" s="68">
        <f t="shared" si="121"/>
        <v>101.13886294840941</v>
      </c>
      <c r="BA52" s="69">
        <f t="shared" si="122"/>
        <v>93.482506434914129</v>
      </c>
      <c r="BB52" s="69">
        <f t="shared" si="123"/>
        <v>194.62136938332353</v>
      </c>
      <c r="BD52" t="str">
        <f t="shared" si="144"/>
        <v>32 Health and social care associate professionals</v>
      </c>
      <c r="BE52" s="18">
        <f t="shared" si="124"/>
        <v>1.5919572631017171</v>
      </c>
      <c r="BF52" s="18">
        <f t="shared" si="124"/>
        <v>1.8271713902474827</v>
      </c>
      <c r="BG52" s="18">
        <f t="shared" si="124"/>
        <v>2.0513261571951711</v>
      </c>
      <c r="BH52" s="18">
        <f t="shared" si="124"/>
        <v>3.4137519563658207</v>
      </c>
      <c r="BI52" s="18">
        <f t="shared" si="124"/>
        <v>4.4359407016439523</v>
      </c>
      <c r="BK52" s="68">
        <f t="shared" si="125"/>
        <v>114.08340775555961</v>
      </c>
      <c r="BL52" s="69">
        <f t="shared" si="126"/>
        <v>100.90509633366696</v>
      </c>
      <c r="BM52" s="69">
        <f t="shared" si="127"/>
        <v>214.98850408922658</v>
      </c>
      <c r="BO52" t="str">
        <f t="shared" si="145"/>
        <v>32 Health and social care associate professionals</v>
      </c>
      <c r="BP52" s="18">
        <f t="shared" si="128"/>
        <v>1.2801570672317455</v>
      </c>
      <c r="BQ52" s="18">
        <f t="shared" si="128"/>
        <v>1.4185102961235534</v>
      </c>
      <c r="BR52" s="18">
        <f t="shared" si="128"/>
        <v>1.5343071876354148</v>
      </c>
      <c r="BS52" s="18">
        <f t="shared" si="128"/>
        <v>2.428024534310337</v>
      </c>
      <c r="BT52" s="18">
        <f t="shared" si="128"/>
        <v>2.6329572336326166</v>
      </c>
      <c r="BV52" s="68">
        <f t="shared" si="129"/>
        <v>48.562714045253259</v>
      </c>
      <c r="BW52" s="69">
        <f t="shared" si="130"/>
        <v>76.169934257997724</v>
      </c>
      <c r="BX52" s="69">
        <f t="shared" si="131"/>
        <v>124.732648303251</v>
      </c>
      <c r="BZ52" t="str">
        <f t="shared" si="146"/>
        <v>32 Health and social care associate professionals</v>
      </c>
      <c r="CA52" s="18">
        <f t="shared" si="132"/>
        <v>0.81132015986681205</v>
      </c>
      <c r="CB52" s="18">
        <f t="shared" si="132"/>
        <v>0.73148137401167557</v>
      </c>
      <c r="CC52" s="18">
        <f t="shared" si="132"/>
        <v>0.75157134939150128</v>
      </c>
      <c r="CD52" s="18">
        <f t="shared" si="132"/>
        <v>1.1131956742646971</v>
      </c>
      <c r="CE52" s="18">
        <f t="shared" si="132"/>
        <v>1.2728191283598338</v>
      </c>
      <c r="CG52" s="68">
        <f t="shared" si="133"/>
        <v>-5.0504408766643731</v>
      </c>
      <c r="CH52" s="69">
        <f t="shared" si="134"/>
        <v>53.490441626895148</v>
      </c>
      <c r="CI52" s="69">
        <f t="shared" si="135"/>
        <v>48.440000750230773</v>
      </c>
      <c r="CK52" t="str">
        <f t="shared" si="147"/>
        <v>32 Health and social care associate professionals</v>
      </c>
      <c r="CL52" s="18">
        <f t="shared" si="136"/>
        <v>0.27359513479975162</v>
      </c>
      <c r="CM52" s="18">
        <f t="shared" si="136"/>
        <v>0.3136327480517494</v>
      </c>
      <c r="CN52" s="18">
        <f t="shared" si="136"/>
        <v>0.39071198609060398</v>
      </c>
      <c r="CO52" s="18">
        <f t="shared" si="136"/>
        <v>0.74503544646349595</v>
      </c>
      <c r="CP52" s="18">
        <f t="shared" si="136"/>
        <v>1.3724523045210428</v>
      </c>
      <c r="CR52" s="68">
        <f t="shared" si="137"/>
        <v>168.77453506889961</v>
      </c>
      <c r="CS52" s="69">
        <f t="shared" si="138"/>
        <v>78.474594003751861</v>
      </c>
      <c r="CT52" s="69">
        <f t="shared" si="139"/>
        <v>247.2491290726515</v>
      </c>
    </row>
    <row r="53" spans="1:98" x14ac:dyDescent="0.2">
      <c r="A53" t="str">
        <f t="shared" si="103"/>
        <v>33 Protective service occupations</v>
      </c>
      <c r="B53" s="18">
        <f t="shared" si="104"/>
        <v>0.19567044730897939</v>
      </c>
      <c r="C53" s="18">
        <f t="shared" si="104"/>
        <v>0.20625549518365952</v>
      </c>
      <c r="D53" s="18">
        <f t="shared" si="104"/>
        <v>0.20863617192204126</v>
      </c>
      <c r="E53" s="18">
        <f t="shared" si="104"/>
        <v>0.18890377153990057</v>
      </c>
      <c r="F53" s="18">
        <f t="shared" si="104"/>
        <v>0.19994796443090967</v>
      </c>
      <c r="H53" s="68">
        <f t="shared" si="105"/>
        <v>51.852347302330969</v>
      </c>
      <c r="I53" s="69">
        <f t="shared" si="106"/>
        <v>46.118512895971264</v>
      </c>
      <c r="J53" s="69">
        <f t="shared" si="107"/>
        <v>97.970860198302248</v>
      </c>
      <c r="L53" t="str">
        <f t="shared" si="140"/>
        <v>33 Protective service occupations</v>
      </c>
      <c r="M53" s="18">
        <f t="shared" si="108"/>
        <v>0.5334918231829584</v>
      </c>
      <c r="N53" s="18">
        <f t="shared" si="108"/>
        <v>0.51869816651309397</v>
      </c>
      <c r="O53" s="18">
        <f t="shared" si="108"/>
        <v>0.54980400695548237</v>
      </c>
      <c r="P53" s="18">
        <f t="shared" si="108"/>
        <v>0.43385411967169329</v>
      </c>
      <c r="Q53" s="18">
        <f t="shared" si="108"/>
        <v>0.44242161675342156</v>
      </c>
      <c r="S53" s="68">
        <f t="shared" si="109"/>
        <v>28.340979940699139</v>
      </c>
      <c r="T53" s="69">
        <f t="shared" si="110"/>
        <v>35.233569576797208</v>
      </c>
      <c r="U53" s="69">
        <f t="shared" si="111"/>
        <v>63.574549517496351</v>
      </c>
      <c r="W53" t="str">
        <f t="shared" si="141"/>
        <v>33 Protective service occupations</v>
      </c>
      <c r="X53" s="18">
        <f t="shared" si="112"/>
        <v>1.2071016792213416</v>
      </c>
      <c r="Y53" s="18">
        <f t="shared" si="112"/>
        <v>1.2442188563944618</v>
      </c>
      <c r="Z53" s="18">
        <f t="shared" si="112"/>
        <v>1.3354531698527732</v>
      </c>
      <c r="AA53" s="18">
        <f t="shared" si="112"/>
        <v>1.0790039633192483</v>
      </c>
      <c r="AB53" s="18">
        <f t="shared" si="112"/>
        <v>1.2183139081702312</v>
      </c>
      <c r="AD53" s="68">
        <f t="shared" si="113"/>
        <v>25.17771881367128</v>
      </c>
      <c r="AE53" s="69">
        <f t="shared" si="114"/>
        <v>40.109102693461857</v>
      </c>
      <c r="AF53" s="69">
        <f t="shared" si="115"/>
        <v>65.286821507133141</v>
      </c>
      <c r="AH53" t="str">
        <f t="shared" si="142"/>
        <v>33 Protective service occupations</v>
      </c>
      <c r="AI53" s="18">
        <f t="shared" si="116"/>
        <v>1.0454250095570252</v>
      </c>
      <c r="AJ53" s="18">
        <f t="shared" si="116"/>
        <v>1.2127665864545107</v>
      </c>
      <c r="AK53" s="18">
        <f t="shared" si="116"/>
        <v>1.3399033055963212</v>
      </c>
      <c r="AL53" s="18">
        <f t="shared" si="116"/>
        <v>1.1837834618531922</v>
      </c>
      <c r="AM53" s="18">
        <f t="shared" si="116"/>
        <v>1.4126339451234537</v>
      </c>
      <c r="AO53" s="68">
        <f t="shared" si="117"/>
        <v>22.455482249473242</v>
      </c>
      <c r="AP53" s="69">
        <f t="shared" si="118"/>
        <v>35.433629477602082</v>
      </c>
      <c r="AQ53" s="69">
        <f t="shared" si="119"/>
        <v>57.889111727075317</v>
      </c>
      <c r="AS53" t="str">
        <f t="shared" si="143"/>
        <v>33 Protective service occupations</v>
      </c>
      <c r="AT53" s="18">
        <f t="shared" si="120"/>
        <v>1.1578959953258372</v>
      </c>
      <c r="AU53" s="18">
        <f t="shared" si="120"/>
        <v>0.9925526071783809</v>
      </c>
      <c r="AV53" s="18">
        <f t="shared" si="120"/>
        <v>1.0216017142441036</v>
      </c>
      <c r="AW53" s="18">
        <f t="shared" si="120"/>
        <v>0.72431193887486311</v>
      </c>
      <c r="AX53" s="18">
        <f t="shared" si="120"/>
        <v>0.64714831905935977</v>
      </c>
      <c r="AZ53" s="68">
        <f t="shared" si="121"/>
        <v>-16.867995793662914</v>
      </c>
      <c r="BA53" s="69">
        <f t="shared" si="122"/>
        <v>27.845737325599117</v>
      </c>
      <c r="BB53" s="69">
        <f t="shared" si="123"/>
        <v>10.977741531936204</v>
      </c>
      <c r="BD53" t="str">
        <f t="shared" si="144"/>
        <v>33 Protective service occupations</v>
      </c>
      <c r="BE53" s="18">
        <f t="shared" si="124"/>
        <v>1.0834807503875077</v>
      </c>
      <c r="BF53" s="18">
        <f t="shared" si="124"/>
        <v>0.94464184915028537</v>
      </c>
      <c r="BG53" s="18">
        <f t="shared" si="124"/>
        <v>0.94308270823370655</v>
      </c>
      <c r="BH53" s="18">
        <f t="shared" si="124"/>
        <v>0.71152896873646521</v>
      </c>
      <c r="BI53" s="18">
        <f t="shared" si="124"/>
        <v>0.53831190120490779</v>
      </c>
      <c r="BK53" s="68">
        <f t="shared" si="125"/>
        <v>-43.491185724002484</v>
      </c>
      <c r="BL53" s="69">
        <f t="shared" si="126"/>
        <v>17.372669227463305</v>
      </c>
      <c r="BM53" s="69">
        <f t="shared" si="127"/>
        <v>-26.118516496539179</v>
      </c>
      <c r="BO53" t="str">
        <f t="shared" si="145"/>
        <v>33 Protective service occupations</v>
      </c>
      <c r="BP53" s="18">
        <f t="shared" si="128"/>
        <v>1.2056660511640722</v>
      </c>
      <c r="BQ53" s="18">
        <f t="shared" si="128"/>
        <v>1.078740711440209</v>
      </c>
      <c r="BR53" s="18">
        <f t="shared" si="128"/>
        <v>1.150115578779114</v>
      </c>
      <c r="BS53" s="18">
        <f t="shared" si="128"/>
        <v>0.84846607371586968</v>
      </c>
      <c r="BT53" s="18">
        <f t="shared" si="128"/>
        <v>0.71394473068598585</v>
      </c>
      <c r="BV53" s="68">
        <f t="shared" si="129"/>
        <v>-46.259531808927719</v>
      </c>
      <c r="BW53" s="69">
        <f t="shared" si="130"/>
        <v>19.561188966830855</v>
      </c>
      <c r="BX53" s="69">
        <f t="shared" si="131"/>
        <v>-26.69834284209686</v>
      </c>
      <c r="BZ53" t="str">
        <f t="shared" si="146"/>
        <v>33 Protective service occupations</v>
      </c>
      <c r="CA53" s="18">
        <f t="shared" si="132"/>
        <v>0.94418070451909986</v>
      </c>
      <c r="CB53" s="18">
        <f t="shared" si="132"/>
        <v>0.91082805494671382</v>
      </c>
      <c r="CC53" s="18">
        <f t="shared" si="132"/>
        <v>1.0170335195625375</v>
      </c>
      <c r="CD53" s="18">
        <f t="shared" si="132"/>
        <v>0.85910526987585301</v>
      </c>
      <c r="CE53" s="18">
        <f t="shared" si="132"/>
        <v>1.1221821026449752</v>
      </c>
      <c r="CG53" s="68">
        <f t="shared" si="133"/>
        <v>-38.13791599054764</v>
      </c>
      <c r="CH53" s="69">
        <f t="shared" si="134"/>
        <v>25.345305529007533</v>
      </c>
      <c r="CI53" s="69">
        <f t="shared" si="135"/>
        <v>-12.792610461540102</v>
      </c>
      <c r="CK53" t="str">
        <f t="shared" si="147"/>
        <v>33 Protective service occupations</v>
      </c>
      <c r="CL53" s="18">
        <f t="shared" si="136"/>
        <v>0.4076775307457729</v>
      </c>
      <c r="CM53" s="18">
        <f t="shared" si="136"/>
        <v>0.35541139710570169</v>
      </c>
      <c r="CN53" s="18">
        <f t="shared" si="136"/>
        <v>0.3962185457429786</v>
      </c>
      <c r="CO53" s="18">
        <f t="shared" si="136"/>
        <v>0.33573336748903881</v>
      </c>
      <c r="CP53" s="18">
        <f t="shared" si="136"/>
        <v>0.37110316597020454</v>
      </c>
      <c r="CR53" s="68">
        <f t="shared" si="137"/>
        <v>-28.334942637399745</v>
      </c>
      <c r="CS53" s="69">
        <f t="shared" si="138"/>
        <v>15.505501645560182</v>
      </c>
      <c r="CT53" s="69">
        <f t="shared" si="139"/>
        <v>-12.829440991839567</v>
      </c>
    </row>
    <row r="54" spans="1:98" x14ac:dyDescent="0.2">
      <c r="A54" t="str">
        <f t="shared" si="103"/>
        <v>34 Culture, media and sports occupations</v>
      </c>
      <c r="B54" s="18">
        <f t="shared" si="104"/>
        <v>0.98675802199466955</v>
      </c>
      <c r="C54" s="18">
        <f t="shared" si="104"/>
        <v>1.0471121325500174</v>
      </c>
      <c r="D54" s="18">
        <f t="shared" si="104"/>
        <v>0.95528029548128535</v>
      </c>
      <c r="E54" s="18">
        <f t="shared" si="104"/>
        <v>0.86407082386262046</v>
      </c>
      <c r="F54" s="18">
        <f t="shared" si="104"/>
        <v>0.84266212306988197</v>
      </c>
      <c r="H54" s="68">
        <f t="shared" si="105"/>
        <v>39.770906408660174</v>
      </c>
      <c r="I54" s="69">
        <f t="shared" si="106"/>
        <v>63.475566005605934</v>
      </c>
      <c r="J54" s="69">
        <f t="shared" si="107"/>
        <v>103.24647241426609</v>
      </c>
      <c r="L54" t="str">
        <f t="shared" si="140"/>
        <v>34 Culture, media and sports occupations</v>
      </c>
      <c r="M54" s="18">
        <f t="shared" si="108"/>
        <v>2.1708087547543249</v>
      </c>
      <c r="N54" s="18">
        <f t="shared" si="108"/>
        <v>2.1638885812918227</v>
      </c>
      <c r="O54" s="18">
        <f t="shared" si="108"/>
        <v>2.1042406452649218</v>
      </c>
      <c r="P54" s="18">
        <f t="shared" si="108"/>
        <v>1.7256897326717175</v>
      </c>
      <c r="Q54" s="18">
        <f t="shared" si="108"/>
        <v>1.7113192718635688</v>
      </c>
      <c r="S54" s="68">
        <f t="shared" si="109"/>
        <v>29.709728168085071</v>
      </c>
      <c r="T54" s="69">
        <f t="shared" si="110"/>
        <v>55.483640117142251</v>
      </c>
      <c r="U54" s="69">
        <f t="shared" si="111"/>
        <v>85.193368285227322</v>
      </c>
      <c r="W54" t="str">
        <f t="shared" si="141"/>
        <v>34 Culture, media and sports occupations</v>
      </c>
      <c r="X54" s="18">
        <f t="shared" si="112"/>
        <v>2.3848993389724118</v>
      </c>
      <c r="Y54" s="18">
        <f t="shared" si="112"/>
        <v>2.536976332890811</v>
      </c>
      <c r="Z54" s="18">
        <f t="shared" si="112"/>
        <v>2.3473712243368214</v>
      </c>
      <c r="AA54" s="18">
        <f t="shared" si="112"/>
        <v>1.8465634362043963</v>
      </c>
      <c r="AB54" s="18">
        <f t="shared" si="112"/>
        <v>1.7053324457646692</v>
      </c>
      <c r="AD54" s="68">
        <f t="shared" si="113"/>
        <v>-0.31638648414554965</v>
      </c>
      <c r="AE54" s="69">
        <f t="shared" si="114"/>
        <v>45.069660108684161</v>
      </c>
      <c r="AF54" s="69">
        <f t="shared" si="115"/>
        <v>44.753273624538615</v>
      </c>
      <c r="AH54" t="str">
        <f t="shared" si="142"/>
        <v>34 Culture, media and sports occupations</v>
      </c>
      <c r="AI54" s="18">
        <f t="shared" si="116"/>
        <v>0.85533353624828934</v>
      </c>
      <c r="AJ54" s="18">
        <f t="shared" si="116"/>
        <v>0.9218303695509158</v>
      </c>
      <c r="AK54" s="18">
        <f t="shared" si="116"/>
        <v>1.0736618704413718</v>
      </c>
      <c r="AL54" s="18">
        <f t="shared" si="116"/>
        <v>0.93975308714553585</v>
      </c>
      <c r="AM54" s="18">
        <f t="shared" si="116"/>
        <v>1.0903530288517926</v>
      </c>
      <c r="AO54" s="68">
        <f t="shared" si="117"/>
        <v>17.956440274081388</v>
      </c>
      <c r="AP54" s="69">
        <f t="shared" si="118"/>
        <v>46.285178593227734</v>
      </c>
      <c r="AQ54" s="69">
        <f t="shared" si="119"/>
        <v>64.241618867309114</v>
      </c>
      <c r="AS54" t="str">
        <f t="shared" si="143"/>
        <v>34 Culture, media and sports occupations</v>
      </c>
      <c r="AT54" s="18">
        <f t="shared" si="120"/>
        <v>1.4216375549291052</v>
      </c>
      <c r="AU54" s="18">
        <f t="shared" si="120"/>
        <v>1.360533638309279</v>
      </c>
      <c r="AV54" s="18">
        <f t="shared" si="120"/>
        <v>1.3293191439586178</v>
      </c>
      <c r="AW54" s="18">
        <f t="shared" si="120"/>
        <v>1.0440909313944891</v>
      </c>
      <c r="AX54" s="18">
        <f t="shared" si="120"/>
        <v>0.9156717090464721</v>
      </c>
      <c r="AZ54" s="68">
        <f t="shared" si="121"/>
        <v>-9.6024680369680446</v>
      </c>
      <c r="BA54" s="69">
        <f t="shared" si="122"/>
        <v>39.94750029434126</v>
      </c>
      <c r="BB54" s="69">
        <f t="shared" si="123"/>
        <v>30.345032257373216</v>
      </c>
      <c r="BD54" t="str">
        <f t="shared" si="144"/>
        <v>34 Culture, media and sports occupations</v>
      </c>
      <c r="BE54" s="18">
        <f t="shared" si="124"/>
        <v>0.83189877152498459</v>
      </c>
      <c r="BF54" s="18">
        <f t="shared" si="124"/>
        <v>0.87753135399561788</v>
      </c>
      <c r="BG54" s="18">
        <f t="shared" si="124"/>
        <v>0.84290264966594675</v>
      </c>
      <c r="BH54" s="18">
        <f t="shared" si="124"/>
        <v>0.63219829431174801</v>
      </c>
      <c r="BI54" s="18">
        <f t="shared" si="124"/>
        <v>0.5843832748565323</v>
      </c>
      <c r="BK54" s="68">
        <f t="shared" si="125"/>
        <v>-31.363938624238219</v>
      </c>
      <c r="BL54" s="69">
        <f t="shared" si="126"/>
        <v>28.533733416362612</v>
      </c>
      <c r="BM54" s="69">
        <f t="shared" si="127"/>
        <v>-2.8302052078756095</v>
      </c>
      <c r="BO54" t="str">
        <f t="shared" si="145"/>
        <v>34 Culture, media and sports occupations</v>
      </c>
      <c r="BP54" s="18">
        <f t="shared" si="128"/>
        <v>0.48877416869966983</v>
      </c>
      <c r="BQ54" s="18">
        <f t="shared" si="128"/>
        <v>0.44211323907108219</v>
      </c>
      <c r="BR54" s="18">
        <f t="shared" si="128"/>
        <v>0.43054080169371889</v>
      </c>
      <c r="BS54" s="18">
        <f t="shared" si="128"/>
        <v>0.30369832374883676</v>
      </c>
      <c r="BT54" s="18">
        <f t="shared" si="128"/>
        <v>0.2356274253590091</v>
      </c>
      <c r="BV54" s="68">
        <f t="shared" si="129"/>
        <v>-52.620566687757595</v>
      </c>
      <c r="BW54" s="69">
        <f t="shared" si="130"/>
        <v>23.572613811639538</v>
      </c>
      <c r="BX54" s="69">
        <f t="shared" si="131"/>
        <v>-29.04795287611805</v>
      </c>
      <c r="BZ54" t="str">
        <f t="shared" si="146"/>
        <v>34 Culture, media and sports occupations</v>
      </c>
      <c r="CA54" s="18">
        <f t="shared" si="132"/>
        <v>0.63035798739887172</v>
      </c>
      <c r="CB54" s="18">
        <f t="shared" si="132"/>
        <v>0.61703092650267855</v>
      </c>
      <c r="CC54" s="18">
        <f t="shared" si="132"/>
        <v>0.66202985252879853</v>
      </c>
      <c r="CD54" s="18">
        <f t="shared" si="132"/>
        <v>0.52531483876748675</v>
      </c>
      <c r="CE54" s="18">
        <f t="shared" si="132"/>
        <v>0.52236538548941214</v>
      </c>
      <c r="CG54" s="68">
        <f t="shared" si="133"/>
        <v>-55.762223248702171</v>
      </c>
      <c r="CH54" s="69">
        <f t="shared" si="134"/>
        <v>24.93078528866247</v>
      </c>
      <c r="CI54" s="69">
        <f t="shared" si="135"/>
        <v>-30.831437960039704</v>
      </c>
      <c r="CK54" t="str">
        <f t="shared" si="147"/>
        <v>34 Culture, media and sports occupations</v>
      </c>
      <c r="CL54" s="18">
        <f t="shared" si="136"/>
        <v>0.46284351728959122</v>
      </c>
      <c r="CM54" s="18">
        <f t="shared" si="136"/>
        <v>0.57795665628834425</v>
      </c>
      <c r="CN54" s="18">
        <f t="shared" si="136"/>
        <v>0.62858107317576195</v>
      </c>
      <c r="CO54" s="18">
        <f t="shared" si="136"/>
        <v>0.72470516179030997</v>
      </c>
      <c r="CP54" s="18">
        <f t="shared" si="136"/>
        <v>1.2119050172722248</v>
      </c>
      <c r="CR54" s="68">
        <f t="shared" si="137"/>
        <v>47.521349432361887</v>
      </c>
      <c r="CS54" s="69">
        <f t="shared" si="138"/>
        <v>40.030767931473164</v>
      </c>
      <c r="CT54" s="69">
        <f t="shared" si="139"/>
        <v>87.552117363835052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3.9423130489144325</v>
      </c>
      <c r="C55" s="18">
        <f t="shared" si="148"/>
        <v>3.8914579818496118</v>
      </c>
      <c r="D55" s="18">
        <f t="shared" si="148"/>
        <v>3.9099608547364286</v>
      </c>
      <c r="E55" s="18">
        <f t="shared" si="148"/>
        <v>3.8121851528418724</v>
      </c>
      <c r="F55" s="18">
        <f t="shared" si="148"/>
        <v>3.8432599912941021</v>
      </c>
      <c r="H55" s="68">
        <f t="shared" si="105"/>
        <v>55.747643181841255</v>
      </c>
      <c r="I55" s="69">
        <f t="shared" si="106"/>
        <v>64.74713860713463</v>
      </c>
      <c r="J55" s="69">
        <f t="shared" si="107"/>
        <v>120.49478178897589</v>
      </c>
      <c r="L55" t="str">
        <f t="shared" si="140"/>
        <v>35 Business and public service associate professionals</v>
      </c>
      <c r="M55" s="18">
        <f t="shared" ref="M55:Q64" si="149">M18/M$35*100</f>
        <v>6.5741156165650443</v>
      </c>
      <c r="N55" s="18">
        <f t="shared" si="149"/>
        <v>6.4962752390730349</v>
      </c>
      <c r="O55" s="18">
        <f t="shared" si="149"/>
        <v>6.5086305594202809</v>
      </c>
      <c r="P55" s="18">
        <f t="shared" si="149"/>
        <v>6.3341551245900796</v>
      </c>
      <c r="Q55" s="18">
        <f t="shared" si="149"/>
        <v>6.1227116398726533</v>
      </c>
      <c r="S55" s="68">
        <f t="shared" si="109"/>
        <v>50.034487194265829</v>
      </c>
      <c r="T55" s="69">
        <f t="shared" si="110"/>
        <v>65.365008991246214</v>
      </c>
      <c r="U55" s="69">
        <f t="shared" si="111"/>
        <v>115.39949618551206</v>
      </c>
      <c r="W55" t="str">
        <f t="shared" si="141"/>
        <v>35 Business and public service associate professionals</v>
      </c>
      <c r="X55" s="18">
        <f t="shared" ref="X55:AB64" si="150">X18/X$35*100</f>
        <v>7.2815665333455692</v>
      </c>
      <c r="Y55" s="18">
        <f t="shared" si="150"/>
        <v>7.1735679547780746</v>
      </c>
      <c r="Z55" s="18">
        <f t="shared" si="150"/>
        <v>7.1556771122007143</v>
      </c>
      <c r="AA55" s="18">
        <f t="shared" si="150"/>
        <v>6.7061823600205974</v>
      </c>
      <c r="AB55" s="18">
        <f t="shared" si="150"/>
        <v>6.2274957564830338</v>
      </c>
      <c r="AD55" s="68">
        <f t="shared" si="113"/>
        <v>19.41508684043939</v>
      </c>
      <c r="AE55" s="69">
        <f t="shared" si="114"/>
        <v>55.216905527527096</v>
      </c>
      <c r="AF55" s="69">
        <f t="shared" si="115"/>
        <v>74.631992367966475</v>
      </c>
      <c r="AH55" t="str">
        <f t="shared" si="142"/>
        <v>35 Business and public service associate professionals</v>
      </c>
      <c r="AI55" s="18">
        <f t="shared" ref="AI55:AM64" si="151">AI18/AI$35*100</f>
        <v>6.2276474930235812</v>
      </c>
      <c r="AJ55" s="18">
        <f t="shared" si="151"/>
        <v>6.8805304479112319</v>
      </c>
      <c r="AK55" s="18">
        <f t="shared" si="151"/>
        <v>7.3522079297368608</v>
      </c>
      <c r="AL55" s="18">
        <f t="shared" si="151"/>
        <v>7.5924063100702046</v>
      </c>
      <c r="AM55" s="18">
        <f t="shared" si="151"/>
        <v>7.899626564380319</v>
      </c>
      <c r="AO55" s="68">
        <f t="shared" si="117"/>
        <v>24.798922045379516</v>
      </c>
      <c r="AP55" s="69">
        <f t="shared" si="118"/>
        <v>52.854247097500618</v>
      </c>
      <c r="AQ55" s="69">
        <f t="shared" si="119"/>
        <v>77.653169142880131</v>
      </c>
      <c r="AS55" t="str">
        <f t="shared" si="143"/>
        <v>35 Business and public service associate professionals</v>
      </c>
      <c r="AT55" s="18">
        <f t="shared" ref="AT55:AX64" si="152">AT18/AT$35*100</f>
        <v>6.3351410132432271</v>
      </c>
      <c r="AU55" s="18">
        <f t="shared" si="152"/>
        <v>6.1278603496835826</v>
      </c>
      <c r="AV55" s="18">
        <f t="shared" si="152"/>
        <v>6.3407213449230229</v>
      </c>
      <c r="AW55" s="18">
        <f t="shared" si="152"/>
        <v>6.1282762240304702</v>
      </c>
      <c r="AX55" s="18">
        <f t="shared" si="152"/>
        <v>5.8901969708275876</v>
      </c>
      <c r="AZ55" s="68">
        <f t="shared" si="121"/>
        <v>21.909398028532085</v>
      </c>
      <c r="BA55" s="69">
        <f t="shared" si="122"/>
        <v>51.050218909703041</v>
      </c>
      <c r="BB55" s="69">
        <f t="shared" si="123"/>
        <v>72.959616938235115</v>
      </c>
      <c r="BD55" t="str">
        <f t="shared" si="144"/>
        <v>35 Business and public service associate professionals</v>
      </c>
      <c r="BE55" s="18">
        <f t="shared" ref="BE55:BI64" si="153">BE18/BE$35*100</f>
        <v>4.6594951417937631</v>
      </c>
      <c r="BF55" s="18">
        <f t="shared" si="153"/>
        <v>4.6093087096463972</v>
      </c>
      <c r="BG55" s="18">
        <f t="shared" si="153"/>
        <v>4.9260965045766758</v>
      </c>
      <c r="BH55" s="18">
        <f t="shared" si="153"/>
        <v>4.5943357533656624</v>
      </c>
      <c r="BI55" s="18">
        <f t="shared" si="153"/>
        <v>4.3667865243081954</v>
      </c>
      <c r="BK55" s="68">
        <f t="shared" si="125"/>
        <v>-12.241126289439451</v>
      </c>
      <c r="BL55" s="69">
        <f t="shared" si="126"/>
        <v>38.378930321839391</v>
      </c>
      <c r="BM55" s="69">
        <f t="shared" si="127"/>
        <v>26.137804032399941</v>
      </c>
      <c r="BO55" t="str">
        <f t="shared" si="145"/>
        <v>35 Business and public service associate professionals</v>
      </c>
      <c r="BP55" s="18">
        <f t="shared" ref="BP55:BT64" si="154">BP18/BP$35*100</f>
        <v>3.752263228078129</v>
      </c>
      <c r="BQ55" s="18">
        <f t="shared" si="154"/>
        <v>3.6980231555116463</v>
      </c>
      <c r="BR55" s="18">
        <f t="shared" si="154"/>
        <v>3.9981957929824792</v>
      </c>
      <c r="BS55" s="18">
        <f t="shared" si="154"/>
        <v>3.6819535475001879</v>
      </c>
      <c r="BT55" s="18">
        <f t="shared" si="154"/>
        <v>3.5336730621078027</v>
      </c>
      <c r="BV55" s="68">
        <f t="shared" si="129"/>
        <v>-23.486045694168485</v>
      </c>
      <c r="BW55" s="69">
        <f t="shared" si="130"/>
        <v>34.26563265830022</v>
      </c>
      <c r="BX55" s="69">
        <f t="shared" si="131"/>
        <v>10.77958696413174</v>
      </c>
      <c r="BZ55" t="str">
        <f t="shared" si="146"/>
        <v>35 Business and public service associate professionals</v>
      </c>
      <c r="CA55" s="18">
        <f t="shared" ref="CA55:CE64" si="155">CA18/CA$35*100</f>
        <v>3.4124929531629085</v>
      </c>
      <c r="CB55" s="18">
        <f t="shared" si="155"/>
        <v>3.5174275199228453</v>
      </c>
      <c r="CC55" s="18">
        <f t="shared" si="155"/>
        <v>3.7896634784067009</v>
      </c>
      <c r="CD55" s="18">
        <f t="shared" si="155"/>
        <v>3.5063198430218492</v>
      </c>
      <c r="CE55" s="18">
        <f t="shared" si="155"/>
        <v>3.360366193776787</v>
      </c>
      <c r="CG55" s="68">
        <f t="shared" si="133"/>
        <v>-50.285573284478026</v>
      </c>
      <c r="CH55" s="69">
        <f t="shared" si="134"/>
        <v>26.927679135947695</v>
      </c>
      <c r="CI55" s="69">
        <f t="shared" si="135"/>
        <v>-23.357894148530324</v>
      </c>
      <c r="CK55" t="str">
        <f t="shared" si="147"/>
        <v>35 Business and public service associate professionals</v>
      </c>
      <c r="CL55" s="18">
        <f t="shared" ref="CL55:CP64" si="156">CL18/CL$35*100</f>
        <v>1.9192203773722449</v>
      </c>
      <c r="CM55" s="18">
        <f t="shared" si="156"/>
        <v>2.1430475018356363</v>
      </c>
      <c r="CN55" s="18">
        <f t="shared" si="156"/>
        <v>2.4239530166559735</v>
      </c>
      <c r="CO55" s="18">
        <f t="shared" si="156"/>
        <v>2.5222247419281847</v>
      </c>
      <c r="CP55" s="18">
        <f t="shared" si="156"/>
        <v>3.8507856523192143</v>
      </c>
      <c r="CR55" s="68">
        <f t="shared" si="137"/>
        <v>21.554975565846213</v>
      </c>
      <c r="CS55" s="69">
        <f t="shared" si="138"/>
        <v>33.987129204150598</v>
      </c>
      <c r="CT55" s="69">
        <f t="shared" si="139"/>
        <v>55.542104769996811</v>
      </c>
    </row>
    <row r="56" spans="1:98" x14ac:dyDescent="0.2">
      <c r="A56" t="str">
        <f t="shared" si="103"/>
        <v>41 Administrative occupations</v>
      </c>
      <c r="B56" s="18">
        <f t="shared" si="148"/>
        <v>3.7287377852239638</v>
      </c>
      <c r="C56" s="18">
        <f t="shared" si="148"/>
        <v>3.6537775678665785</v>
      </c>
      <c r="D56" s="18">
        <f t="shared" si="148"/>
        <v>3.7315659575955382</v>
      </c>
      <c r="E56" s="18">
        <f t="shared" si="148"/>
        <v>4.0108730308306226</v>
      </c>
      <c r="F56" s="18">
        <f t="shared" si="148"/>
        <v>4.3507752171128624</v>
      </c>
      <c r="H56" s="68">
        <f t="shared" si="105"/>
        <v>84.743706091781306</v>
      </c>
      <c r="I56" s="69">
        <f t="shared" si="106"/>
        <v>76.398642908462662</v>
      </c>
      <c r="J56" s="69">
        <f t="shared" si="107"/>
        <v>161.14234900024397</v>
      </c>
      <c r="L56" t="str">
        <f t="shared" si="140"/>
        <v>41 Administrative occupations</v>
      </c>
      <c r="M56" s="18">
        <f t="shared" si="149"/>
        <v>6.1056159720887235</v>
      </c>
      <c r="N56" s="18">
        <f t="shared" si="149"/>
        <v>5.7843595581149403</v>
      </c>
      <c r="O56" s="18">
        <f t="shared" si="149"/>
        <v>5.9491919073830886</v>
      </c>
      <c r="P56" s="18">
        <f t="shared" si="149"/>
        <v>6.4732842092869101</v>
      </c>
      <c r="Q56" s="18">
        <f t="shared" si="149"/>
        <v>6.9051452698395464</v>
      </c>
      <c r="S56" s="68">
        <f t="shared" si="109"/>
        <v>85.119323415426067</v>
      </c>
      <c r="T56" s="69">
        <f t="shared" si="110"/>
        <v>79.657852525465515</v>
      </c>
      <c r="U56" s="69">
        <f t="shared" si="111"/>
        <v>164.7771759408916</v>
      </c>
      <c r="W56" t="str">
        <f t="shared" si="141"/>
        <v>41 Administrative occupations</v>
      </c>
      <c r="X56" s="18">
        <f t="shared" si="150"/>
        <v>10.494317836382404</v>
      </c>
      <c r="Y56" s="18">
        <f t="shared" si="150"/>
        <v>9.8110785732744041</v>
      </c>
      <c r="Z56" s="18">
        <f t="shared" si="150"/>
        <v>10.173076241708877</v>
      </c>
      <c r="AA56" s="18">
        <f t="shared" si="150"/>
        <v>10.930019639928044</v>
      </c>
      <c r="AB56" s="18">
        <f t="shared" si="150"/>
        <v>11.399505482447793</v>
      </c>
      <c r="AD56" s="68">
        <f t="shared" si="113"/>
        <v>53.755339489879553</v>
      </c>
      <c r="AE56" s="69">
        <f t="shared" si="114"/>
        <v>70.733449520277446</v>
      </c>
      <c r="AF56" s="69">
        <f t="shared" si="115"/>
        <v>124.48878901015699</v>
      </c>
      <c r="AH56" t="str">
        <f t="shared" si="142"/>
        <v>41 Administrative occupations</v>
      </c>
      <c r="AI56" s="18">
        <f t="shared" si="151"/>
        <v>11.269037091785336</v>
      </c>
      <c r="AJ56" s="18">
        <f t="shared" si="151"/>
        <v>11.605001293976898</v>
      </c>
      <c r="AK56" s="18">
        <f t="shared" si="151"/>
        <v>12.064298465559505</v>
      </c>
      <c r="AL56" s="18">
        <f t="shared" si="151"/>
        <v>13.683879366462786</v>
      </c>
      <c r="AM56" s="18">
        <f t="shared" si="151"/>
        <v>14.771432258874059</v>
      </c>
      <c r="AO56" s="68">
        <f t="shared" si="117"/>
        <v>42.214077256256317</v>
      </c>
      <c r="AP56" s="69">
        <f t="shared" si="118"/>
        <v>72.15557594482614</v>
      </c>
      <c r="AQ56" s="69">
        <f t="shared" si="119"/>
        <v>114.36965320108246</v>
      </c>
      <c r="AS56" t="str">
        <f t="shared" si="143"/>
        <v>41 Administrative occupations</v>
      </c>
      <c r="AT56" s="18">
        <f t="shared" si="152"/>
        <v>12.010072168876443</v>
      </c>
      <c r="AU56" s="18">
        <f t="shared" si="152"/>
        <v>11.032072192425691</v>
      </c>
      <c r="AV56" s="18">
        <f t="shared" si="152"/>
        <v>11.682816840350817</v>
      </c>
      <c r="AW56" s="18">
        <f t="shared" si="152"/>
        <v>11.921646442168987</v>
      </c>
      <c r="AX56" s="18">
        <f t="shared" si="152"/>
        <v>11.885593787286847</v>
      </c>
      <c r="AZ56" s="68">
        <f t="shared" si="121"/>
        <v>33.511707991697158</v>
      </c>
      <c r="BA56" s="69">
        <f t="shared" si="122"/>
        <v>62.786699104317158</v>
      </c>
      <c r="BB56" s="69">
        <f t="shared" si="123"/>
        <v>96.29840709601433</v>
      </c>
      <c r="BD56" t="str">
        <f t="shared" si="144"/>
        <v>41 Administrative occupations</v>
      </c>
      <c r="BE56" s="18">
        <f t="shared" si="153"/>
        <v>9.7872139324746179</v>
      </c>
      <c r="BF56" s="18">
        <f t="shared" si="153"/>
        <v>9.1543174152212643</v>
      </c>
      <c r="BG56" s="18">
        <f t="shared" si="153"/>
        <v>10.01306405868538</v>
      </c>
      <c r="BH56" s="18">
        <f t="shared" si="153"/>
        <v>9.7656836774284308</v>
      </c>
      <c r="BI56" s="18">
        <f t="shared" si="153"/>
        <v>8.8580219191739094</v>
      </c>
      <c r="BK56" s="68">
        <f t="shared" si="125"/>
        <v>-12.420643237445486</v>
      </c>
      <c r="BL56" s="69">
        <f t="shared" si="126"/>
        <v>43.391047177487231</v>
      </c>
      <c r="BM56" s="69">
        <f t="shared" si="127"/>
        <v>30.970403940041745</v>
      </c>
      <c r="BO56" t="str">
        <f t="shared" si="145"/>
        <v>41 Administrative occupations</v>
      </c>
      <c r="BP56" s="18">
        <f t="shared" si="154"/>
        <v>11.158581680927584</v>
      </c>
      <c r="BQ56" s="18">
        <f t="shared" si="154"/>
        <v>10.650594276586528</v>
      </c>
      <c r="BR56" s="18">
        <f t="shared" si="154"/>
        <v>11.440701059176417</v>
      </c>
      <c r="BS56" s="18">
        <f t="shared" si="154"/>
        <v>11.291621032484118</v>
      </c>
      <c r="BT56" s="18">
        <f t="shared" si="154"/>
        <v>9.5514419293599833</v>
      </c>
      <c r="BV56" s="68">
        <f t="shared" si="129"/>
        <v>-27.72391148373271</v>
      </c>
      <c r="BW56" s="69">
        <f t="shared" si="130"/>
        <v>38.029248107627176</v>
      </c>
      <c r="BX56" s="69">
        <f t="shared" si="131"/>
        <v>10.30533662389446</v>
      </c>
      <c r="BZ56" t="str">
        <f t="shared" si="146"/>
        <v>41 Administrative occupations</v>
      </c>
      <c r="CA56" s="18">
        <f t="shared" si="155"/>
        <v>9.4517702881401107</v>
      </c>
      <c r="CB56" s="18">
        <f t="shared" si="155"/>
        <v>8.4043371029553864</v>
      </c>
      <c r="CC56" s="18">
        <f t="shared" si="155"/>
        <v>8.8975032649828698</v>
      </c>
      <c r="CD56" s="18">
        <f t="shared" si="155"/>
        <v>7.8804655002598256</v>
      </c>
      <c r="CE56" s="18">
        <f t="shared" si="155"/>
        <v>5.0420980374043936</v>
      </c>
      <c r="CG56" s="68">
        <f t="shared" si="133"/>
        <v>-68.22836205764284</v>
      </c>
      <c r="CH56" s="69">
        <f t="shared" si="134"/>
        <v>24.183298528172202</v>
      </c>
      <c r="CI56" s="69">
        <f t="shared" si="135"/>
        <v>-44.045063529470639</v>
      </c>
      <c r="CK56" t="str">
        <f t="shared" si="147"/>
        <v>41 Administrative occupations</v>
      </c>
      <c r="CL56" s="18">
        <f t="shared" si="156"/>
        <v>5.5639742612168392</v>
      </c>
      <c r="CM56" s="18">
        <f t="shared" si="156"/>
        <v>5.2647933300812486</v>
      </c>
      <c r="CN56" s="18">
        <f t="shared" si="156"/>
        <v>6.4664558793091285</v>
      </c>
      <c r="CO56" s="18">
        <f t="shared" si="156"/>
        <v>6.9456673406859863</v>
      </c>
      <c r="CP56" s="18">
        <f t="shared" si="156"/>
        <v>7.3895619593888506</v>
      </c>
      <c r="CR56" s="68">
        <f t="shared" si="137"/>
        <v>-12.562049539753103</v>
      </c>
      <c r="CS56" s="69">
        <f t="shared" si="138"/>
        <v>28.052880748041666</v>
      </c>
      <c r="CT56" s="69">
        <f t="shared" si="139"/>
        <v>15.490831208288562</v>
      </c>
    </row>
    <row r="57" spans="1:98" x14ac:dyDescent="0.2">
      <c r="A57" t="str">
        <f t="shared" si="103"/>
        <v>42 Secretarial and related occupations</v>
      </c>
      <c r="B57" s="18">
        <f t="shared" si="148"/>
        <v>0.28215872804737374</v>
      </c>
      <c r="C57" s="18">
        <f t="shared" si="148"/>
        <v>0.27208494086880536</v>
      </c>
      <c r="D57" s="18">
        <f t="shared" si="148"/>
        <v>0.25871031451852111</v>
      </c>
      <c r="E57" s="18">
        <f t="shared" si="148"/>
        <v>0.31380019816154087</v>
      </c>
      <c r="F57" s="18">
        <f t="shared" si="148"/>
        <v>0.44027664348336271</v>
      </c>
      <c r="H57" s="68">
        <f t="shared" si="105"/>
        <v>169.65348096960452</v>
      </c>
      <c r="I57" s="69">
        <f t="shared" si="106"/>
        <v>113.16447857628596</v>
      </c>
      <c r="J57" s="69">
        <f t="shared" si="107"/>
        <v>282.81795954589046</v>
      </c>
      <c r="L57" t="str">
        <f t="shared" si="140"/>
        <v>42 Secretarial and related occupations</v>
      </c>
      <c r="M57" s="18">
        <f t="shared" si="149"/>
        <v>1.0477500516558189</v>
      </c>
      <c r="N57" s="18">
        <f t="shared" si="149"/>
        <v>0.91483609211773353</v>
      </c>
      <c r="O57" s="18">
        <f t="shared" si="149"/>
        <v>0.91647271737851188</v>
      </c>
      <c r="P57" s="18">
        <f t="shared" si="149"/>
        <v>1.0520950640597329</v>
      </c>
      <c r="Q57" s="18">
        <f t="shared" si="149"/>
        <v>1.1679267879527155</v>
      </c>
      <c r="S57" s="68">
        <f t="shared" si="109"/>
        <v>103.25114083193066</v>
      </c>
      <c r="T57" s="69">
        <f t="shared" si="110"/>
        <v>94.704322551652751</v>
      </c>
      <c r="U57" s="69">
        <f t="shared" si="111"/>
        <v>197.95546338358338</v>
      </c>
      <c r="W57" t="str">
        <f t="shared" si="141"/>
        <v>42 Secretarial and related occupations</v>
      </c>
      <c r="X57" s="18">
        <f t="shared" si="150"/>
        <v>1.7775692403886483</v>
      </c>
      <c r="Y57" s="18">
        <f t="shared" si="150"/>
        <v>1.5530850077687925</v>
      </c>
      <c r="Z57" s="18">
        <f t="shared" si="150"/>
        <v>1.4785585103662209</v>
      </c>
      <c r="AA57" s="18">
        <f t="shared" si="150"/>
        <v>1.6573263771795375</v>
      </c>
      <c r="AB57" s="18">
        <f t="shared" si="150"/>
        <v>1.675763261698443</v>
      </c>
      <c r="AD57" s="68">
        <f t="shared" si="113"/>
        <v>55.514412387897814</v>
      </c>
      <c r="AE57" s="69">
        <f t="shared" si="114"/>
        <v>84.49951629678057</v>
      </c>
      <c r="AF57" s="69">
        <f t="shared" si="115"/>
        <v>140.01392868467838</v>
      </c>
      <c r="AH57" t="str">
        <f t="shared" si="142"/>
        <v>42 Secretarial and related occupations</v>
      </c>
      <c r="AI57" s="18">
        <f t="shared" si="151"/>
        <v>2.4927901461971556</v>
      </c>
      <c r="AJ57" s="18">
        <f t="shared" si="151"/>
        <v>2.410925450409255</v>
      </c>
      <c r="AK57" s="18">
        <f t="shared" si="151"/>
        <v>2.4168842739951852</v>
      </c>
      <c r="AL57" s="18">
        <f t="shared" si="151"/>
        <v>2.5703985579505981</v>
      </c>
      <c r="AM57" s="18">
        <f t="shared" si="151"/>
        <v>2.0843222446798779</v>
      </c>
      <c r="AO57" s="68">
        <f t="shared" si="117"/>
        <v>0.16847480891298827</v>
      </c>
      <c r="AP57" s="69">
        <f t="shared" si="118"/>
        <v>63.229214781181383</v>
      </c>
      <c r="AQ57" s="69">
        <f t="shared" si="119"/>
        <v>63.397689590094373</v>
      </c>
      <c r="AS57" t="str">
        <f t="shared" si="143"/>
        <v>42 Secretarial and related occupations</v>
      </c>
      <c r="AT57" s="18">
        <f t="shared" si="152"/>
        <v>2.2263866771583434</v>
      </c>
      <c r="AU57" s="18">
        <f t="shared" si="152"/>
        <v>1.8090702314809772</v>
      </c>
      <c r="AV57" s="18">
        <f t="shared" si="152"/>
        <v>1.7749727233028387</v>
      </c>
      <c r="AW57" s="18">
        <f t="shared" si="152"/>
        <v>1.7468689725560149</v>
      </c>
      <c r="AX57" s="18">
        <f t="shared" si="152"/>
        <v>1.1918865321847905</v>
      </c>
      <c r="AZ57" s="68">
        <f t="shared" si="121"/>
        <v>-11.877001644879615</v>
      </c>
      <c r="BA57" s="69">
        <f t="shared" si="122"/>
        <v>57.925001216441729</v>
      </c>
      <c r="BB57" s="69">
        <f t="shared" si="123"/>
        <v>46.047999571562116</v>
      </c>
      <c r="BD57" t="str">
        <f t="shared" si="144"/>
        <v>42 Secretarial and related occupations</v>
      </c>
      <c r="BE57" s="18">
        <f t="shared" si="153"/>
        <v>2.0702156303668207</v>
      </c>
      <c r="BF57" s="18">
        <f t="shared" si="153"/>
        <v>1.7965062879580755</v>
      </c>
      <c r="BG57" s="18">
        <f t="shared" si="153"/>
        <v>1.8943138300935662</v>
      </c>
      <c r="BH57" s="18">
        <f t="shared" si="153"/>
        <v>1.7730019113150537</v>
      </c>
      <c r="BI57" s="18">
        <f t="shared" si="153"/>
        <v>0.57587650204738361</v>
      </c>
      <c r="BK57" s="68">
        <f t="shared" si="125"/>
        <v>-69.903955307300649</v>
      </c>
      <c r="BL57" s="69">
        <f t="shared" si="126"/>
        <v>34.764300560340082</v>
      </c>
      <c r="BM57" s="69">
        <f t="shared" si="127"/>
        <v>-35.139654746960566</v>
      </c>
      <c r="BO57" t="str">
        <f t="shared" si="145"/>
        <v>42 Secretarial and related occupations</v>
      </c>
      <c r="BP57" s="18">
        <f t="shared" si="154"/>
        <v>2.4795070426927674</v>
      </c>
      <c r="BQ57" s="18">
        <f t="shared" si="154"/>
        <v>2.1049865759232205</v>
      </c>
      <c r="BR57" s="18">
        <f t="shared" si="154"/>
        <v>2.0471109809590153</v>
      </c>
      <c r="BS57" s="18">
        <f t="shared" si="154"/>
        <v>1.6281745833025965</v>
      </c>
      <c r="BT57" s="18">
        <f t="shared" si="154"/>
        <v>0.52822374507073699</v>
      </c>
      <c r="BV57" s="68">
        <f t="shared" si="129"/>
        <v>-77.661455562710586</v>
      </c>
      <c r="BW57" s="69">
        <f t="shared" si="130"/>
        <v>26.823871708120674</v>
      </c>
      <c r="BX57" s="69">
        <f t="shared" si="131"/>
        <v>-50.837583854589909</v>
      </c>
      <c r="BZ57" t="str">
        <f t="shared" si="146"/>
        <v>42 Secretarial and related occupations</v>
      </c>
      <c r="CA57" s="18">
        <f t="shared" si="155"/>
        <v>3.5741192676164109</v>
      </c>
      <c r="CB57" s="18">
        <f t="shared" si="155"/>
        <v>3.1175562063789979</v>
      </c>
      <c r="CC57" s="18">
        <f t="shared" si="155"/>
        <v>3.0983951561186669</v>
      </c>
      <c r="CD57" s="18">
        <f t="shared" si="155"/>
        <v>2.2137873448044401</v>
      </c>
      <c r="CE57" s="18">
        <f t="shared" si="155"/>
        <v>0.72961794523487145</v>
      </c>
      <c r="CG57" s="68">
        <f t="shared" si="133"/>
        <v>-86.797530367805749</v>
      </c>
      <c r="CH57" s="69">
        <f t="shared" si="134"/>
        <v>21.413457163465289</v>
      </c>
      <c r="CI57" s="69">
        <f t="shared" si="135"/>
        <v>-65.384073204340481</v>
      </c>
      <c r="CK57" t="str">
        <f t="shared" si="147"/>
        <v>42 Secretarial and related occupations</v>
      </c>
      <c r="CL57" s="18">
        <f t="shared" si="156"/>
        <v>1.9885761697760851</v>
      </c>
      <c r="CM57" s="18">
        <f t="shared" si="156"/>
        <v>2.054360215764369</v>
      </c>
      <c r="CN57" s="18">
        <f t="shared" si="156"/>
        <v>2.4322660952403905</v>
      </c>
      <c r="CO57" s="18">
        <f t="shared" si="156"/>
        <v>2.6700270964458528</v>
      </c>
      <c r="CP57" s="18">
        <f t="shared" si="156"/>
        <v>2.7920676392844492</v>
      </c>
      <c r="CR57" s="68">
        <f t="shared" si="137"/>
        <v>-12.16604429597111</v>
      </c>
      <c r="CS57" s="69">
        <f t="shared" si="138"/>
        <v>37.553667344827481</v>
      </c>
      <c r="CT57" s="69">
        <f t="shared" si="139"/>
        <v>25.387623048856373</v>
      </c>
    </row>
    <row r="58" spans="1:98" x14ac:dyDescent="0.2">
      <c r="A58" t="str">
        <f t="shared" si="103"/>
        <v>51 Skilled agricultural and related trades</v>
      </c>
      <c r="B58" s="18">
        <f t="shared" si="148"/>
        <v>0.27095261887113686</v>
      </c>
      <c r="C58" s="18">
        <f t="shared" si="148"/>
        <v>0.15397568215042998</v>
      </c>
      <c r="D58" s="18">
        <f t="shared" si="148"/>
        <v>0.19439863599725621</v>
      </c>
      <c r="E58" s="18">
        <f t="shared" si="148"/>
        <v>0.18666752061450761</v>
      </c>
      <c r="F58" s="18">
        <f t="shared" si="148"/>
        <v>0.20056279661210727</v>
      </c>
      <c r="H58" s="68">
        <f t="shared" si="105"/>
        <v>63.474979427440644</v>
      </c>
      <c r="I58" s="69">
        <f t="shared" si="106"/>
        <v>88.052490171486397</v>
      </c>
      <c r="J58" s="69">
        <f t="shared" si="107"/>
        <v>151.52746959892704</v>
      </c>
      <c r="L58" t="str">
        <f t="shared" si="140"/>
        <v>51 Skilled agricultural and related trades</v>
      </c>
      <c r="M58" s="18">
        <f t="shared" si="149"/>
        <v>0.17970187259814752</v>
      </c>
      <c r="N58" s="18">
        <f t="shared" si="149"/>
        <v>0.15997903891456583</v>
      </c>
      <c r="O58" s="18">
        <f t="shared" si="149"/>
        <v>0.13973513336989402</v>
      </c>
      <c r="P58" s="18">
        <f t="shared" si="149"/>
        <v>0.11831642185347892</v>
      </c>
      <c r="Q58" s="18">
        <f t="shared" si="149"/>
        <v>0.12843848392003765</v>
      </c>
      <c r="S58" s="68">
        <f t="shared" si="109"/>
        <v>46.597468203615257</v>
      </c>
      <c r="T58" s="69">
        <f t="shared" si="110"/>
        <v>61.387405051140256</v>
      </c>
      <c r="U58" s="69">
        <f t="shared" si="111"/>
        <v>107.98487325475551</v>
      </c>
      <c r="W58" t="str">
        <f t="shared" si="141"/>
        <v>51 Skilled agricultural and related trades</v>
      </c>
      <c r="X58" s="18">
        <f t="shared" si="150"/>
        <v>0.77022280037059787</v>
      </c>
      <c r="Y58" s="18">
        <f t="shared" si="150"/>
        <v>0.78579002417645816</v>
      </c>
      <c r="Z58" s="18">
        <f t="shared" si="150"/>
        <v>0.8580664396469867</v>
      </c>
      <c r="AA58" s="18">
        <f t="shared" si="150"/>
        <v>0.85536666625676094</v>
      </c>
      <c r="AB58" s="18">
        <f t="shared" si="150"/>
        <v>1.0149901110037001</v>
      </c>
      <c r="AD58" s="68">
        <f t="shared" si="113"/>
        <v>62.307051621384836</v>
      </c>
      <c r="AE58" s="69">
        <f t="shared" si="114"/>
        <v>82.986490130777767</v>
      </c>
      <c r="AF58" s="69">
        <f t="shared" si="115"/>
        <v>145.29354175216261</v>
      </c>
      <c r="AH58" t="str">
        <f t="shared" si="142"/>
        <v>51 Skilled agricultural and related trades</v>
      </c>
      <c r="AI58" s="18">
        <f t="shared" si="151"/>
        <v>0.99561334386053335</v>
      </c>
      <c r="AJ58" s="18">
        <f t="shared" si="151"/>
        <v>1.243491377763166</v>
      </c>
      <c r="AK58" s="18">
        <f t="shared" si="151"/>
        <v>1.2022145449582511</v>
      </c>
      <c r="AL58" s="18">
        <f t="shared" si="151"/>
        <v>1.2840549078074952</v>
      </c>
      <c r="AM58" s="18">
        <f t="shared" si="151"/>
        <v>1.5473181438039303</v>
      </c>
      <c r="AO58" s="68">
        <f t="shared" si="117"/>
        <v>49.492599437944385</v>
      </c>
      <c r="AP58" s="69">
        <f t="shared" si="118"/>
        <v>84.450336779854453</v>
      </c>
      <c r="AQ58" s="69">
        <f t="shared" si="119"/>
        <v>133.94293621779886</v>
      </c>
      <c r="AS58" t="str">
        <f t="shared" si="143"/>
        <v>51 Skilled agricultural and related trades</v>
      </c>
      <c r="AT58" s="18">
        <f t="shared" si="152"/>
        <v>1.6006928697496399</v>
      </c>
      <c r="AU58" s="18">
        <f t="shared" si="152"/>
        <v>1.8727729325668578</v>
      </c>
      <c r="AV58" s="18">
        <f t="shared" si="152"/>
        <v>1.8770321535537327</v>
      </c>
      <c r="AW58" s="18">
        <f t="shared" si="152"/>
        <v>1.8543369731946318</v>
      </c>
      <c r="AX58" s="18">
        <f t="shared" si="152"/>
        <v>2.179576818292567</v>
      </c>
      <c r="AZ58" s="68">
        <f t="shared" si="121"/>
        <v>52.386503557703122</v>
      </c>
      <c r="BA58" s="69">
        <f t="shared" si="122"/>
        <v>77.580712834171507</v>
      </c>
      <c r="BB58" s="69">
        <f t="shared" si="123"/>
        <v>129.96721639187462</v>
      </c>
      <c r="BD58" t="str">
        <f t="shared" si="144"/>
        <v>51 Skilled agricultural and related trades</v>
      </c>
      <c r="BE58" s="18">
        <f t="shared" si="153"/>
        <v>0.80812399948747626</v>
      </c>
      <c r="BF58" s="18">
        <f t="shared" si="153"/>
        <v>0.77924196022465031</v>
      </c>
      <c r="BG58" s="18">
        <f t="shared" si="153"/>
        <v>0.75416557619275437</v>
      </c>
      <c r="BH58" s="18">
        <f t="shared" si="153"/>
        <v>0.6987896761573994</v>
      </c>
      <c r="BI58" s="18">
        <f t="shared" si="153"/>
        <v>0.69646405701590097</v>
      </c>
      <c r="BK58" s="68">
        <f t="shared" si="125"/>
        <v>-8.5752043562671556</v>
      </c>
      <c r="BL58" s="69">
        <f t="shared" si="126"/>
        <v>49.457933400445299</v>
      </c>
      <c r="BM58" s="69">
        <f t="shared" si="127"/>
        <v>40.882729044178141</v>
      </c>
      <c r="BO58" t="str">
        <f t="shared" si="145"/>
        <v>51 Skilled agricultural and related trades</v>
      </c>
      <c r="BP58" s="18">
        <f t="shared" si="154"/>
        <v>1.3519672996847596</v>
      </c>
      <c r="BQ58" s="18">
        <f t="shared" si="154"/>
        <v>1.3392300286210435</v>
      </c>
      <c r="BR58" s="18">
        <f t="shared" si="154"/>
        <v>1.3556155472657836</v>
      </c>
      <c r="BS58" s="18">
        <f t="shared" si="154"/>
        <v>1.2887705739220601</v>
      </c>
      <c r="BT58" s="18">
        <f t="shared" si="154"/>
        <v>1.4435564746028924</v>
      </c>
      <c r="BV58" s="68">
        <f t="shared" si="129"/>
        <v>-7.8117486544973387</v>
      </c>
      <c r="BW58" s="69">
        <f t="shared" si="130"/>
        <v>51.731793485230327</v>
      </c>
      <c r="BX58" s="69">
        <f t="shared" si="131"/>
        <v>43.920044830732991</v>
      </c>
      <c r="BZ58" t="str">
        <f t="shared" si="146"/>
        <v>51 Skilled agricultural and related trades</v>
      </c>
      <c r="CA58" s="18">
        <f t="shared" si="155"/>
        <v>1.4964635012400282</v>
      </c>
      <c r="CB58" s="18">
        <f t="shared" si="155"/>
        <v>1.5429224082178075</v>
      </c>
      <c r="CC58" s="18">
        <f t="shared" si="155"/>
        <v>1.5905507664256056</v>
      </c>
      <c r="CD58" s="18">
        <f t="shared" si="155"/>
        <v>1.5195862388465209</v>
      </c>
      <c r="CE58" s="18">
        <f t="shared" si="155"/>
        <v>2.2258029562199395</v>
      </c>
      <c r="CG58" s="68">
        <f t="shared" si="133"/>
        <v>-21.542285149700962</v>
      </c>
      <c r="CH58" s="69">
        <f t="shared" si="134"/>
        <v>39.903109520467702</v>
      </c>
      <c r="CI58" s="69">
        <f t="shared" si="135"/>
        <v>18.360824370766736</v>
      </c>
      <c r="CK58" t="str">
        <f t="shared" si="147"/>
        <v>51 Skilled agricultural and related trades</v>
      </c>
      <c r="CL58" s="18">
        <f t="shared" si="156"/>
        <v>2.6294750816524308</v>
      </c>
      <c r="CM58" s="18">
        <f t="shared" si="156"/>
        <v>3.3883032739924337</v>
      </c>
      <c r="CN58" s="18">
        <f t="shared" si="156"/>
        <v>3.0849699408214493</v>
      </c>
      <c r="CO58" s="18">
        <f t="shared" si="156"/>
        <v>3.5858688518429744</v>
      </c>
      <c r="CP58" s="18">
        <f t="shared" si="156"/>
        <v>2.3037004198957423</v>
      </c>
      <c r="CR58" s="68">
        <f t="shared" si="137"/>
        <v>-42.862312722856899</v>
      </c>
      <c r="CS58" s="69">
        <f t="shared" si="138"/>
        <v>31.893981521022646</v>
      </c>
      <c r="CT58" s="69">
        <f t="shared" si="139"/>
        <v>-10.968331201834248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0.19222206169237238</v>
      </c>
      <c r="C59" s="18">
        <f t="shared" si="148"/>
        <v>0.17496158041971738</v>
      </c>
      <c r="D59" s="18">
        <f t="shared" si="148"/>
        <v>0.17671609608896288</v>
      </c>
      <c r="E59" s="18">
        <f t="shared" si="148"/>
        <v>0.17864714099391321</v>
      </c>
      <c r="F59" s="18">
        <f t="shared" si="148"/>
        <v>0.18704250943368778</v>
      </c>
      <c r="H59" s="68">
        <f t="shared" si="105"/>
        <v>67.70976089322501</v>
      </c>
      <c r="I59" s="69">
        <f t="shared" si="106"/>
        <v>62.067030331728404</v>
      </c>
      <c r="J59" s="69">
        <f t="shared" si="107"/>
        <v>129.77679122495343</v>
      </c>
      <c r="L59" t="str">
        <f t="shared" si="140"/>
        <v>52 Skilled metal, electrical and electronic trades</v>
      </c>
      <c r="M59" s="18">
        <f t="shared" si="149"/>
        <v>0.63982070960888759</v>
      </c>
      <c r="N59" s="18">
        <f t="shared" si="149"/>
        <v>0.73922585236104121</v>
      </c>
      <c r="O59" s="18">
        <f t="shared" si="149"/>
        <v>0.57324128237071326</v>
      </c>
      <c r="P59" s="18">
        <f t="shared" si="149"/>
        <v>0.61990071337955777</v>
      </c>
      <c r="Q59" s="18">
        <f t="shared" si="149"/>
        <v>0.65557455243405693</v>
      </c>
      <c r="S59" s="68">
        <f t="shared" si="109"/>
        <v>82.398617156363656</v>
      </c>
      <c r="T59" s="69">
        <f t="shared" si="110"/>
        <v>68.826181847988593</v>
      </c>
      <c r="U59" s="69">
        <f t="shared" si="111"/>
        <v>151.22479900435223</v>
      </c>
      <c r="W59" t="str">
        <f t="shared" si="141"/>
        <v>52 Skilled metal, electrical and electronic trades</v>
      </c>
      <c r="X59" s="18">
        <f t="shared" si="150"/>
        <v>1.0012139575610934</v>
      </c>
      <c r="Y59" s="18">
        <f t="shared" si="150"/>
        <v>1.1665439876564025</v>
      </c>
      <c r="Z59" s="18">
        <f t="shared" si="150"/>
        <v>0.95949340881803669</v>
      </c>
      <c r="AA59" s="18">
        <f t="shared" si="150"/>
        <v>1.0067890526828256</v>
      </c>
      <c r="AB59" s="18">
        <f t="shared" si="150"/>
        <v>1.1331405176007221</v>
      </c>
      <c r="AD59" s="68">
        <f t="shared" si="113"/>
        <v>62.04598207830945</v>
      </c>
      <c r="AE59" s="69">
        <f t="shared" si="114"/>
        <v>59.959615884379971</v>
      </c>
      <c r="AF59" s="69">
        <f t="shared" si="115"/>
        <v>122.00559796268942</v>
      </c>
      <c r="AH59" t="str">
        <f t="shared" si="142"/>
        <v>52 Skilled metal, electrical and electronic trades</v>
      </c>
      <c r="AI59" s="18">
        <f t="shared" si="151"/>
        <v>1.1235973345159076</v>
      </c>
      <c r="AJ59" s="18">
        <f t="shared" si="151"/>
        <v>1.416776036567722</v>
      </c>
      <c r="AK59" s="18">
        <f t="shared" si="151"/>
        <v>1.2495015174007018</v>
      </c>
      <c r="AL59" s="18">
        <f t="shared" si="151"/>
        <v>1.3769441158500275</v>
      </c>
      <c r="AM59" s="18">
        <f t="shared" si="151"/>
        <v>1.6211302149075728</v>
      </c>
      <c r="AO59" s="68">
        <f t="shared" si="117"/>
        <v>50.696500080963411</v>
      </c>
      <c r="AP59" s="69">
        <f t="shared" si="118"/>
        <v>53.021500023796456</v>
      </c>
      <c r="AQ59" s="69">
        <f t="shared" si="119"/>
        <v>103.71800010475987</v>
      </c>
      <c r="AS59" t="str">
        <f t="shared" si="143"/>
        <v>52 Skilled metal, electrical and electronic trades</v>
      </c>
      <c r="AT59" s="18">
        <f t="shared" si="152"/>
        <v>5.7107684445963143</v>
      </c>
      <c r="AU59" s="18">
        <f t="shared" si="152"/>
        <v>6.171412063643305</v>
      </c>
      <c r="AV59" s="18">
        <f t="shared" si="152"/>
        <v>5.3888445262317504</v>
      </c>
      <c r="AW59" s="18">
        <f t="shared" si="152"/>
        <v>5.3110337269174801</v>
      </c>
      <c r="AX59" s="18">
        <f t="shared" si="152"/>
        <v>5.6064410467694108</v>
      </c>
      <c r="AZ59" s="68">
        <f t="shared" si="121"/>
        <v>36.533002944743259</v>
      </c>
      <c r="BA59" s="69">
        <f t="shared" si="122"/>
        <v>48.543684111103815</v>
      </c>
      <c r="BB59" s="69">
        <f t="shared" si="123"/>
        <v>85.076687055847074</v>
      </c>
      <c r="BD59" t="str">
        <f t="shared" si="144"/>
        <v>52 Skilled metal, electrical and electronic trades</v>
      </c>
      <c r="BE59" s="18">
        <f t="shared" si="153"/>
        <v>8.217715045060265</v>
      </c>
      <c r="BF59" s="18">
        <f t="shared" si="153"/>
        <v>8.4135755945256943</v>
      </c>
      <c r="BG59" s="18">
        <f t="shared" si="153"/>
        <v>7.1499279566594316</v>
      </c>
      <c r="BH59" s="18">
        <f t="shared" si="153"/>
        <v>6.7834672221356795</v>
      </c>
      <c r="BI59" s="18">
        <f t="shared" si="153"/>
        <v>5.8464521498389264</v>
      </c>
      <c r="BK59" s="68">
        <f t="shared" si="125"/>
        <v>-19.048904788025993</v>
      </c>
      <c r="BL59" s="69">
        <f t="shared" si="126"/>
        <v>31.186290421821393</v>
      </c>
      <c r="BM59" s="69">
        <f t="shared" si="127"/>
        <v>12.137385633795397</v>
      </c>
      <c r="BO59" t="str">
        <f t="shared" si="145"/>
        <v>52 Skilled metal, electrical and electronic trades</v>
      </c>
      <c r="BP59" s="18">
        <f t="shared" si="154"/>
        <v>4.9529735861256823</v>
      </c>
      <c r="BQ59" s="18">
        <f t="shared" si="154"/>
        <v>4.8713566005254307</v>
      </c>
      <c r="BR59" s="18">
        <f t="shared" si="154"/>
        <v>4.4878753584804256</v>
      </c>
      <c r="BS59" s="18">
        <f t="shared" si="154"/>
        <v>4.1220563422493441</v>
      </c>
      <c r="BT59" s="18">
        <f t="shared" si="154"/>
        <v>3.9770940967689281</v>
      </c>
      <c r="BV59" s="68">
        <f t="shared" si="129"/>
        <v>-23.280914228162679</v>
      </c>
      <c r="BW59" s="69">
        <f t="shared" si="130"/>
        <v>31.782514519067423</v>
      </c>
      <c r="BX59" s="69">
        <f t="shared" si="131"/>
        <v>8.501600290904749</v>
      </c>
      <c r="BZ59" t="str">
        <f t="shared" si="146"/>
        <v>52 Skilled metal, electrical and electronic trades</v>
      </c>
      <c r="CA59" s="18">
        <f t="shared" si="155"/>
        <v>3.5550158487502315</v>
      </c>
      <c r="CB59" s="18">
        <f t="shared" si="155"/>
        <v>3.6157521178057745</v>
      </c>
      <c r="CC59" s="18">
        <f t="shared" si="155"/>
        <v>3.3162215988397823</v>
      </c>
      <c r="CD59" s="18">
        <f t="shared" si="155"/>
        <v>3.158010499016743</v>
      </c>
      <c r="CE59" s="18">
        <f t="shared" si="155"/>
        <v>2.6436990793207591</v>
      </c>
      <c r="CG59" s="68">
        <f t="shared" si="133"/>
        <v>-55.304381508142306</v>
      </c>
      <c r="CH59" s="69">
        <f t="shared" si="134"/>
        <v>25.976537851209152</v>
      </c>
      <c r="CI59" s="69">
        <f t="shared" si="135"/>
        <v>-29.327843656933151</v>
      </c>
      <c r="CK59" t="str">
        <f t="shared" si="147"/>
        <v>52 Skilled metal, electrical and electronic trades</v>
      </c>
      <c r="CL59" s="18">
        <f t="shared" si="156"/>
        <v>3.7226073104621524</v>
      </c>
      <c r="CM59" s="18">
        <f t="shared" si="156"/>
        <v>4.4205058138989468</v>
      </c>
      <c r="CN59" s="18">
        <f t="shared" si="156"/>
        <v>3.7472378180465253</v>
      </c>
      <c r="CO59" s="18">
        <f t="shared" si="156"/>
        <v>3.8752986626762338</v>
      </c>
      <c r="CP59" s="18">
        <f t="shared" si="156"/>
        <v>3.0260733730274723</v>
      </c>
      <c r="CR59" s="68">
        <f t="shared" si="137"/>
        <v>-38.210342100461233</v>
      </c>
      <c r="CS59" s="69">
        <f t="shared" si="138"/>
        <v>26.653786257370836</v>
      </c>
      <c r="CT59" s="69">
        <f t="shared" si="139"/>
        <v>-11.556555843090397</v>
      </c>
    </row>
    <row r="60" spans="1:98" x14ac:dyDescent="0.2">
      <c r="A60" t="str">
        <f t="shared" si="103"/>
        <v>53 Skilled construction and building trades</v>
      </c>
      <c r="B60" s="18">
        <f t="shared" si="148"/>
        <v>7.2964716832755447E-2</v>
      </c>
      <c r="C60" s="18">
        <f t="shared" si="148"/>
        <v>5.3847637727860533E-2</v>
      </c>
      <c r="D60" s="18">
        <f t="shared" si="148"/>
        <v>4.6899912400517996E-2</v>
      </c>
      <c r="E60" s="18">
        <f t="shared" si="148"/>
        <v>6.1270812753226142E-2</v>
      </c>
      <c r="F60" s="18">
        <f t="shared" si="148"/>
        <v>4.6883102678633208E-2</v>
      </c>
      <c r="H60" s="68">
        <f t="shared" si="105"/>
        <v>58.393896144665561</v>
      </c>
      <c r="I60" s="69">
        <f t="shared" si="106"/>
        <v>71.248165197394812</v>
      </c>
      <c r="J60" s="69">
        <f t="shared" si="107"/>
        <v>129.64206134206037</v>
      </c>
      <c r="L60" t="str">
        <f t="shared" si="140"/>
        <v>53 Skilled construction and building trades</v>
      </c>
      <c r="M60" s="18">
        <f t="shared" si="149"/>
        <v>0.27693280106562046</v>
      </c>
      <c r="N60" s="18">
        <f t="shared" si="149"/>
        <v>0.2923238994598687</v>
      </c>
      <c r="O60" s="18">
        <f t="shared" si="149"/>
        <v>0.24244452706092373</v>
      </c>
      <c r="P60" s="18">
        <f t="shared" si="149"/>
        <v>0.25751293496005134</v>
      </c>
      <c r="Q60" s="18">
        <f t="shared" si="149"/>
        <v>0.24279641283976994</v>
      </c>
      <c r="S60" s="68">
        <f t="shared" si="109"/>
        <v>59.722755668684904</v>
      </c>
      <c r="T60" s="69">
        <f t="shared" si="110"/>
        <v>69.141193507862525</v>
      </c>
      <c r="U60" s="69">
        <f t="shared" si="111"/>
        <v>128.86394917654741</v>
      </c>
      <c r="W60" t="str">
        <f t="shared" si="141"/>
        <v>53 Skilled construction and building trades</v>
      </c>
      <c r="X60" s="18">
        <f t="shared" si="150"/>
        <v>0.52917885266819709</v>
      </c>
      <c r="Y60" s="18">
        <f t="shared" si="150"/>
        <v>0.59460174454494708</v>
      </c>
      <c r="Z60" s="18">
        <f t="shared" si="150"/>
        <v>0.53049311233445728</v>
      </c>
      <c r="AA60" s="18">
        <f t="shared" si="150"/>
        <v>0.55791411323980467</v>
      </c>
      <c r="AB60" s="18">
        <f t="shared" si="150"/>
        <v>0.61782237927190764</v>
      </c>
      <c r="AD60" s="68">
        <f t="shared" si="113"/>
        <v>59.80132651424784</v>
      </c>
      <c r="AE60" s="69">
        <f t="shared" si="114"/>
        <v>64.19577922207506</v>
      </c>
      <c r="AF60" s="69">
        <f t="shared" si="115"/>
        <v>123.99710573632289</v>
      </c>
      <c r="AH60" t="str">
        <f t="shared" si="142"/>
        <v>53 Skilled construction and building trades</v>
      </c>
      <c r="AI60" s="18">
        <f t="shared" si="151"/>
        <v>0.91309021008098989</v>
      </c>
      <c r="AJ60" s="18">
        <f t="shared" si="151"/>
        <v>1.2858337410515372</v>
      </c>
      <c r="AK60" s="18">
        <f t="shared" si="151"/>
        <v>1.1877909475646449</v>
      </c>
      <c r="AL60" s="18">
        <f t="shared" si="151"/>
        <v>1.4204888668498914</v>
      </c>
      <c r="AM60" s="18">
        <f t="shared" si="151"/>
        <v>1.7926064593811801</v>
      </c>
      <c r="AO60" s="68">
        <f t="shared" si="117"/>
        <v>75.293979093353087</v>
      </c>
      <c r="AP60" s="69">
        <f t="shared" si="118"/>
        <v>70.514151223170956</v>
      </c>
      <c r="AQ60" s="69">
        <f t="shared" si="119"/>
        <v>145.80813031652406</v>
      </c>
      <c r="AS60" t="str">
        <f t="shared" si="143"/>
        <v>53 Skilled construction and building trades</v>
      </c>
      <c r="AT60" s="18">
        <f t="shared" si="152"/>
        <v>1.8329825643204924</v>
      </c>
      <c r="AU60" s="18">
        <f t="shared" si="152"/>
        <v>2.0839182864142924</v>
      </c>
      <c r="AV60" s="18">
        <f t="shared" si="152"/>
        <v>1.849363160966331</v>
      </c>
      <c r="AW60" s="18">
        <f t="shared" si="152"/>
        <v>2.0076301684928035</v>
      </c>
      <c r="AX60" s="18">
        <f t="shared" si="152"/>
        <v>2.0674483894700444</v>
      </c>
      <c r="AZ60" s="68">
        <f t="shared" si="121"/>
        <v>46.709592587966576</v>
      </c>
      <c r="BA60" s="69">
        <f t="shared" si="122"/>
        <v>61.77554668393612</v>
      </c>
      <c r="BB60" s="69">
        <f t="shared" si="123"/>
        <v>108.48513927190271</v>
      </c>
      <c r="BD60" t="str">
        <f t="shared" si="144"/>
        <v>53 Skilled construction and building trades</v>
      </c>
      <c r="BE60" s="18">
        <f t="shared" si="153"/>
        <v>5.76792236458612</v>
      </c>
      <c r="BF60" s="18">
        <f t="shared" si="153"/>
        <v>5.7622306323656263</v>
      </c>
      <c r="BG60" s="18">
        <f t="shared" si="153"/>
        <v>4.9359875298482718</v>
      </c>
      <c r="BH60" s="18">
        <f t="shared" si="153"/>
        <v>4.8354136508525691</v>
      </c>
      <c r="BI60" s="18">
        <f t="shared" si="153"/>
        <v>4.2754405490525489</v>
      </c>
      <c r="BK60" s="68">
        <f t="shared" si="125"/>
        <v>-14.249075074907719</v>
      </c>
      <c r="BL60" s="69">
        <f t="shared" si="126"/>
        <v>35.089125618852194</v>
      </c>
      <c r="BM60" s="69">
        <f t="shared" si="127"/>
        <v>20.840050543944468</v>
      </c>
      <c r="BO60" t="str">
        <f t="shared" si="145"/>
        <v>53 Skilled construction and building trades</v>
      </c>
      <c r="BP60" s="18">
        <f t="shared" si="154"/>
        <v>5.1687233696688546</v>
      </c>
      <c r="BQ60" s="18">
        <f t="shared" si="154"/>
        <v>5.5700728554555123</v>
      </c>
      <c r="BR60" s="18">
        <f t="shared" si="154"/>
        <v>5.1903469670277191</v>
      </c>
      <c r="BS60" s="18">
        <f t="shared" si="154"/>
        <v>5.3704487738125133</v>
      </c>
      <c r="BT60" s="18">
        <f t="shared" si="154"/>
        <v>6.050923177521824</v>
      </c>
      <c r="BV60" s="68">
        <f t="shared" si="129"/>
        <v>0.92612235363317175</v>
      </c>
      <c r="BW60" s="69">
        <f t="shared" si="130"/>
        <v>44.767546030179126</v>
      </c>
      <c r="BX60" s="69">
        <f t="shared" si="131"/>
        <v>45.693668383812302</v>
      </c>
      <c r="BZ60" t="str">
        <f t="shared" si="146"/>
        <v>53 Skilled construction and building trades</v>
      </c>
      <c r="CA60" s="18">
        <f t="shared" si="155"/>
        <v>3.8049913454570405</v>
      </c>
      <c r="CB60" s="18">
        <f t="shared" si="155"/>
        <v>4.1333550860402575</v>
      </c>
      <c r="CC60" s="18">
        <f t="shared" si="155"/>
        <v>3.9101128564974976</v>
      </c>
      <c r="CD60" s="18">
        <f t="shared" si="155"/>
        <v>4.1014893699983794</v>
      </c>
      <c r="CE60" s="18">
        <f t="shared" si="155"/>
        <v>5.2744102274124804</v>
      </c>
      <c r="CG60" s="68">
        <f t="shared" si="133"/>
        <v>-24.372266088854442</v>
      </c>
      <c r="CH60" s="69">
        <f t="shared" si="134"/>
        <v>34.997768295140439</v>
      </c>
      <c r="CI60" s="69">
        <f t="shared" si="135"/>
        <v>10.625502206286003</v>
      </c>
      <c r="CK60" t="str">
        <f t="shared" si="147"/>
        <v>53 Skilled construction and building trades</v>
      </c>
      <c r="CL60" s="18">
        <f t="shared" si="156"/>
        <v>5.622613792019159</v>
      </c>
      <c r="CM60" s="18">
        <f t="shared" si="156"/>
        <v>6.0431345389477489</v>
      </c>
      <c r="CN60" s="18">
        <f t="shared" si="156"/>
        <v>5.0528229964004465</v>
      </c>
      <c r="CO60" s="18">
        <f t="shared" si="156"/>
        <v>4.2339551683601115</v>
      </c>
      <c r="CP60" s="18">
        <f t="shared" si="156"/>
        <v>0.93787224652551426</v>
      </c>
      <c r="CR60" s="68">
        <f t="shared" si="137"/>
        <v>-85.797748712736905</v>
      </c>
      <c r="CS60" s="69">
        <f t="shared" si="138"/>
        <v>14.743264055435052</v>
      </c>
      <c r="CT60" s="69">
        <f t="shared" si="139"/>
        <v>-71.054484657301842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0.6082121322512094</v>
      </c>
      <c r="C61" s="18">
        <f t="shared" si="148"/>
        <v>0.50268030167284183</v>
      </c>
      <c r="D61" s="18">
        <f t="shared" si="148"/>
        <v>0.428165922575793</v>
      </c>
      <c r="E61" s="18">
        <f t="shared" si="148"/>
        <v>0.49376147477915289</v>
      </c>
      <c r="F61" s="18">
        <f t="shared" si="148"/>
        <v>0.53574165345611002</v>
      </c>
      <c r="H61" s="68">
        <f t="shared" si="105"/>
        <v>98.261068581175607</v>
      </c>
      <c r="I61" s="69">
        <f t="shared" si="106"/>
        <v>83.409521497151417</v>
      </c>
      <c r="J61" s="69">
        <f t="shared" si="107"/>
        <v>181.67059007832702</v>
      </c>
      <c r="L61" t="str">
        <f t="shared" si="140"/>
        <v>54 Textiles, printing and other skilled trades</v>
      </c>
      <c r="M61" s="18">
        <f t="shared" si="149"/>
        <v>0.61487444027254379</v>
      </c>
      <c r="N61" s="18">
        <f t="shared" si="149"/>
        <v>0.63540270531307896</v>
      </c>
      <c r="O61" s="18">
        <f t="shared" si="149"/>
        <v>0.56839645505460679</v>
      </c>
      <c r="P61" s="18">
        <f t="shared" si="149"/>
        <v>0.60320139461142908</v>
      </c>
      <c r="Q61" s="18">
        <f t="shared" si="149"/>
        <v>0.66679339463086584</v>
      </c>
      <c r="S61" s="68">
        <f t="shared" si="109"/>
        <v>87.101315697462439</v>
      </c>
      <c r="T61" s="69">
        <f t="shared" si="110"/>
        <v>82.313616304580393</v>
      </c>
      <c r="U61" s="69">
        <f t="shared" si="111"/>
        <v>169.41493200204283</v>
      </c>
      <c r="W61" t="str">
        <f t="shared" si="141"/>
        <v>54 Textiles, printing and other skilled trades</v>
      </c>
      <c r="X61" s="18">
        <f t="shared" si="150"/>
        <v>0.89412046570979653</v>
      </c>
      <c r="Y61" s="18">
        <f t="shared" si="150"/>
        <v>0.81893176435916348</v>
      </c>
      <c r="Z61" s="18">
        <f t="shared" si="150"/>
        <v>0.77957477955194543</v>
      </c>
      <c r="AA61" s="18">
        <f t="shared" si="150"/>
        <v>0.89901832528736147</v>
      </c>
      <c r="AB61" s="18">
        <f t="shared" si="150"/>
        <v>0.98005481564349073</v>
      </c>
      <c r="AD61" s="68">
        <f t="shared" si="113"/>
        <v>72.499992477641101</v>
      </c>
      <c r="AE61" s="69">
        <f t="shared" si="114"/>
        <v>78.794966096683538</v>
      </c>
      <c r="AF61" s="69">
        <f t="shared" si="115"/>
        <v>151.29495857432465</v>
      </c>
      <c r="AH61" t="str">
        <f t="shared" si="142"/>
        <v>54 Textiles, printing and other skilled trades</v>
      </c>
      <c r="AI61" s="18">
        <f t="shared" si="151"/>
        <v>1.0742495686080413</v>
      </c>
      <c r="AJ61" s="18">
        <f t="shared" si="151"/>
        <v>0.96467431607606269</v>
      </c>
      <c r="AK61" s="18">
        <f t="shared" si="151"/>
        <v>1.0211471541183048</v>
      </c>
      <c r="AL61" s="18">
        <f t="shared" si="151"/>
        <v>1.1592588393329553</v>
      </c>
      <c r="AM61" s="18">
        <f t="shared" si="151"/>
        <v>1.3428152264047897</v>
      </c>
      <c r="AO61" s="68">
        <f t="shared" si="117"/>
        <v>52.739012812408703</v>
      </c>
      <c r="AP61" s="69">
        <f t="shared" si="118"/>
        <v>70.556330607372928</v>
      </c>
      <c r="AQ61" s="69">
        <f t="shared" si="119"/>
        <v>123.29534341978163</v>
      </c>
      <c r="AS61" t="str">
        <f t="shared" si="143"/>
        <v>54 Textiles, printing and other skilled trades</v>
      </c>
      <c r="AT61" s="18">
        <f t="shared" si="152"/>
        <v>1.3759746508966022</v>
      </c>
      <c r="AU61" s="18">
        <f t="shared" si="152"/>
        <v>1.2101498828325172</v>
      </c>
      <c r="AV61" s="18">
        <f t="shared" si="152"/>
        <v>1.1537220716190688</v>
      </c>
      <c r="AW61" s="18">
        <f t="shared" si="152"/>
        <v>1.3136695470207733</v>
      </c>
      <c r="AX61" s="18">
        <f t="shared" si="152"/>
        <v>1.4260896785382839</v>
      </c>
      <c r="AZ61" s="68">
        <f t="shared" si="121"/>
        <v>62.215246935671367</v>
      </c>
      <c r="BA61" s="69">
        <f t="shared" si="122"/>
        <v>70.990697407239551</v>
      </c>
      <c r="BB61" s="69">
        <f t="shared" si="123"/>
        <v>133.20594434291093</v>
      </c>
      <c r="BD61" t="str">
        <f t="shared" si="144"/>
        <v>54 Textiles, printing and other skilled trades</v>
      </c>
      <c r="BE61" s="18">
        <f t="shared" si="153"/>
        <v>2.5155893449202003</v>
      </c>
      <c r="BF61" s="18">
        <f t="shared" si="153"/>
        <v>2.2274955916676702</v>
      </c>
      <c r="BG61" s="18">
        <f t="shared" si="153"/>
        <v>2.0965894161955463</v>
      </c>
      <c r="BH61" s="18">
        <f t="shared" si="153"/>
        <v>2.3056512359476296</v>
      </c>
      <c r="BI61" s="18">
        <f t="shared" si="153"/>
        <v>2.2844261761440361</v>
      </c>
      <c r="BK61" s="68">
        <f t="shared" si="125"/>
        <v>7.8687718091957803</v>
      </c>
      <c r="BL61" s="69">
        <f t="shared" si="126"/>
        <v>44.984245669302425</v>
      </c>
      <c r="BM61" s="69">
        <f t="shared" si="127"/>
        <v>52.853017478498209</v>
      </c>
      <c r="BO61" t="str">
        <f t="shared" si="145"/>
        <v>54 Textiles, printing and other skilled trades</v>
      </c>
      <c r="BP61" s="18">
        <f t="shared" si="154"/>
        <v>2.8483314640818769</v>
      </c>
      <c r="BQ61" s="18">
        <f t="shared" si="154"/>
        <v>2.3495230746899614</v>
      </c>
      <c r="BR61" s="18">
        <f t="shared" si="154"/>
        <v>2.447658193514346</v>
      </c>
      <c r="BS61" s="18">
        <f t="shared" si="154"/>
        <v>2.4675531395960451</v>
      </c>
      <c r="BT61" s="18">
        <f t="shared" si="154"/>
        <v>2.542378938655145</v>
      </c>
      <c r="BV61" s="68">
        <f t="shared" si="129"/>
        <v>-10.07760791044149</v>
      </c>
      <c r="BW61" s="69">
        <f t="shared" si="130"/>
        <v>36.640301182329722</v>
      </c>
      <c r="BX61" s="69">
        <f t="shared" si="131"/>
        <v>26.562693271888232</v>
      </c>
      <c r="BZ61" t="str">
        <f t="shared" si="146"/>
        <v>54 Textiles, printing and other skilled trades</v>
      </c>
      <c r="CA61" s="18">
        <f t="shared" si="155"/>
        <v>3.4798875613125868</v>
      </c>
      <c r="CB61" s="18">
        <f t="shared" si="155"/>
        <v>3.0425980334347522</v>
      </c>
      <c r="CC61" s="18">
        <f t="shared" si="155"/>
        <v>3.2565943213662178</v>
      </c>
      <c r="CD61" s="18">
        <f t="shared" si="155"/>
        <v>3.5876548990068771</v>
      </c>
      <c r="CE61" s="18">
        <f t="shared" si="155"/>
        <v>3.9986845232054486</v>
      </c>
      <c r="CG61" s="68">
        <f t="shared" si="133"/>
        <v>-31.158558494915134</v>
      </c>
      <c r="CH61" s="69">
        <f t="shared" si="134"/>
        <v>33.763998128179637</v>
      </c>
      <c r="CI61" s="69">
        <f t="shared" si="135"/>
        <v>2.6054396332645009</v>
      </c>
      <c r="CK61" t="str">
        <f t="shared" si="147"/>
        <v>54 Textiles, printing and other skilled trades</v>
      </c>
      <c r="CL61" s="18">
        <f t="shared" si="156"/>
        <v>4.4642782341044542</v>
      </c>
      <c r="CM61" s="18">
        <f t="shared" si="156"/>
        <v>3.807778812686438</v>
      </c>
      <c r="CN61" s="18">
        <f t="shared" si="156"/>
        <v>4.0360542918653461</v>
      </c>
      <c r="CO61" s="18">
        <f t="shared" si="156"/>
        <v>3.3263146034394482</v>
      </c>
      <c r="CP61" s="18">
        <f t="shared" si="156"/>
        <v>3.1272516774031125</v>
      </c>
      <c r="CR61" s="68">
        <f t="shared" si="137"/>
        <v>-40.713825555106254</v>
      </c>
      <c r="CS61" s="69">
        <f t="shared" si="138"/>
        <v>22.318111535938101</v>
      </c>
      <c r="CT61" s="69">
        <f t="shared" si="139"/>
        <v>-18.39571401916815</v>
      </c>
    </row>
    <row r="62" spans="1:98" x14ac:dyDescent="0.2">
      <c r="A62" t="str">
        <f t="shared" si="103"/>
        <v>61 Caring personal service occupations</v>
      </c>
      <c r="B62" s="18">
        <f t="shared" si="148"/>
        <v>0.44964404398699381</v>
      </c>
      <c r="C62" s="18">
        <f t="shared" si="148"/>
        <v>0.4642359896731843</v>
      </c>
      <c r="D62" s="18">
        <f t="shared" si="148"/>
        <v>0.43249294873060912</v>
      </c>
      <c r="E62" s="18">
        <f t="shared" si="148"/>
        <v>0.47231562260119253</v>
      </c>
      <c r="F62" s="18">
        <f t="shared" si="148"/>
        <v>0.50223231681192937</v>
      </c>
      <c r="H62" s="68">
        <f t="shared" si="105"/>
        <v>84.000816990974059</v>
      </c>
      <c r="I62" s="69">
        <f t="shared" si="106"/>
        <v>82.832328083921652</v>
      </c>
      <c r="J62" s="69">
        <f t="shared" si="107"/>
        <v>166.8331450748957</v>
      </c>
      <c r="L62" t="str">
        <f t="shared" si="140"/>
        <v>61 Caring personal service occupations</v>
      </c>
      <c r="M62" s="18">
        <f t="shared" si="149"/>
        <v>3.3771483419107144</v>
      </c>
      <c r="N62" s="18">
        <f t="shared" si="149"/>
        <v>3.322110915766304</v>
      </c>
      <c r="O62" s="18">
        <f t="shared" si="149"/>
        <v>3.1973097297438366</v>
      </c>
      <c r="P62" s="18">
        <f t="shared" si="149"/>
        <v>3.6457362354404443</v>
      </c>
      <c r="Q62" s="18">
        <f t="shared" si="149"/>
        <v>4.0614216694659904</v>
      </c>
      <c r="S62" s="68">
        <f t="shared" si="109"/>
        <v>102.5957289720357</v>
      </c>
      <c r="T62" s="69">
        <f t="shared" si="110"/>
        <v>92.727842241690013</v>
      </c>
      <c r="U62" s="69">
        <f t="shared" si="111"/>
        <v>195.32357121372573</v>
      </c>
      <c r="W62" t="str">
        <f t="shared" si="141"/>
        <v>61 Caring personal service occupations</v>
      </c>
      <c r="X62" s="18">
        <f t="shared" si="150"/>
        <v>5.4508310628593968</v>
      </c>
      <c r="Y62" s="18">
        <f t="shared" si="150"/>
        <v>5.1933499578809403</v>
      </c>
      <c r="Z62" s="18">
        <f t="shared" si="150"/>
        <v>5.0164488190937835</v>
      </c>
      <c r="AA62" s="18">
        <f t="shared" si="150"/>
        <v>5.4724830089104604</v>
      </c>
      <c r="AB62" s="18">
        <f t="shared" si="150"/>
        <v>5.7879820428919224</v>
      </c>
      <c r="AD62" s="68">
        <f t="shared" si="113"/>
        <v>58.316902218489552</v>
      </c>
      <c r="AE62" s="69">
        <f t="shared" si="114"/>
        <v>86.130388380589878</v>
      </c>
      <c r="AF62" s="69">
        <f t="shared" si="115"/>
        <v>144.44729059907942</v>
      </c>
      <c r="AH62" t="str">
        <f t="shared" si="142"/>
        <v>61 Caring personal service occupations</v>
      </c>
      <c r="AI62" s="18">
        <f t="shared" si="151"/>
        <v>15.237823531538258</v>
      </c>
      <c r="AJ62" s="18">
        <f t="shared" si="151"/>
        <v>14.327109614473946</v>
      </c>
      <c r="AK62" s="18">
        <f t="shared" si="151"/>
        <v>14.130682549731707</v>
      </c>
      <c r="AL62" s="18">
        <f t="shared" si="151"/>
        <v>14.252420225701245</v>
      </c>
      <c r="AM62" s="18">
        <f t="shared" si="151"/>
        <v>13.568158550014644</v>
      </c>
      <c r="AO62" s="68">
        <f t="shared" si="117"/>
        <v>11.526949490877632</v>
      </c>
      <c r="AP62" s="69">
        <f t="shared" si="118"/>
        <v>62.277617080974082</v>
      </c>
      <c r="AQ62" s="69">
        <f t="shared" si="119"/>
        <v>73.804566571851709</v>
      </c>
      <c r="AS62" t="str">
        <f t="shared" si="143"/>
        <v>61 Caring personal service occupations</v>
      </c>
      <c r="AT62" s="18">
        <f t="shared" si="152"/>
        <v>9.2805417224041271</v>
      </c>
      <c r="AU62" s="18">
        <f t="shared" si="152"/>
        <v>8.5629400234099471</v>
      </c>
      <c r="AV62" s="18">
        <f t="shared" si="152"/>
        <v>8.4252703171723251</v>
      </c>
      <c r="AW62" s="18">
        <f t="shared" si="152"/>
        <v>8.5679413890564398</v>
      </c>
      <c r="AX62" s="18">
        <f t="shared" si="152"/>
        <v>8.3220909799558243</v>
      </c>
      <c r="AZ62" s="68">
        <f t="shared" si="121"/>
        <v>29.626755834853814</v>
      </c>
      <c r="BA62" s="69">
        <f t="shared" si="122"/>
        <v>69.723888048595285</v>
      </c>
      <c r="BB62" s="69">
        <f t="shared" si="123"/>
        <v>99.350643883449095</v>
      </c>
      <c r="BD62" t="str">
        <f t="shared" si="144"/>
        <v>61 Caring personal service occupations</v>
      </c>
      <c r="BE62" s="18">
        <f t="shared" si="153"/>
        <v>13.652325391209944</v>
      </c>
      <c r="BF62" s="18">
        <f t="shared" si="153"/>
        <v>13.983970627576179</v>
      </c>
      <c r="BG62" s="18">
        <f t="shared" si="153"/>
        <v>15.086171076238866</v>
      </c>
      <c r="BH62" s="18">
        <f t="shared" si="153"/>
        <v>16.127048966068383</v>
      </c>
      <c r="BI62" s="18">
        <f t="shared" si="153"/>
        <v>19.06896549358024</v>
      </c>
      <c r="BK62" s="68">
        <f t="shared" si="125"/>
        <v>25.135375076338573</v>
      </c>
      <c r="BL62" s="69">
        <f t="shared" si="126"/>
        <v>62.262486513886138</v>
      </c>
      <c r="BM62" s="69">
        <f t="shared" si="127"/>
        <v>87.397861590224707</v>
      </c>
      <c r="BO62" t="str">
        <f t="shared" si="145"/>
        <v>61 Caring personal service occupations</v>
      </c>
      <c r="BP62" s="18">
        <f t="shared" si="154"/>
        <v>10.896849118966008</v>
      </c>
      <c r="BQ62" s="18">
        <f t="shared" si="154"/>
        <v>10.675357372211243</v>
      </c>
      <c r="BR62" s="18">
        <f t="shared" si="154"/>
        <v>10.707649243739741</v>
      </c>
      <c r="BS62" s="18">
        <f t="shared" si="154"/>
        <v>10.997005604404707</v>
      </c>
      <c r="BT62" s="18">
        <f t="shared" si="154"/>
        <v>10.899234467982479</v>
      </c>
      <c r="BV62" s="68">
        <f t="shared" si="129"/>
        <v>-11.878841439932019</v>
      </c>
      <c r="BW62" s="69">
        <f t="shared" si="130"/>
        <v>47.043989971753803</v>
      </c>
      <c r="BX62" s="69">
        <f t="shared" si="131"/>
        <v>35.165148531821785</v>
      </c>
      <c r="BZ62" t="str">
        <f t="shared" si="146"/>
        <v>61 Caring personal service occupations</v>
      </c>
      <c r="CA62" s="18">
        <f t="shared" si="155"/>
        <v>4.7799258404233997</v>
      </c>
      <c r="CB62" s="18">
        <f t="shared" si="155"/>
        <v>2.606322584266064</v>
      </c>
      <c r="CC62" s="18">
        <f t="shared" si="155"/>
        <v>2.4060769685440642</v>
      </c>
      <c r="CD62" s="18">
        <f t="shared" si="155"/>
        <v>1.9837882850717798</v>
      </c>
      <c r="CE62" s="18">
        <f t="shared" si="155"/>
        <v>2.441075511686928</v>
      </c>
      <c r="CG62" s="68">
        <f t="shared" si="133"/>
        <v>-43.118875543964705</v>
      </c>
      <c r="CH62" s="69">
        <f t="shared" si="134"/>
        <v>22.732911706544208</v>
      </c>
      <c r="CI62" s="69">
        <f t="shared" si="135"/>
        <v>-20.385963837420494</v>
      </c>
      <c r="CK62" t="str">
        <f t="shared" si="147"/>
        <v>61 Caring personal service occupations</v>
      </c>
      <c r="CL62" s="18">
        <f t="shared" si="156"/>
        <v>1.8606528736793977</v>
      </c>
      <c r="CM62" s="18">
        <f t="shared" si="156"/>
        <v>1.769282924488647</v>
      </c>
      <c r="CN62" s="18">
        <f t="shared" si="156"/>
        <v>1.8026449252167958</v>
      </c>
      <c r="CO62" s="18">
        <f t="shared" si="156"/>
        <v>2.419944729152026</v>
      </c>
      <c r="CP62" s="18">
        <f t="shared" si="156"/>
        <v>3.4483890173994989</v>
      </c>
      <c r="CR62" s="68">
        <f t="shared" si="137"/>
        <v>46.37053357817782</v>
      </c>
      <c r="CS62" s="69">
        <f t="shared" si="138"/>
        <v>34.158696144924562</v>
      </c>
      <c r="CT62" s="69">
        <f t="shared" si="139"/>
        <v>80.529229723102375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0.14442500626785504</v>
      </c>
      <c r="C63" s="18">
        <f t="shared" si="148"/>
        <v>0.25435687633052734</v>
      </c>
      <c r="D63" s="18">
        <f t="shared" si="148"/>
        <v>0.18514480426806335</v>
      </c>
      <c r="E63" s="18">
        <f t="shared" si="148"/>
        <v>0.18178417579748873</v>
      </c>
      <c r="F63" s="18">
        <f t="shared" si="148"/>
        <v>0.17577234454518423</v>
      </c>
      <c r="H63" s="68">
        <f t="shared" si="105"/>
        <v>50.429545974949662</v>
      </c>
      <c r="I63" s="69">
        <f t="shared" si="106"/>
        <v>72.359726544223903</v>
      </c>
      <c r="J63" s="69">
        <f t="shared" si="107"/>
        <v>122.78927251917355</v>
      </c>
      <c r="L63" t="str">
        <f t="shared" si="140"/>
        <v>62 Leisure, travel and related personal service occupations</v>
      </c>
      <c r="M63" s="18">
        <f t="shared" si="149"/>
        <v>0.50363098763781355</v>
      </c>
      <c r="N63" s="18">
        <f t="shared" si="149"/>
        <v>0.49764278824970087</v>
      </c>
      <c r="O63" s="18">
        <f t="shared" si="149"/>
        <v>0.41971946287660944</v>
      </c>
      <c r="P63" s="18">
        <f t="shared" si="149"/>
        <v>0.39795693199060683</v>
      </c>
      <c r="Q63" s="18">
        <f t="shared" si="149"/>
        <v>0.39972804069720996</v>
      </c>
      <c r="S63" s="68">
        <f t="shared" si="109"/>
        <v>51.894629745272482</v>
      </c>
      <c r="T63" s="69">
        <f t="shared" si="110"/>
        <v>70.978684625087993</v>
      </c>
      <c r="U63" s="69">
        <f t="shared" si="111"/>
        <v>122.87331437036046</v>
      </c>
      <c r="W63" t="str">
        <f t="shared" si="141"/>
        <v>62 Leisure, travel and related personal service occupations</v>
      </c>
      <c r="X63" s="18">
        <f t="shared" si="150"/>
        <v>1.0130947853413197</v>
      </c>
      <c r="Y63" s="18">
        <f t="shared" si="150"/>
        <v>1.1196045064603943</v>
      </c>
      <c r="Z63" s="18">
        <f t="shared" si="150"/>
        <v>0.93825418190304344</v>
      </c>
      <c r="AA63" s="18">
        <f t="shared" si="150"/>
        <v>0.9470103380818391</v>
      </c>
      <c r="AB63" s="18">
        <f t="shared" si="150"/>
        <v>1.016405448327161</v>
      </c>
      <c r="AD63" s="68">
        <f t="shared" si="113"/>
        <v>48.642489249115748</v>
      </c>
      <c r="AE63" s="69">
        <f t="shared" si="114"/>
        <v>75.974580890794769</v>
      </c>
      <c r="AF63" s="69">
        <f t="shared" si="115"/>
        <v>124.6170701399105</v>
      </c>
      <c r="AH63" t="str">
        <f t="shared" si="142"/>
        <v>62 Leisure, travel and related personal service occupations</v>
      </c>
      <c r="AI63" s="18">
        <f t="shared" si="151"/>
        <v>2.065778927408886</v>
      </c>
      <c r="AJ63" s="18">
        <f t="shared" si="151"/>
        <v>2.3947526972101385</v>
      </c>
      <c r="AK63" s="18">
        <f t="shared" si="151"/>
        <v>2.0372954344287462</v>
      </c>
      <c r="AL63" s="18">
        <f t="shared" si="151"/>
        <v>2.1345962236637832</v>
      </c>
      <c r="AM63" s="18">
        <f t="shared" si="151"/>
        <v>2.4782444617477348</v>
      </c>
      <c r="AO63" s="68">
        <f t="shared" si="117"/>
        <v>41.290247502180769</v>
      </c>
      <c r="AP63" s="69">
        <f t="shared" si="118"/>
        <v>73.477757025494839</v>
      </c>
      <c r="AQ63" s="69">
        <f t="shared" si="119"/>
        <v>114.76800452767561</v>
      </c>
      <c r="AS63" t="str">
        <f t="shared" si="143"/>
        <v>62 Leisure, travel and related personal service occupations</v>
      </c>
      <c r="AT63" s="18">
        <f t="shared" si="152"/>
        <v>2.962589644844082</v>
      </c>
      <c r="AU63" s="18">
        <f t="shared" si="152"/>
        <v>3.0774003249260771</v>
      </c>
      <c r="AV63" s="18">
        <f t="shared" si="152"/>
        <v>2.8642919534215601</v>
      </c>
      <c r="AW63" s="18">
        <f t="shared" si="152"/>
        <v>2.9288963868667599</v>
      </c>
      <c r="AX63" s="18">
        <f t="shared" si="152"/>
        <v>3.3552639490648755</v>
      </c>
      <c r="AZ63" s="68">
        <f t="shared" si="121"/>
        <v>53.728873261325596</v>
      </c>
      <c r="BA63" s="69">
        <f t="shared" si="122"/>
        <v>76.697006841851191</v>
      </c>
      <c r="BB63" s="69">
        <f t="shared" si="123"/>
        <v>130.42588010317678</v>
      </c>
      <c r="BD63" t="str">
        <f t="shared" si="144"/>
        <v>62 Leisure, travel and related personal service occupations</v>
      </c>
      <c r="BE63" s="18">
        <f t="shared" si="153"/>
        <v>2.5894271712012791</v>
      </c>
      <c r="BF63" s="18">
        <f t="shared" si="153"/>
        <v>2.4419529618084521</v>
      </c>
      <c r="BG63" s="18">
        <f t="shared" si="153"/>
        <v>2.2328444294522218</v>
      </c>
      <c r="BH63" s="18">
        <f t="shared" si="153"/>
        <v>1.9313253510646431</v>
      </c>
      <c r="BI63" s="18">
        <f t="shared" si="153"/>
        <v>1.6821235212831551</v>
      </c>
      <c r="BK63" s="68">
        <f t="shared" si="125"/>
        <v>-25.418448518302828</v>
      </c>
      <c r="BL63" s="69">
        <f t="shared" si="126"/>
        <v>37.48581515172193</v>
      </c>
      <c r="BM63" s="69">
        <f t="shared" si="127"/>
        <v>12.067366633419102</v>
      </c>
      <c r="BO63" t="str">
        <f t="shared" si="145"/>
        <v>62 Leisure, travel and related personal service occupations</v>
      </c>
      <c r="BP63" s="18">
        <f t="shared" si="154"/>
        <v>2.6103426093260849</v>
      </c>
      <c r="BQ63" s="18">
        <f t="shared" si="154"/>
        <v>2.5825396570985322</v>
      </c>
      <c r="BR63" s="18">
        <f t="shared" si="154"/>
        <v>2.2613040457941564</v>
      </c>
      <c r="BS63" s="18">
        <f t="shared" si="154"/>
        <v>1.9758790517361666</v>
      </c>
      <c r="BT63" s="18">
        <f t="shared" si="154"/>
        <v>1.8504761801074414</v>
      </c>
      <c r="BV63" s="68">
        <f t="shared" si="129"/>
        <v>-29.156031929927028</v>
      </c>
      <c r="BW63" s="69">
        <f t="shared" si="130"/>
        <v>37.605468768927189</v>
      </c>
      <c r="BX63" s="69">
        <f t="shared" si="131"/>
        <v>8.4494368390001586</v>
      </c>
      <c r="BZ63" t="str">
        <f t="shared" si="146"/>
        <v>62 Leisure, travel and related personal service occupations</v>
      </c>
      <c r="CA63" s="18">
        <f t="shared" si="155"/>
        <v>2.7335539124231198</v>
      </c>
      <c r="CB63" s="18">
        <f t="shared" si="155"/>
        <v>2.7643115592482062</v>
      </c>
      <c r="CC63" s="18">
        <f t="shared" si="155"/>
        <v>2.5793970213573116</v>
      </c>
      <c r="CD63" s="18">
        <f t="shared" si="155"/>
        <v>2.4636885469825032</v>
      </c>
      <c r="CE63" s="18">
        <f t="shared" si="155"/>
        <v>2.7561093045236706</v>
      </c>
      <c r="CG63" s="68">
        <f t="shared" si="133"/>
        <v>-40.093393582968467</v>
      </c>
      <c r="CH63" s="69">
        <f t="shared" si="134"/>
        <v>33.380588792434011</v>
      </c>
      <c r="CI63" s="69">
        <f t="shared" si="135"/>
        <v>-6.7128047905344532</v>
      </c>
      <c r="CK63" t="str">
        <f t="shared" si="147"/>
        <v>62 Leisure, travel and related personal service occupations</v>
      </c>
      <c r="CL63" s="18">
        <f t="shared" si="156"/>
        <v>2.8023358882592291</v>
      </c>
      <c r="CM63" s="18">
        <f t="shared" si="156"/>
        <v>2.5457802926993409</v>
      </c>
      <c r="CN63" s="18">
        <f t="shared" si="156"/>
        <v>2.631176288731508</v>
      </c>
      <c r="CO63" s="18">
        <f t="shared" si="156"/>
        <v>2.1195262571810378</v>
      </c>
      <c r="CP63" s="18">
        <f t="shared" si="156"/>
        <v>1.643672072245431</v>
      </c>
      <c r="CR63" s="68">
        <f t="shared" si="137"/>
        <v>-52.201659099573227</v>
      </c>
      <c r="CS63" s="69">
        <f t="shared" si="138"/>
        <v>20.675728860739781</v>
      </c>
      <c r="CT63" s="69">
        <f t="shared" si="139"/>
        <v>-31.52593023883345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1.2420111163801168E-2</v>
      </c>
      <c r="C64" s="18">
        <f t="shared" si="148"/>
        <v>1.2811217106712935E-2</v>
      </c>
      <c r="D64" s="18">
        <f t="shared" si="148"/>
        <v>1.2292308113189326E-2</v>
      </c>
      <c r="E64" s="18">
        <f t="shared" si="148"/>
        <v>1.1550309715051181E-2</v>
      </c>
      <c r="F64" s="18">
        <f t="shared" si="148"/>
        <v>1.1710627507835225E-2</v>
      </c>
      <c r="H64" s="68">
        <f t="shared" si="105"/>
        <v>50.95269034797284</v>
      </c>
      <c r="I64" s="69">
        <f t="shared" si="106"/>
        <v>68.578630158137898</v>
      </c>
      <c r="J64" s="69">
        <f t="shared" si="107"/>
        <v>119.53132050611073</v>
      </c>
      <c r="L64" t="str">
        <f t="shared" si="140"/>
        <v>63 Community and civil enforcement occupations</v>
      </c>
      <c r="M64" s="18">
        <f t="shared" si="149"/>
        <v>3.4436997317056135E-2</v>
      </c>
      <c r="N64" s="18">
        <f t="shared" si="149"/>
        <v>2.8585944985897376E-2</v>
      </c>
      <c r="O64" s="18">
        <f t="shared" si="149"/>
        <v>3.4963423778039779E-2</v>
      </c>
      <c r="P64" s="18">
        <f t="shared" si="149"/>
        <v>2.4876088402016588E-2</v>
      </c>
      <c r="Q64" s="18">
        <f t="shared" si="149"/>
        <v>2.6639865051612331E-2</v>
      </c>
      <c r="S64" s="68">
        <f t="shared" si="109"/>
        <v>21.522019879051044</v>
      </c>
      <c r="T64" s="69">
        <f t="shared" si="110"/>
        <v>53.286256040212564</v>
      </c>
      <c r="U64" s="69">
        <f t="shared" si="111"/>
        <v>74.808275919263608</v>
      </c>
      <c r="W64" t="str">
        <f t="shared" si="141"/>
        <v>63 Community and civil enforcement occupations</v>
      </c>
      <c r="X64" s="18">
        <f t="shared" si="150"/>
        <v>8.1923041944535049E-2</v>
      </c>
      <c r="Y64" s="18">
        <f t="shared" si="150"/>
        <v>7.7170407615902437E-2</v>
      </c>
      <c r="Z64" s="18">
        <f t="shared" si="150"/>
        <v>8.4097789769465678E-2</v>
      </c>
      <c r="AA64" s="18">
        <f t="shared" si="150"/>
        <v>7.4804863451336134E-2</v>
      </c>
      <c r="AB64" s="18">
        <f t="shared" si="150"/>
        <v>8.4055354787648931E-2</v>
      </c>
      <c r="AD64" s="68">
        <f t="shared" si="113"/>
        <v>37.144153335720205</v>
      </c>
      <c r="AE64" s="69">
        <f t="shared" si="114"/>
        <v>68.812745390386155</v>
      </c>
      <c r="AF64" s="69">
        <f t="shared" si="115"/>
        <v>105.95689872610636</v>
      </c>
      <c r="AH64" t="str">
        <f t="shared" si="142"/>
        <v>63 Community and civil enforcement occupations</v>
      </c>
      <c r="AI64" s="18">
        <f t="shared" si="151"/>
        <v>7.1815259471913209E-2</v>
      </c>
      <c r="AJ64" s="18">
        <f t="shared" si="151"/>
        <v>7.3780468689657167E-2</v>
      </c>
      <c r="AK64" s="18">
        <f t="shared" si="151"/>
        <v>9.1997989728809987E-2</v>
      </c>
      <c r="AL64" s="18">
        <f t="shared" si="151"/>
        <v>7.2157815122996877E-2</v>
      </c>
      <c r="AM64" s="18">
        <f t="shared" si="151"/>
        <v>8.5320871916290078E-2</v>
      </c>
      <c r="AO64" s="68">
        <f t="shared" si="117"/>
        <v>7.720658825251725</v>
      </c>
      <c r="AP64" s="69">
        <f t="shared" si="118"/>
        <v>51.392693621146968</v>
      </c>
      <c r="AQ64" s="69">
        <f t="shared" si="119"/>
        <v>59.113352446398693</v>
      </c>
      <c r="AS64" t="str">
        <f t="shared" si="143"/>
        <v>63 Community and civil enforcement occupations</v>
      </c>
      <c r="AT64" s="18">
        <f t="shared" si="152"/>
        <v>8.4832852950775223E-2</v>
      </c>
      <c r="AU64" s="18">
        <f t="shared" si="152"/>
        <v>6.9330987481717968E-2</v>
      </c>
      <c r="AV64" s="18">
        <f t="shared" si="152"/>
        <v>8.2411208535825023E-2</v>
      </c>
      <c r="AW64" s="18">
        <f t="shared" si="152"/>
        <v>5.6522572930664747E-2</v>
      </c>
      <c r="AX64" s="18">
        <f t="shared" si="152"/>
        <v>5.4156945545718219E-2</v>
      </c>
      <c r="AZ64" s="68">
        <f t="shared" si="121"/>
        <v>-13.758973803497367</v>
      </c>
      <c r="BA64" s="69">
        <f t="shared" si="122"/>
        <v>47.471449492014557</v>
      </c>
      <c r="BB64" s="69">
        <f t="shared" si="123"/>
        <v>33.712475688517188</v>
      </c>
      <c r="BD64" t="str">
        <f t="shared" si="144"/>
        <v>63 Community and civil enforcement occupations</v>
      </c>
      <c r="BE64" s="18">
        <f t="shared" si="153"/>
        <v>8.6029926876444507E-2</v>
      </c>
      <c r="BF64" s="18">
        <f t="shared" si="153"/>
        <v>5.7557790463353409E-2</v>
      </c>
      <c r="BG64" s="18">
        <f t="shared" si="153"/>
        <v>7.6576334066338958E-2</v>
      </c>
      <c r="BH64" s="18">
        <f t="shared" si="153"/>
        <v>4.7864904163630179E-2</v>
      </c>
      <c r="BI64" s="18">
        <f t="shared" si="153"/>
        <v>4.9818112171640117E-2</v>
      </c>
      <c r="BK64" s="68">
        <f t="shared" si="125"/>
        <v>-35.594242911383574</v>
      </c>
      <c r="BL64" s="69">
        <f t="shared" si="126"/>
        <v>24.307097540192409</v>
      </c>
      <c r="BM64" s="69">
        <f t="shared" si="127"/>
        <v>-11.287145371191173</v>
      </c>
      <c r="BO64" t="str">
        <f t="shared" si="145"/>
        <v>63 Community and civil enforcement occupations</v>
      </c>
      <c r="BP64" s="18">
        <f t="shared" si="154"/>
        <v>0.12171421785473931</v>
      </c>
      <c r="BQ64" s="18">
        <f t="shared" si="154"/>
        <v>9.7170470534351683E-2</v>
      </c>
      <c r="BR64" s="18">
        <f t="shared" si="154"/>
        <v>0.12653143876957706</v>
      </c>
      <c r="BS64" s="18">
        <f t="shared" si="154"/>
        <v>8.7177416701008481E-2</v>
      </c>
      <c r="BT64" s="18">
        <f t="shared" si="154"/>
        <v>9.8200735720189919E-2</v>
      </c>
      <c r="BV64" s="68">
        <f t="shared" si="129"/>
        <v>-32.811548113576087</v>
      </c>
      <c r="BW64" s="69">
        <f t="shared" si="130"/>
        <v>29.899409378525654</v>
      </c>
      <c r="BX64" s="69">
        <f t="shared" si="131"/>
        <v>-2.9121387350504353</v>
      </c>
      <c r="BZ64" t="str">
        <f t="shared" si="146"/>
        <v>63 Community and civil enforcement occupations</v>
      </c>
      <c r="CA64" s="18">
        <f t="shared" si="155"/>
        <v>0.14131474457459589</v>
      </c>
      <c r="CB64" s="18">
        <f t="shared" si="155"/>
        <v>0.12985470925997009</v>
      </c>
      <c r="CC64" s="18">
        <f t="shared" si="155"/>
        <v>0.16900521321866444</v>
      </c>
      <c r="CD64" s="18">
        <f t="shared" si="155"/>
        <v>0.13088736205667079</v>
      </c>
      <c r="CE64" s="18">
        <f t="shared" si="155"/>
        <v>0.17075938402160459</v>
      </c>
      <c r="CG64" s="68">
        <f t="shared" si="133"/>
        <v>-43.352473223784457</v>
      </c>
      <c r="CH64" s="69">
        <f t="shared" si="134"/>
        <v>27.557713244469234</v>
      </c>
      <c r="CI64" s="69">
        <f t="shared" si="135"/>
        <v>-15.794759979315224</v>
      </c>
      <c r="CK64" t="str">
        <f t="shared" si="147"/>
        <v>63 Community and civil enforcement occupations</v>
      </c>
      <c r="CL64" s="18">
        <f t="shared" si="156"/>
        <v>0.13466789888468075</v>
      </c>
      <c r="CM64" s="18">
        <f t="shared" si="156"/>
        <v>0.10037516974420017</v>
      </c>
      <c r="CN64" s="18">
        <f t="shared" si="156"/>
        <v>0.13729502943622124</v>
      </c>
      <c r="CO64" s="18">
        <f t="shared" si="156"/>
        <v>7.7380689856704335E-2</v>
      </c>
      <c r="CP64" s="18">
        <f t="shared" si="156"/>
        <v>7.3912299621097341E-2</v>
      </c>
      <c r="CR64" s="68">
        <f t="shared" si="137"/>
        <v>-58.808321125984456</v>
      </c>
      <c r="CS64" s="69">
        <f t="shared" si="138"/>
        <v>12.91532725978298</v>
      </c>
      <c r="CT64" s="69">
        <f t="shared" si="139"/>
        <v>-45.892993866201479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1.3054964899583024</v>
      </c>
      <c r="C65" s="18">
        <f t="shared" si="157"/>
        <v>1.1990162765771908</v>
      </c>
      <c r="D65" s="18">
        <f t="shared" si="157"/>
        <v>1.0328864388549197</v>
      </c>
      <c r="E65" s="18">
        <f t="shared" si="157"/>
        <v>0.99038206779579474</v>
      </c>
      <c r="F65" s="18">
        <f t="shared" si="157"/>
        <v>0.94937832989255266</v>
      </c>
      <c r="H65" s="68">
        <f t="shared" si="105"/>
        <v>45.640065992566058</v>
      </c>
      <c r="I65" s="69">
        <f t="shared" si="106"/>
        <v>62.041862150423036</v>
      </c>
      <c r="J65" s="69">
        <f t="shared" si="107"/>
        <v>107.68192814298909</v>
      </c>
      <c r="L65" t="str">
        <f t="shared" si="140"/>
        <v>71 Sales occupations</v>
      </c>
      <c r="M65" s="18">
        <f t="shared" ref="M65:Q70" si="158">M28/M$35*100</f>
        <v>2.4558936302812384</v>
      </c>
      <c r="N65" s="18">
        <f t="shared" si="158"/>
        <v>2.4175181250687383</v>
      </c>
      <c r="O65" s="18">
        <f t="shared" si="158"/>
        <v>2.302365096350441</v>
      </c>
      <c r="P65" s="18">
        <f t="shared" si="158"/>
        <v>2.4036116479612324</v>
      </c>
      <c r="Q65" s="18">
        <f t="shared" si="158"/>
        <v>2.6217885531805352</v>
      </c>
      <c r="S65" s="68">
        <f t="shared" si="109"/>
        <v>81.618624994581197</v>
      </c>
      <c r="T65" s="69">
        <f t="shared" si="110"/>
        <v>71.679529832617689</v>
      </c>
      <c r="U65" s="69">
        <f t="shared" si="111"/>
        <v>153.29815482719889</v>
      </c>
      <c r="W65" t="str">
        <f t="shared" si="141"/>
        <v>71 Sales occupations</v>
      </c>
      <c r="X65" s="18">
        <f t="shared" ref="X65:AB70" si="159">X28/X$35*100</f>
        <v>4.9617535623585081</v>
      </c>
      <c r="Y65" s="18">
        <f t="shared" si="159"/>
        <v>5.1247985122407105</v>
      </c>
      <c r="Z65" s="18">
        <f t="shared" si="159"/>
        <v>4.975326710417372</v>
      </c>
      <c r="AA65" s="18">
        <f t="shared" si="159"/>
        <v>5.2081897009320617</v>
      </c>
      <c r="AB65" s="18">
        <f t="shared" si="159"/>
        <v>5.8399757979791866</v>
      </c>
      <c r="AD65" s="68">
        <f t="shared" si="113"/>
        <v>61.059348100975754</v>
      </c>
      <c r="AE65" s="69">
        <f t="shared" si="114"/>
        <v>70.63632297585788</v>
      </c>
      <c r="AF65" s="69">
        <f t="shared" si="115"/>
        <v>131.69567107683363</v>
      </c>
      <c r="AH65" t="str">
        <f t="shared" si="142"/>
        <v>71 Sales occupations</v>
      </c>
      <c r="AI65" s="18">
        <f t="shared" ref="AI65:AM70" si="160">AI28/AI$35*100</f>
        <v>5.3176481090963392</v>
      </c>
      <c r="AJ65" s="18">
        <f t="shared" si="160"/>
        <v>5.7889487233363308</v>
      </c>
      <c r="AK65" s="18">
        <f t="shared" si="160"/>
        <v>5.8141650321960316</v>
      </c>
      <c r="AL65" s="18">
        <f t="shared" si="160"/>
        <v>6.2744491504883451</v>
      </c>
      <c r="AM65" s="18">
        <f t="shared" si="160"/>
        <v>7.2807864862868099</v>
      </c>
      <c r="AO65" s="68">
        <f t="shared" si="117"/>
        <v>45.449754968314934</v>
      </c>
      <c r="AP65" s="69">
        <f t="shared" si="118"/>
        <v>67.777439069023131</v>
      </c>
      <c r="AQ65" s="69">
        <f t="shared" si="119"/>
        <v>113.22719403733808</v>
      </c>
      <c r="AS65" t="str">
        <f t="shared" si="143"/>
        <v>71 Sales occupations</v>
      </c>
      <c r="AT65" s="18">
        <f t="shared" ref="AT65:AX70" si="161">AT28/AT$35*100</f>
        <v>4.9062299013057338</v>
      </c>
      <c r="AU65" s="18">
        <f t="shared" si="161"/>
        <v>4.6479237341661257</v>
      </c>
      <c r="AV65" s="18">
        <f t="shared" si="161"/>
        <v>4.4604986398081943</v>
      </c>
      <c r="AW65" s="18">
        <f t="shared" si="161"/>
        <v>4.4449435511489037</v>
      </c>
      <c r="AX65" s="18">
        <f t="shared" si="161"/>
        <v>4.6742112570479248</v>
      </c>
      <c r="AZ65" s="68">
        <f t="shared" si="121"/>
        <v>37.521614462597093</v>
      </c>
      <c r="BA65" s="69">
        <f t="shared" si="122"/>
        <v>56.926694780566912</v>
      </c>
      <c r="BB65" s="69">
        <f t="shared" si="123"/>
        <v>94.448309243164005</v>
      </c>
      <c r="BD65" t="str">
        <f t="shared" si="144"/>
        <v>71 Sales occupations</v>
      </c>
      <c r="BE65" s="18">
        <f t="shared" ref="BE65:BI70" si="162">BE28/BE$35*100</f>
        <v>9.2618356447638526</v>
      </c>
      <c r="BF65" s="18">
        <f t="shared" si="162"/>
        <v>9.4453984071121528</v>
      </c>
      <c r="BG65" s="18">
        <f t="shared" si="162"/>
        <v>9.5395579398521537</v>
      </c>
      <c r="BH65" s="18">
        <f t="shared" si="162"/>
        <v>9.5666906175145368</v>
      </c>
      <c r="BI65" s="18">
        <f t="shared" si="162"/>
        <v>9.8152354843812226</v>
      </c>
      <c r="BK65" s="68">
        <f t="shared" si="125"/>
        <v>1.8601868586846533</v>
      </c>
      <c r="BL65" s="69">
        <f t="shared" si="126"/>
        <v>46.825582966393227</v>
      </c>
      <c r="BM65" s="69">
        <f t="shared" si="127"/>
        <v>48.685769825077877</v>
      </c>
      <c r="BO65" t="str">
        <f t="shared" si="145"/>
        <v>71 Sales occupations</v>
      </c>
      <c r="BP65" s="18">
        <f t="shared" ref="BP65:BT70" si="163">BP28/BP$35*100</f>
        <v>9.7304843711558959</v>
      </c>
      <c r="BQ65" s="18">
        <f t="shared" si="163"/>
        <v>9.6340279157626139</v>
      </c>
      <c r="BR65" s="18">
        <f t="shared" si="163"/>
        <v>9.5135552407568529</v>
      </c>
      <c r="BS65" s="18">
        <f t="shared" si="163"/>
        <v>9.6530792023843244</v>
      </c>
      <c r="BT65" s="18">
        <f t="shared" si="163"/>
        <v>9.6423814490387514</v>
      </c>
      <c r="BV65" s="68">
        <f t="shared" si="129"/>
        <v>-12.255520305420818</v>
      </c>
      <c r="BW65" s="69">
        <f t="shared" si="130"/>
        <v>44.660582897657036</v>
      </c>
      <c r="BX65" s="69">
        <f t="shared" si="131"/>
        <v>32.40506259223622</v>
      </c>
      <c r="BZ65" t="str">
        <f t="shared" si="146"/>
        <v>71 Sales occupations</v>
      </c>
      <c r="CA65" s="18">
        <f t="shared" ref="CA65:CE70" si="164">CA28/CA$35*100</f>
        <v>10.410670992549118</v>
      </c>
      <c r="CB65" s="18">
        <f t="shared" si="164"/>
        <v>10.845209813691316</v>
      </c>
      <c r="CC65" s="18">
        <f t="shared" si="164"/>
        <v>10.661480857401447</v>
      </c>
      <c r="CD65" s="18">
        <f t="shared" si="164"/>
        <v>10.484940745321151</v>
      </c>
      <c r="CE65" s="18">
        <f t="shared" si="164"/>
        <v>6.7768847483231625</v>
      </c>
      <c r="CG65" s="68">
        <f t="shared" si="133"/>
        <v>-64.36235121236875</v>
      </c>
      <c r="CH65" s="69">
        <f t="shared" si="134"/>
        <v>28.434699366483912</v>
      </c>
      <c r="CI65" s="69">
        <f t="shared" si="135"/>
        <v>-35.927651845884839</v>
      </c>
      <c r="CK65" t="str">
        <f t="shared" si="147"/>
        <v>71 Sales occupations</v>
      </c>
      <c r="CL65" s="18">
        <f t="shared" ref="CL65:CP70" si="165">CL28/CL$35*100</f>
        <v>12.648791784038046</v>
      </c>
      <c r="CM65" s="18">
        <f t="shared" si="165"/>
        <v>11.809229066980739</v>
      </c>
      <c r="CN65" s="18">
        <f t="shared" si="165"/>
        <v>12.267999576047965</v>
      </c>
      <c r="CO65" s="18">
        <f t="shared" si="165"/>
        <v>10.340946259013114</v>
      </c>
      <c r="CP65" s="18">
        <f t="shared" si="165"/>
        <v>8.4073924172926482</v>
      </c>
      <c r="CR65" s="68">
        <f t="shared" si="137"/>
        <v>-47.563323301114828</v>
      </c>
      <c r="CS65" s="69">
        <f t="shared" si="138"/>
        <v>18.341798941395069</v>
      </c>
      <c r="CT65" s="69">
        <f t="shared" si="139"/>
        <v>-29.221524359719766</v>
      </c>
    </row>
    <row r="66" spans="1:98" x14ac:dyDescent="0.2">
      <c r="A66" t="str">
        <f t="shared" si="103"/>
        <v>72 Customer service occupations</v>
      </c>
      <c r="B66" s="18">
        <f t="shared" si="157"/>
        <v>0.41028222929073799</v>
      </c>
      <c r="C66" s="18">
        <f t="shared" si="157"/>
        <v>0.3989160656211615</v>
      </c>
      <c r="D66" s="18">
        <f t="shared" si="157"/>
        <v>0.42057594420656358</v>
      </c>
      <c r="E66" s="18">
        <f t="shared" si="157"/>
        <v>0.52272099325748667</v>
      </c>
      <c r="F66" s="18">
        <f t="shared" si="157"/>
        <v>0.55072197678109924</v>
      </c>
      <c r="H66" s="68">
        <f t="shared" si="105"/>
        <v>107.48280321911754</v>
      </c>
      <c r="I66" s="69">
        <f t="shared" si="106"/>
        <v>73.163579693151448</v>
      </c>
      <c r="J66" s="69">
        <f t="shared" si="107"/>
        <v>180.64638291226899</v>
      </c>
      <c r="L66" t="str">
        <f t="shared" si="140"/>
        <v>72 Customer service occupations</v>
      </c>
      <c r="M66" s="18">
        <f t="shared" si="158"/>
        <v>0.70382648483134236</v>
      </c>
      <c r="N66" s="18">
        <f t="shared" si="158"/>
        <v>0.71377986221408896</v>
      </c>
      <c r="O66" s="18">
        <f t="shared" si="158"/>
        <v>0.68298711295634473</v>
      </c>
      <c r="P66" s="18">
        <f t="shared" si="158"/>
        <v>0.76395061576343704</v>
      </c>
      <c r="Q66" s="18">
        <f t="shared" si="158"/>
        <v>0.79846233461228155</v>
      </c>
      <c r="S66" s="68">
        <f t="shared" si="109"/>
        <v>86.457062615152907</v>
      </c>
      <c r="T66" s="69">
        <f t="shared" si="110"/>
        <v>73.623983483733625</v>
      </c>
      <c r="U66" s="69">
        <f t="shared" si="111"/>
        <v>160.08104609888653</v>
      </c>
      <c r="W66" t="str">
        <f t="shared" si="141"/>
        <v>72 Customer service occupations</v>
      </c>
      <c r="X66" s="18">
        <f t="shared" si="159"/>
        <v>1.5579296814956427</v>
      </c>
      <c r="Y66" s="18">
        <f t="shared" si="159"/>
        <v>1.5903321918718947</v>
      </c>
      <c r="Z66" s="18">
        <f t="shared" si="159"/>
        <v>1.615250568712832</v>
      </c>
      <c r="AA66" s="18">
        <f t="shared" si="159"/>
        <v>1.7942108476145131</v>
      </c>
      <c r="AB66" s="18">
        <f t="shared" si="159"/>
        <v>1.9735859118630219</v>
      </c>
      <c r="AD66" s="68">
        <f t="shared" si="113"/>
        <v>67.653501323159546</v>
      </c>
      <c r="AE66" s="69">
        <f t="shared" si="114"/>
        <v>67.385634649112319</v>
      </c>
      <c r="AF66" s="69">
        <f t="shared" si="115"/>
        <v>135.03913597227185</v>
      </c>
      <c r="AH66" t="str">
        <f t="shared" si="142"/>
        <v>72 Customer service occupations</v>
      </c>
      <c r="AI66" s="18">
        <f t="shared" si="160"/>
        <v>1.3588619519597864</v>
      </c>
      <c r="AJ66" s="18">
        <f t="shared" si="160"/>
        <v>1.6529213666376021</v>
      </c>
      <c r="AK66" s="18">
        <f t="shared" si="160"/>
        <v>1.7344867621109359</v>
      </c>
      <c r="AL66" s="18">
        <f t="shared" si="160"/>
        <v>2.0494185404952536</v>
      </c>
      <c r="AM66" s="18">
        <f t="shared" si="160"/>
        <v>2.3445026764622003</v>
      </c>
      <c r="AO66" s="68">
        <f t="shared" si="117"/>
        <v>57.0007752103581</v>
      </c>
      <c r="AP66" s="69">
        <f t="shared" si="118"/>
        <v>68.605939065990668</v>
      </c>
      <c r="AQ66" s="69">
        <f t="shared" si="119"/>
        <v>125.60671427634877</v>
      </c>
      <c r="AS66" t="str">
        <f t="shared" si="143"/>
        <v>72 Customer service occupations</v>
      </c>
      <c r="AT66" s="18">
        <f t="shared" si="161"/>
        <v>2.3567976272559186</v>
      </c>
      <c r="AU66" s="18">
        <f t="shared" si="161"/>
        <v>2.4712227116468504</v>
      </c>
      <c r="AV66" s="18">
        <f t="shared" si="161"/>
        <v>2.4254106961326669</v>
      </c>
      <c r="AW66" s="18">
        <f t="shared" si="161"/>
        <v>2.7739319082680236</v>
      </c>
      <c r="AX66" s="18">
        <f t="shared" si="161"/>
        <v>2.8492584449559955</v>
      </c>
      <c r="AZ66" s="68">
        <f t="shared" si="121"/>
        <v>54.1674156017123</v>
      </c>
      <c r="BA66" s="69">
        <f t="shared" si="122"/>
        <v>59.620039384281156</v>
      </c>
      <c r="BB66" s="69">
        <f t="shared" si="123"/>
        <v>113.78745498599345</v>
      </c>
      <c r="BD66" t="str">
        <f t="shared" si="144"/>
        <v>72 Customer service occupations</v>
      </c>
      <c r="BE66" s="18">
        <f t="shared" si="162"/>
        <v>2.1012579368359976</v>
      </c>
      <c r="BF66" s="18">
        <f t="shared" si="162"/>
        <v>2.1634580782329866</v>
      </c>
      <c r="BG66" s="18">
        <f t="shared" si="162"/>
        <v>2.245935205153021</v>
      </c>
      <c r="BH66" s="18">
        <f t="shared" si="162"/>
        <v>2.4357658261507962</v>
      </c>
      <c r="BI66" s="18">
        <f t="shared" si="162"/>
        <v>2.6568563650095385</v>
      </c>
      <c r="BK66" s="68">
        <f t="shared" si="125"/>
        <v>17.112391211849463</v>
      </c>
      <c r="BL66" s="69">
        <f t="shared" si="126"/>
        <v>46.238985938920749</v>
      </c>
      <c r="BM66" s="69">
        <f t="shared" si="127"/>
        <v>63.351377150770205</v>
      </c>
      <c r="BO66" t="str">
        <f t="shared" si="145"/>
        <v>72 Customer service occupations</v>
      </c>
      <c r="BP66" s="18">
        <f t="shared" si="163"/>
        <v>2.0903351734614239</v>
      </c>
      <c r="BQ66" s="18">
        <f t="shared" si="163"/>
        <v>2.2425416818626349</v>
      </c>
      <c r="BR66" s="18">
        <f t="shared" si="163"/>
        <v>2.2696707438963388</v>
      </c>
      <c r="BS66" s="18">
        <f t="shared" si="163"/>
        <v>2.4308661915970853</v>
      </c>
      <c r="BT66" s="18">
        <f t="shared" si="163"/>
        <v>2.6419680154469063</v>
      </c>
      <c r="BV66" s="68">
        <f t="shared" si="129"/>
        <v>0.77273260385374876</v>
      </c>
      <c r="BW66" s="69">
        <f t="shared" si="130"/>
        <v>46.772105215489923</v>
      </c>
      <c r="BX66" s="69">
        <f t="shared" si="131"/>
        <v>47.54483781934367</v>
      </c>
      <c r="BZ66" t="str">
        <f t="shared" si="146"/>
        <v>72 Customer service occupations</v>
      </c>
      <c r="CA66" s="18">
        <f t="shared" si="164"/>
        <v>1.8438535538254315</v>
      </c>
      <c r="CB66" s="18">
        <f t="shared" si="164"/>
        <v>1.8786453041065441</v>
      </c>
      <c r="CC66" s="18">
        <f t="shared" si="164"/>
        <v>2.0008926854844669</v>
      </c>
      <c r="CD66" s="18">
        <f t="shared" si="164"/>
        <v>2.2147631882422028</v>
      </c>
      <c r="CE66" s="18">
        <f t="shared" si="164"/>
        <v>3.1547303902169475</v>
      </c>
      <c r="CG66" s="68">
        <f t="shared" si="133"/>
        <v>-11.603528852734565</v>
      </c>
      <c r="CH66" s="69">
        <f t="shared" si="134"/>
        <v>32.761902342098068</v>
      </c>
      <c r="CI66" s="69">
        <f t="shared" si="135"/>
        <v>21.158373489363505</v>
      </c>
      <c r="CK66" t="str">
        <f t="shared" si="147"/>
        <v>72 Customer service occupations</v>
      </c>
      <c r="CL66" s="18">
        <f t="shared" si="165"/>
        <v>1.3980896266395044</v>
      </c>
      <c r="CM66" s="18">
        <f t="shared" si="165"/>
        <v>1.7343648208097135</v>
      </c>
      <c r="CN66" s="18">
        <f t="shared" si="165"/>
        <v>2.0442971840684101</v>
      </c>
      <c r="CO66" s="18">
        <f t="shared" si="165"/>
        <v>2.8344661474619666</v>
      </c>
      <c r="CP66" s="18">
        <f t="shared" si="165"/>
        <v>4.2297311939216122</v>
      </c>
      <c r="CR66" s="68">
        <f t="shared" si="137"/>
        <v>58.31290959600345</v>
      </c>
      <c r="CS66" s="69">
        <f t="shared" si="138"/>
        <v>42.228537882225467</v>
      </c>
      <c r="CT66" s="69">
        <f t="shared" si="139"/>
        <v>100.5414474782289</v>
      </c>
    </row>
    <row r="67" spans="1:98" x14ac:dyDescent="0.2">
      <c r="A67" t="str">
        <f t="shared" si="103"/>
        <v>81 Process, plant and machine operatives</v>
      </c>
      <c r="B67" s="18">
        <f t="shared" si="157"/>
        <v>0.34774766992982731</v>
      </c>
      <c r="C67" s="18">
        <f t="shared" si="157"/>
        <v>0.41592025409940092</v>
      </c>
      <c r="D67" s="18">
        <f t="shared" si="157"/>
        <v>0.3203309102830641</v>
      </c>
      <c r="E67" s="18">
        <f t="shared" si="157"/>
        <v>0.48439259424495124</v>
      </c>
      <c r="F67" s="18">
        <f t="shared" si="157"/>
        <v>0.7247675510160454</v>
      </c>
      <c r="H67" s="68">
        <f t="shared" si="105"/>
        <v>258.50401284031847</v>
      </c>
      <c r="I67" s="69">
        <f t="shared" si="106"/>
        <v>120.3914066012951</v>
      </c>
      <c r="J67" s="69">
        <f t="shared" si="107"/>
        <v>378.89541944161363</v>
      </c>
      <c r="L67" t="str">
        <f t="shared" si="140"/>
        <v>81 Process, plant and machine operatives</v>
      </c>
      <c r="M67" s="18">
        <f t="shared" si="158"/>
        <v>0.45155552028562962</v>
      </c>
      <c r="N67" s="18">
        <f t="shared" si="158"/>
        <v>0.50005508626207673</v>
      </c>
      <c r="O67" s="18">
        <f t="shared" si="158"/>
        <v>0.40691140979235774</v>
      </c>
      <c r="P67" s="18">
        <f t="shared" si="158"/>
        <v>0.481804396458342</v>
      </c>
      <c r="Q67" s="18">
        <f t="shared" si="158"/>
        <v>0.64633429492062844</v>
      </c>
      <c r="S67" s="68">
        <f t="shared" si="109"/>
        <v>153.33444657777738</v>
      </c>
      <c r="T67" s="69">
        <f t="shared" si="110"/>
        <v>91.79811496165749</v>
      </c>
      <c r="U67" s="69">
        <f t="shared" si="111"/>
        <v>245.1325615394349</v>
      </c>
      <c r="W67" t="str">
        <f t="shared" si="141"/>
        <v>81 Process, plant and machine operatives</v>
      </c>
      <c r="X67" s="18">
        <f t="shared" si="159"/>
        <v>0.54053395276709348</v>
      </c>
      <c r="Y67" s="18">
        <f t="shared" si="159"/>
        <v>0.55821618694227682</v>
      </c>
      <c r="Z67" s="18">
        <f t="shared" si="159"/>
        <v>0.47898678576332654</v>
      </c>
      <c r="AA67" s="18">
        <f t="shared" si="159"/>
        <v>0.6496301123612136</v>
      </c>
      <c r="AB67" s="18">
        <f t="shared" si="159"/>
        <v>0.9048626567908773</v>
      </c>
      <c r="AD67" s="68">
        <f t="shared" si="113"/>
        <v>159.21231291477025</v>
      </c>
      <c r="AE67" s="69">
        <f t="shared" si="114"/>
        <v>94.252680966450598</v>
      </c>
      <c r="AF67" s="69">
        <f t="shared" si="115"/>
        <v>253.46499388122089</v>
      </c>
      <c r="AH67" t="str">
        <f t="shared" si="142"/>
        <v>81 Process, plant and machine operatives</v>
      </c>
      <c r="AI67" s="18">
        <f t="shared" si="160"/>
        <v>0.82305050362852772</v>
      </c>
      <c r="AJ67" s="18">
        <f t="shared" si="160"/>
        <v>0.9220012919042736</v>
      </c>
      <c r="AK67" s="18">
        <f t="shared" si="160"/>
        <v>0.85309154048379876</v>
      </c>
      <c r="AL67" s="18">
        <f t="shared" si="160"/>
        <v>1.1639439745373117</v>
      </c>
      <c r="AM67" s="18">
        <f t="shared" si="160"/>
        <v>1.5754532228147968</v>
      </c>
      <c r="AO67" s="68">
        <f t="shared" si="117"/>
        <v>114.50228904686458</v>
      </c>
      <c r="AP67" s="69">
        <f t="shared" si="118"/>
        <v>74.856594637415768</v>
      </c>
      <c r="AQ67" s="69">
        <f t="shared" si="119"/>
        <v>189.35888368428033</v>
      </c>
      <c r="AS67" t="str">
        <f t="shared" si="143"/>
        <v>81 Process, plant and machine operatives</v>
      </c>
      <c r="AT67" s="18">
        <f t="shared" si="161"/>
        <v>1.8421557364767087</v>
      </c>
      <c r="AU67" s="18">
        <f t="shared" si="161"/>
        <v>1.9555524987450807</v>
      </c>
      <c r="AV67" s="18">
        <f t="shared" si="161"/>
        <v>1.7266321192407106</v>
      </c>
      <c r="AW67" s="18">
        <f t="shared" si="161"/>
        <v>1.9611287647861675</v>
      </c>
      <c r="AX67" s="18">
        <f t="shared" si="161"/>
        <v>2.2168829353996351</v>
      </c>
      <c r="AZ67" s="68">
        <f t="shared" si="121"/>
        <v>68.495761753644786</v>
      </c>
      <c r="BA67" s="69">
        <f t="shared" si="122"/>
        <v>61.420496197215854</v>
      </c>
      <c r="BB67" s="69">
        <f t="shared" si="123"/>
        <v>129.91625795086065</v>
      </c>
      <c r="BD67" t="str">
        <f t="shared" si="144"/>
        <v>81 Process, plant and machine operatives</v>
      </c>
      <c r="BE67" s="18">
        <f t="shared" si="162"/>
        <v>3.3038725178702841</v>
      </c>
      <c r="BF67" s="18">
        <f t="shared" si="162"/>
        <v>3.3165318662754109</v>
      </c>
      <c r="BG67" s="18">
        <f t="shared" si="162"/>
        <v>2.898959527657567</v>
      </c>
      <c r="BH67" s="18">
        <f t="shared" si="162"/>
        <v>3.161308887206987</v>
      </c>
      <c r="BI67" s="18">
        <f t="shared" si="162"/>
        <v>3.0951144648803828</v>
      </c>
      <c r="BK67" s="68">
        <f t="shared" si="125"/>
        <v>5.6979484213983866</v>
      </c>
      <c r="BL67" s="69">
        <f t="shared" si="126"/>
        <v>38.527265449803572</v>
      </c>
      <c r="BM67" s="69">
        <f t="shared" si="127"/>
        <v>44.225213871201959</v>
      </c>
      <c r="BO67" t="str">
        <f t="shared" si="145"/>
        <v>81 Process, plant and machine operatives</v>
      </c>
      <c r="BP67" s="18">
        <f t="shared" si="163"/>
        <v>4.3421404611554175</v>
      </c>
      <c r="BQ67" s="18">
        <f t="shared" si="163"/>
        <v>4.2442168155708799</v>
      </c>
      <c r="BR67" s="18">
        <f t="shared" si="163"/>
        <v>3.9238237212841973</v>
      </c>
      <c r="BS67" s="18">
        <f t="shared" si="163"/>
        <v>4.2076091105793463</v>
      </c>
      <c r="BT67" s="18">
        <f t="shared" si="163"/>
        <v>4.2949418751440174</v>
      </c>
      <c r="BV67" s="68">
        <f t="shared" si="129"/>
        <v>-5.2397622477937036</v>
      </c>
      <c r="BW67" s="69">
        <f t="shared" si="130"/>
        <v>40.071889680043775</v>
      </c>
      <c r="BX67" s="69">
        <f t="shared" si="131"/>
        <v>34.832127432250068</v>
      </c>
      <c r="BZ67" t="str">
        <f t="shared" si="146"/>
        <v>81 Process, plant and machine operatives</v>
      </c>
      <c r="CA67" s="18">
        <f t="shared" si="164"/>
        <v>5.4811381431339274</v>
      </c>
      <c r="CB67" s="18">
        <f t="shared" si="164"/>
        <v>5.452726486475262</v>
      </c>
      <c r="CC67" s="18">
        <f t="shared" si="164"/>
        <v>5.0144811296971712</v>
      </c>
      <c r="CD67" s="18">
        <f t="shared" si="164"/>
        <v>5.0177724473792136</v>
      </c>
      <c r="CE67" s="18">
        <f t="shared" si="164"/>
        <v>2.5578699894584571</v>
      </c>
      <c r="CG67" s="68">
        <f t="shared" si="133"/>
        <v>-71.401125604781541</v>
      </c>
      <c r="CH67" s="69">
        <f t="shared" si="134"/>
        <v>24.879029235342728</v>
      </c>
      <c r="CI67" s="69">
        <f t="shared" si="135"/>
        <v>-46.522096369438813</v>
      </c>
      <c r="CK67" t="str">
        <f t="shared" si="147"/>
        <v>81 Process, plant and machine operatives</v>
      </c>
      <c r="CL67" s="18">
        <f t="shared" si="165"/>
        <v>7.6751224052505229</v>
      </c>
      <c r="CM67" s="18">
        <f t="shared" si="165"/>
        <v>6.5780377089873348</v>
      </c>
      <c r="CN67" s="18">
        <f t="shared" si="165"/>
        <v>6.0455460716857647</v>
      </c>
      <c r="CO67" s="18">
        <f t="shared" si="165"/>
        <v>3.3814880553805118</v>
      </c>
      <c r="CP67" s="18">
        <f t="shared" si="165"/>
        <v>1.5764770721490118</v>
      </c>
      <c r="CR67" s="68">
        <f t="shared" si="137"/>
        <v>-80.047389864701429</v>
      </c>
      <c r="CS67" s="69">
        <f t="shared" si="138"/>
        <v>10.861128731299683</v>
      </c>
      <c r="CT67" s="69">
        <f t="shared" si="139"/>
        <v>-69.186261133401743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0.42064308431965391</v>
      </c>
      <c r="C68" s="18">
        <f t="shared" si="157"/>
        <v>0.5544067148915941</v>
      </c>
      <c r="D68" s="18">
        <f t="shared" si="157"/>
        <v>0.51811296706735799</v>
      </c>
      <c r="E68" s="18">
        <f t="shared" si="157"/>
        <v>0.59983271115324166</v>
      </c>
      <c r="F68" s="18">
        <f t="shared" si="157"/>
        <v>0.66364020635923371</v>
      </c>
      <c r="H68" s="68">
        <f t="shared" si="105"/>
        <v>102.95621547443454</v>
      </c>
      <c r="I68" s="69">
        <f t="shared" si="106"/>
        <v>105.07127705612594</v>
      </c>
      <c r="J68" s="69">
        <f t="shared" si="107"/>
        <v>208.02749253056047</v>
      </c>
      <c r="L68" t="str">
        <f t="shared" si="140"/>
        <v>82 Transport and mobile machine drivers and operatives</v>
      </c>
      <c r="M68" s="18">
        <f t="shared" si="158"/>
        <v>0.42792870319279486</v>
      </c>
      <c r="N68" s="18">
        <f t="shared" si="158"/>
        <v>0.54429119497184375</v>
      </c>
      <c r="O68" s="18">
        <f t="shared" si="158"/>
        <v>0.50189738710966392</v>
      </c>
      <c r="P68" s="18">
        <f t="shared" si="158"/>
        <v>0.53483522071257483</v>
      </c>
      <c r="Q68" s="18">
        <f t="shared" si="158"/>
        <v>0.55729176497270183</v>
      </c>
      <c r="S68" s="68">
        <f t="shared" si="109"/>
        <v>77.094308527312691</v>
      </c>
      <c r="T68" s="69">
        <f t="shared" si="110"/>
        <v>89.998868551241259</v>
      </c>
      <c r="U68" s="69">
        <f t="shared" si="111"/>
        <v>167.09317707855394</v>
      </c>
      <c r="W68" t="str">
        <f t="shared" si="141"/>
        <v>82 Transport and mobile machine drivers and operatives</v>
      </c>
      <c r="X68" s="18">
        <f t="shared" si="159"/>
        <v>0.76021228013275799</v>
      </c>
      <c r="Y68" s="18">
        <f t="shared" si="159"/>
        <v>1.0346855016943359</v>
      </c>
      <c r="Z68" s="18">
        <f t="shared" si="159"/>
        <v>1.0155702095068475</v>
      </c>
      <c r="AA68" s="18">
        <f t="shared" si="159"/>
        <v>1.1455341338804379</v>
      </c>
      <c r="AB68" s="18">
        <f t="shared" si="159"/>
        <v>1.3997258761440412</v>
      </c>
      <c r="AD68" s="68">
        <f t="shared" si="113"/>
        <v>89.116548214122503</v>
      </c>
      <c r="AE68" s="69">
        <f t="shared" si="114"/>
        <v>93.479946044278662</v>
      </c>
      <c r="AF68" s="69">
        <f t="shared" si="115"/>
        <v>182.59649425840115</v>
      </c>
      <c r="AH68" t="str">
        <f t="shared" si="142"/>
        <v>82 Transport and mobile machine drivers and operatives</v>
      </c>
      <c r="AI68" s="18">
        <f t="shared" si="160"/>
        <v>1.1477178454063783</v>
      </c>
      <c r="AJ68" s="18">
        <f t="shared" si="160"/>
        <v>1.7994903409097744</v>
      </c>
      <c r="AK68" s="18">
        <f t="shared" si="160"/>
        <v>1.7509992269930952</v>
      </c>
      <c r="AL68" s="18">
        <f t="shared" si="160"/>
        <v>2.1286921957215115</v>
      </c>
      <c r="AM68" s="18">
        <f t="shared" si="160"/>
        <v>2.6743568609460486</v>
      </c>
      <c r="AO68" s="68">
        <f t="shared" si="117"/>
        <v>77.400752363540192</v>
      </c>
      <c r="AP68" s="69">
        <f t="shared" si="118"/>
        <v>86.886898099798415</v>
      </c>
      <c r="AQ68" s="69">
        <f t="shared" si="119"/>
        <v>164.28765046333859</v>
      </c>
      <c r="AS68" t="str">
        <f t="shared" si="143"/>
        <v>82 Transport and mobile machine drivers and operatives</v>
      </c>
      <c r="AT68" s="18">
        <f t="shared" si="161"/>
        <v>2.1803663903336998</v>
      </c>
      <c r="AU68" s="18">
        <f t="shared" si="161"/>
        <v>2.8733020233751008</v>
      </c>
      <c r="AV68" s="18">
        <f t="shared" si="161"/>
        <v>2.8581535896615442</v>
      </c>
      <c r="AW68" s="18">
        <f t="shared" si="161"/>
        <v>3.1987997430758996</v>
      </c>
      <c r="AX68" s="18">
        <f t="shared" si="161"/>
        <v>3.6504999110388749</v>
      </c>
      <c r="AZ68" s="68">
        <f t="shared" si="121"/>
        <v>67.614974658121241</v>
      </c>
      <c r="BA68" s="69">
        <f t="shared" si="122"/>
        <v>85.067417103616521</v>
      </c>
      <c r="BB68" s="69">
        <f t="shared" si="123"/>
        <v>152.68239176173779</v>
      </c>
      <c r="BD68" t="str">
        <f t="shared" si="144"/>
        <v>82 Transport and mobile machine drivers and operatives</v>
      </c>
      <c r="BE68" s="18">
        <f t="shared" si="162"/>
        <v>3.4590205716845448</v>
      </c>
      <c r="BF68" s="18">
        <f t="shared" si="162"/>
        <v>4.0347130008600445</v>
      </c>
      <c r="BG68" s="18">
        <f t="shared" si="162"/>
        <v>3.5755398855989005</v>
      </c>
      <c r="BH68" s="18">
        <f t="shared" si="162"/>
        <v>3.8768546725787187</v>
      </c>
      <c r="BI68" s="18">
        <f t="shared" si="162"/>
        <v>4.0630539465240272</v>
      </c>
      <c r="BK68" s="68">
        <f t="shared" si="125"/>
        <v>12.497522115521042</v>
      </c>
      <c r="BL68" s="69">
        <f t="shared" si="126"/>
        <v>53.768809876750609</v>
      </c>
      <c r="BM68" s="69">
        <f t="shared" si="127"/>
        <v>66.26633199227166</v>
      </c>
      <c r="BO68" t="str">
        <f t="shared" si="145"/>
        <v>82 Transport and mobile machine drivers and operatives</v>
      </c>
      <c r="BP68" s="18">
        <f t="shared" si="163"/>
        <v>5.7120705938409211</v>
      </c>
      <c r="BQ68" s="18">
        <f t="shared" si="163"/>
        <v>6.6743767415485706</v>
      </c>
      <c r="BR68" s="18">
        <f t="shared" si="163"/>
        <v>6.3696315281519897</v>
      </c>
      <c r="BS68" s="18">
        <f t="shared" si="163"/>
        <v>6.6234704812386971</v>
      </c>
      <c r="BT68" s="18">
        <f t="shared" si="163"/>
        <v>7.6911391427826494</v>
      </c>
      <c r="BV68" s="68">
        <f t="shared" si="129"/>
        <v>4.5333088995208364</v>
      </c>
      <c r="BW68" s="69">
        <f t="shared" si="130"/>
        <v>55.531606226087995</v>
      </c>
      <c r="BX68" s="69">
        <f t="shared" si="131"/>
        <v>60.064915125608835</v>
      </c>
      <c r="BZ68" t="str">
        <f t="shared" si="146"/>
        <v>82 Transport and mobile machine drivers and operatives</v>
      </c>
      <c r="CA68" s="18">
        <f t="shared" si="164"/>
        <v>7.4218599911074534</v>
      </c>
      <c r="CB68" s="18">
        <f t="shared" si="164"/>
        <v>8.4617600862995683</v>
      </c>
      <c r="CC68" s="18">
        <f t="shared" si="164"/>
        <v>8.1957222661423152</v>
      </c>
      <c r="CD68" s="18">
        <f t="shared" si="164"/>
        <v>8.2979149418208706</v>
      </c>
      <c r="CE68" s="18">
        <f t="shared" si="164"/>
        <v>9.8328942023965826</v>
      </c>
      <c r="CG68" s="68">
        <f t="shared" si="133"/>
        <v>-32.73477352428403</v>
      </c>
      <c r="CH68" s="69">
        <f t="shared" si="134"/>
        <v>39.119606832611893</v>
      </c>
      <c r="CI68" s="69">
        <f t="shared" si="135"/>
        <v>6.384833308327857</v>
      </c>
      <c r="CK68" t="str">
        <f t="shared" si="147"/>
        <v>82 Transport and mobile machine drivers and operatives</v>
      </c>
      <c r="CL68" s="18">
        <f t="shared" si="165"/>
        <v>8.8723276112916363</v>
      </c>
      <c r="CM68" s="18">
        <f t="shared" si="165"/>
        <v>11.513093522082864</v>
      </c>
      <c r="CN68" s="18">
        <f t="shared" si="165"/>
        <v>10.555797839418602</v>
      </c>
      <c r="CO68" s="18">
        <f t="shared" si="165"/>
        <v>10.652788353596954</v>
      </c>
      <c r="CP68" s="18">
        <f t="shared" si="165"/>
        <v>7.4531005208725603</v>
      </c>
      <c r="CR68" s="68">
        <f t="shared" si="137"/>
        <v>-45.975157742978176</v>
      </c>
      <c r="CS68" s="69">
        <f t="shared" si="138"/>
        <v>28.609038019276333</v>
      </c>
      <c r="CT68" s="69">
        <f t="shared" si="139"/>
        <v>-17.366119723701836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6.582175122793292E-3</v>
      </c>
      <c r="C69" s="18">
        <f t="shared" si="157"/>
        <v>5.3329453477636377E-3</v>
      </c>
      <c r="D69" s="18">
        <f t="shared" si="157"/>
        <v>3.9677783754018007E-3</v>
      </c>
      <c r="E69" s="18">
        <f t="shared" si="157"/>
        <v>1.6240968732339166E-2</v>
      </c>
      <c r="F69" s="18">
        <f t="shared" si="157"/>
        <v>1.9435243751668111E-2</v>
      </c>
      <c r="H69" s="68">
        <f t="shared" si="105"/>
        <v>676.13400845871411</v>
      </c>
      <c r="I69" s="69">
        <f t="shared" si="106"/>
        <v>408.62769270929078</v>
      </c>
      <c r="J69" s="69">
        <f t="shared" si="107"/>
        <v>1084.7617011680049</v>
      </c>
      <c r="L69" t="str">
        <f t="shared" si="140"/>
        <v>91 Elementary trades and related occupations</v>
      </c>
      <c r="M69" s="18">
        <f t="shared" si="158"/>
        <v>0.23085138861981708</v>
      </c>
      <c r="N69" s="18">
        <f t="shared" si="158"/>
        <v>0.27513716723013049</v>
      </c>
      <c r="O69" s="18">
        <f t="shared" si="158"/>
        <v>0.20296423363406979</v>
      </c>
      <c r="P69" s="18">
        <f t="shared" si="158"/>
        <v>0.32786892319596384</v>
      </c>
      <c r="Q69" s="18">
        <f t="shared" si="158"/>
        <v>0.4087667491642164</v>
      </c>
      <c r="S69" s="68">
        <f t="shared" si="109"/>
        <v>221.21288724369771</v>
      </c>
      <c r="T69" s="69">
        <f t="shared" si="110"/>
        <v>129.33270101637561</v>
      </c>
      <c r="U69" s="69">
        <f t="shared" si="111"/>
        <v>350.54558826007332</v>
      </c>
      <c r="W69" t="str">
        <f t="shared" si="141"/>
        <v>91 Elementary trades and related occupations</v>
      </c>
      <c r="X69" s="18">
        <f t="shared" si="159"/>
        <v>0.4127295765401045</v>
      </c>
      <c r="Y69" s="18">
        <f t="shared" si="159"/>
        <v>0.47031743323711939</v>
      </c>
      <c r="Z69" s="18">
        <f t="shared" si="159"/>
        <v>0.36392160304960769</v>
      </c>
      <c r="AA69" s="18">
        <f t="shared" si="159"/>
        <v>0.7780631967256828</v>
      </c>
      <c r="AB69" s="18">
        <f t="shared" si="159"/>
        <v>0.94802817595252065</v>
      </c>
      <c r="AD69" s="68">
        <f t="shared" si="113"/>
        <v>257.44555617785039</v>
      </c>
      <c r="AE69" s="69">
        <f t="shared" si="114"/>
        <v>169.99144775774096</v>
      </c>
      <c r="AF69" s="69">
        <f t="shared" si="115"/>
        <v>427.43700393559124</v>
      </c>
      <c r="AH69" t="str">
        <f t="shared" si="142"/>
        <v>91 Elementary trades and related occupations</v>
      </c>
      <c r="AI69" s="18">
        <f t="shared" si="160"/>
        <v>0.82878985053666931</v>
      </c>
      <c r="AJ69" s="18">
        <f t="shared" si="160"/>
        <v>0.95802720520463558</v>
      </c>
      <c r="AK69" s="18">
        <f t="shared" si="160"/>
        <v>0.7927742440141885</v>
      </c>
      <c r="AL69" s="18">
        <f t="shared" si="160"/>
        <v>1.9444597107080983</v>
      </c>
      <c r="AM69" s="18">
        <f t="shared" si="160"/>
        <v>2.8490111294677085</v>
      </c>
      <c r="AO69" s="68">
        <f t="shared" si="117"/>
        <v>317.41366936824534</v>
      </c>
      <c r="AP69" s="69">
        <f t="shared" si="118"/>
        <v>198.15634494586089</v>
      </c>
      <c r="AQ69" s="69">
        <f t="shared" si="119"/>
        <v>515.57001431410617</v>
      </c>
      <c r="AS69" t="str">
        <f t="shared" si="143"/>
        <v>91 Elementary trades and related occupations</v>
      </c>
      <c r="AT69" s="18">
        <f t="shared" si="161"/>
        <v>0.94061046939688009</v>
      </c>
      <c r="AU69" s="18">
        <f t="shared" si="161"/>
        <v>1.0525959202758568</v>
      </c>
      <c r="AV69" s="18">
        <f t="shared" si="161"/>
        <v>0.87849511823047899</v>
      </c>
      <c r="AW69" s="18">
        <f t="shared" si="161"/>
        <v>1.8136788453264097</v>
      </c>
      <c r="AX69" s="18">
        <f t="shared" si="161"/>
        <v>2.1052807129157367</v>
      </c>
      <c r="AZ69" s="68">
        <f t="shared" si="121"/>
        <v>214.49713666435309</v>
      </c>
      <c r="BA69" s="69">
        <f t="shared" si="122"/>
        <v>137.51930723178472</v>
      </c>
      <c r="BB69" s="69">
        <f t="shared" si="123"/>
        <v>352.01644389613784</v>
      </c>
      <c r="BD69" t="str">
        <f t="shared" si="144"/>
        <v>91 Elementary trades and related occupations</v>
      </c>
      <c r="BE69" s="18">
        <f t="shared" si="162"/>
        <v>1.2257547526203727</v>
      </c>
      <c r="BF69" s="18">
        <f t="shared" si="162"/>
        <v>1.1047595126765217</v>
      </c>
      <c r="BG69" s="18">
        <f t="shared" si="162"/>
        <v>0.92680751089371494</v>
      </c>
      <c r="BH69" s="18">
        <f t="shared" si="162"/>
        <v>1.7381810453351298</v>
      </c>
      <c r="BI69" s="18">
        <f t="shared" si="162"/>
        <v>2.0873296815755249</v>
      </c>
      <c r="BK69" s="68">
        <f t="shared" si="125"/>
        <v>122.96335935185516</v>
      </c>
      <c r="BL69" s="69">
        <f t="shared" si="126"/>
        <v>88.726203663797008</v>
      </c>
      <c r="BM69" s="69">
        <f t="shared" si="127"/>
        <v>211.68956301565217</v>
      </c>
      <c r="BO69" t="str">
        <f t="shared" si="145"/>
        <v>91 Elementary trades and related occupations</v>
      </c>
      <c r="BP69" s="18">
        <f t="shared" si="163"/>
        <v>2.24926568922114</v>
      </c>
      <c r="BQ69" s="18">
        <f t="shared" si="163"/>
        <v>1.9967990160490945</v>
      </c>
      <c r="BR69" s="18">
        <f t="shared" si="163"/>
        <v>1.826839374430796</v>
      </c>
      <c r="BS69" s="18">
        <f t="shared" si="163"/>
        <v>3.2317162353772222</v>
      </c>
      <c r="BT69" s="18">
        <f t="shared" si="163"/>
        <v>4.0365607030498056</v>
      </c>
      <c r="BV69" s="68">
        <f t="shared" si="129"/>
        <v>91.288765188244241</v>
      </c>
      <c r="BW69" s="69">
        <f t="shared" si="130"/>
        <v>72.282593029494507</v>
      </c>
      <c r="BX69" s="69">
        <f t="shared" si="131"/>
        <v>163.57135821773875</v>
      </c>
      <c r="BZ69" t="str">
        <f t="shared" si="146"/>
        <v>91 Elementary trades and related occupations</v>
      </c>
      <c r="CA69" s="18">
        <f t="shared" si="164"/>
        <v>4.1986015327279516</v>
      </c>
      <c r="CB69" s="18">
        <f t="shared" si="164"/>
        <v>4.113349800730858</v>
      </c>
      <c r="CC69" s="18">
        <f t="shared" si="164"/>
        <v>3.7131344556763217</v>
      </c>
      <c r="CD69" s="18">
        <f t="shared" si="164"/>
        <v>6.6878038837406342</v>
      </c>
      <c r="CE69" s="18">
        <f t="shared" si="164"/>
        <v>9.8173150938662435</v>
      </c>
      <c r="CG69" s="68">
        <f t="shared" si="133"/>
        <v>48.234239526024439</v>
      </c>
      <c r="CH69" s="69">
        <f t="shared" si="134"/>
        <v>65.059137068689793</v>
      </c>
      <c r="CI69" s="69">
        <f t="shared" si="135"/>
        <v>113.29337659471423</v>
      </c>
      <c r="CK69" t="str">
        <f t="shared" si="147"/>
        <v>91 Elementary trades and related occupations</v>
      </c>
      <c r="CL69" s="18">
        <f t="shared" si="165"/>
        <v>5.8687242854820347</v>
      </c>
      <c r="CM69" s="18">
        <f t="shared" si="165"/>
        <v>5.9906559323598767</v>
      </c>
      <c r="CN69" s="18">
        <f t="shared" si="165"/>
        <v>5.2163955405084659</v>
      </c>
      <c r="CO69" s="18">
        <f t="shared" si="165"/>
        <v>9.6962130647229365</v>
      </c>
      <c r="CP69" s="18">
        <f t="shared" si="165"/>
        <v>10.816970906149272</v>
      </c>
      <c r="CR69" s="68">
        <f t="shared" si="137"/>
        <v>58.6655858661819</v>
      </c>
      <c r="CS69" s="69">
        <f t="shared" si="138"/>
        <v>50.661198159873365</v>
      </c>
      <c r="CT69" s="69">
        <f t="shared" si="139"/>
        <v>109.32678402605526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0.46704172200585065</v>
      </c>
      <c r="C70" s="18">
        <f t="shared" si="157"/>
        <v>0.48682360797261126</v>
      </c>
      <c r="D70" s="18">
        <f t="shared" si="157"/>
        <v>0.39595153352307444</v>
      </c>
      <c r="E70" s="18">
        <f t="shared" si="157"/>
        <v>0.37491972485140701</v>
      </c>
      <c r="F70" s="18">
        <f t="shared" si="157"/>
        <v>0.37179962860531218</v>
      </c>
      <c r="H70" s="68">
        <f t="shared" si="105"/>
        <v>48.785651262917625</v>
      </c>
      <c r="I70" s="69">
        <f t="shared" si="106"/>
        <v>69.62770975258907</v>
      </c>
      <c r="J70" s="69">
        <f t="shared" si="107"/>
        <v>118.41336101550669</v>
      </c>
      <c r="L70" t="str">
        <f t="shared" ref="L70" si="166">A70</f>
        <v>92 Elementary administration and service occupations</v>
      </c>
      <c r="M70" s="18">
        <f t="shared" si="158"/>
        <v>1.7920533264807852</v>
      </c>
      <c r="N70" s="18">
        <f t="shared" si="158"/>
        <v>1.9458606335081032</v>
      </c>
      <c r="O70" s="18">
        <f t="shared" si="158"/>
        <v>1.7996236654550093</v>
      </c>
      <c r="P70" s="18">
        <f t="shared" si="158"/>
        <v>1.8573560476508804</v>
      </c>
      <c r="Q70" s="18">
        <f t="shared" si="158"/>
        <v>1.9200577178508698</v>
      </c>
      <c r="S70" s="68">
        <f t="shared" si="109"/>
        <v>70.164711426443304</v>
      </c>
      <c r="T70" s="69">
        <f t="shared" si="110"/>
        <v>79.846755935303335</v>
      </c>
      <c r="U70" s="69">
        <f t="shared" si="111"/>
        <v>150.01146736174664</v>
      </c>
      <c r="W70" t="str">
        <f t="shared" ref="W70" si="167">A70</f>
        <v>92 Elementary administration and service occupations</v>
      </c>
      <c r="X70" s="18">
        <f t="shared" si="159"/>
        <v>3.4402930242278815</v>
      </c>
      <c r="Y70" s="18">
        <f t="shared" si="159"/>
        <v>3.742674774295657</v>
      </c>
      <c r="Z70" s="18">
        <f t="shared" si="159"/>
        <v>3.5212412321251505</v>
      </c>
      <c r="AA70" s="18">
        <f t="shared" si="159"/>
        <v>3.6224305863081381</v>
      </c>
      <c r="AB70" s="18">
        <f t="shared" si="159"/>
        <v>3.8949663675198973</v>
      </c>
      <c r="AD70" s="68">
        <f t="shared" si="113"/>
        <v>51.776462862348758</v>
      </c>
      <c r="AE70" s="69">
        <f t="shared" si="114"/>
        <v>77.484154354567536</v>
      </c>
      <c r="AF70" s="69">
        <f t="shared" si="115"/>
        <v>129.2606172169163</v>
      </c>
      <c r="AH70" t="str">
        <f t="shared" ref="AH70" si="168">L70</f>
        <v>92 Elementary administration and service occupations</v>
      </c>
      <c r="AI70" s="18">
        <f t="shared" si="160"/>
        <v>4.6963236888549575</v>
      </c>
      <c r="AJ70" s="18">
        <f t="shared" si="160"/>
        <v>5.947826817766602</v>
      </c>
      <c r="AK70" s="18">
        <f t="shared" si="160"/>
        <v>5.6334875702205176</v>
      </c>
      <c r="AL70" s="18">
        <f t="shared" si="160"/>
        <v>6.2016613390034623</v>
      </c>
      <c r="AM70" s="18">
        <f t="shared" si="160"/>
        <v>7.2194558479564437</v>
      </c>
      <c r="AO70" s="68">
        <f t="shared" si="117"/>
        <v>48.85011613329911</v>
      </c>
      <c r="AP70" s="69">
        <f t="shared" si="118"/>
        <v>72.466149852535693</v>
      </c>
      <c r="AQ70" s="69">
        <f t="shared" si="119"/>
        <v>121.3162659858348</v>
      </c>
      <c r="AS70" t="str">
        <f t="shared" ref="AS70" si="169">W70</f>
        <v>92 Elementary administration and service occupations</v>
      </c>
      <c r="AT70" s="18">
        <f t="shared" si="161"/>
        <v>5.1535360562471686</v>
      </c>
      <c r="AU70" s="18">
        <f t="shared" si="161"/>
        <v>5.3104651428869012</v>
      </c>
      <c r="AV70" s="18">
        <f t="shared" si="161"/>
        <v>5.2293695396242468</v>
      </c>
      <c r="AW70" s="18">
        <f t="shared" si="161"/>
        <v>5.2376305621549966</v>
      </c>
      <c r="AX70" s="18">
        <f t="shared" si="161"/>
        <v>5.5792025985707285</v>
      </c>
      <c r="AZ70" s="68">
        <f t="shared" si="121"/>
        <v>40.013153062648762</v>
      </c>
      <c r="BA70" s="69">
        <f t="shared" si="122"/>
        <v>69.242048126093849</v>
      </c>
      <c r="BB70" s="69">
        <f t="shared" si="123"/>
        <v>109.25520118874262</v>
      </c>
      <c r="BD70" t="str">
        <f t="shared" ref="BD70" si="170">AH70</f>
        <v>92 Elementary administration and service occupations</v>
      </c>
      <c r="BE70" s="18">
        <f t="shared" si="162"/>
        <v>8.0977009803810347</v>
      </c>
      <c r="BF70" s="18">
        <f t="shared" si="162"/>
        <v>7.5858412369574291</v>
      </c>
      <c r="BG70" s="18">
        <f t="shared" si="162"/>
        <v>7.1408189494000549</v>
      </c>
      <c r="BH70" s="18">
        <f t="shared" si="162"/>
        <v>6.1919699340624188</v>
      </c>
      <c r="BI70" s="18">
        <f t="shared" si="162"/>
        <v>5.9024277401509169</v>
      </c>
      <c r="BK70" s="68">
        <f t="shared" si="125"/>
        <v>-18.169604140013337</v>
      </c>
      <c r="BL70" s="69">
        <f t="shared" si="126"/>
        <v>41.26252923111555</v>
      </c>
      <c r="BM70" s="69">
        <f t="shared" si="127"/>
        <v>23.092925091102217</v>
      </c>
      <c r="BO70" t="str">
        <f t="shared" ref="BO70" si="171">AS70</f>
        <v>92 Elementary administration and service occupations</v>
      </c>
      <c r="BP70" s="18">
        <f t="shared" si="163"/>
        <v>12.896158442117938</v>
      </c>
      <c r="BQ70" s="18">
        <f t="shared" si="163"/>
        <v>13.248539067147181</v>
      </c>
      <c r="BR70" s="18">
        <f t="shared" si="163"/>
        <v>12.257484134203761</v>
      </c>
      <c r="BS70" s="18">
        <f t="shared" si="163"/>
        <v>11.757239190746574</v>
      </c>
      <c r="BT70" s="18">
        <f t="shared" si="163"/>
        <v>11.87237875464327</v>
      </c>
      <c r="BV70" s="68">
        <f t="shared" si="129"/>
        <v>-16.147745727745054</v>
      </c>
      <c r="BW70" s="69">
        <f t="shared" si="130"/>
        <v>42.76347499467834</v>
      </c>
      <c r="BX70" s="69">
        <f t="shared" si="131"/>
        <v>26.61572926693329</v>
      </c>
      <c r="BZ70" t="str">
        <f t="shared" ref="BZ70" si="172">BD70</f>
        <v>92 Elementary administration and service occupations</v>
      </c>
      <c r="CA70" s="18">
        <f t="shared" si="164"/>
        <v>17.253516581099376</v>
      </c>
      <c r="CB70" s="18">
        <f t="shared" si="164"/>
        <v>18.234185517963944</v>
      </c>
      <c r="CC70" s="18">
        <f t="shared" si="164"/>
        <v>17.002502699317549</v>
      </c>
      <c r="CD70" s="18">
        <f t="shared" si="164"/>
        <v>16.29406845295803</v>
      </c>
      <c r="CE70" s="18">
        <f t="shared" si="164"/>
        <v>15.833312347018524</v>
      </c>
      <c r="CG70" s="68">
        <f t="shared" si="133"/>
        <v>-47.789794578711806</v>
      </c>
      <c r="CH70" s="69">
        <f t="shared" si="134"/>
        <v>30.789740617128263</v>
      </c>
      <c r="CI70" s="69">
        <f t="shared" si="135"/>
        <v>-17.000053961583543</v>
      </c>
      <c r="CK70" t="str">
        <f t="shared" ref="CK70" si="173">BO70</f>
        <v>92 Elementary administration and service occupations</v>
      </c>
      <c r="CL70" s="18">
        <f t="shared" si="165"/>
        <v>22.839250450335882</v>
      </c>
      <c r="CM70" s="18">
        <f t="shared" si="165"/>
        <v>19.453986352485128</v>
      </c>
      <c r="CN70" s="18">
        <f t="shared" si="165"/>
        <v>18.352464407472421</v>
      </c>
      <c r="CO70" s="18">
        <f t="shared" si="165"/>
        <v>13.921532870098005</v>
      </c>
      <c r="CP70" s="18">
        <f t="shared" si="165"/>
        <v>12.429480963710942</v>
      </c>
      <c r="CR70" s="68">
        <f t="shared" si="137"/>
        <v>-48.178951472362655</v>
      </c>
      <c r="CS70" s="69">
        <f t="shared" si="138"/>
        <v>17.067923654100049</v>
      </c>
      <c r="CT70" s="69">
        <f t="shared" si="139"/>
        <v>-31.11102781826261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58.450687551170603</v>
      </c>
      <c r="I72" s="67">
        <f>IF(D35&gt;0,I35/D35*100,0)</f>
        <v>64.061866255500902</v>
      </c>
      <c r="J72" s="67">
        <f t="shared" ref="J72" si="175">IF(D35&gt;0,(J35/D35)*100,0)</f>
        <v>122.51255380667149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59.491268862020107</v>
      </c>
      <c r="T72" s="67">
        <f t="shared" ref="T72" si="177">IF(O35&gt;0,T35/O35*100,0)</f>
        <v>68.052506881427817</v>
      </c>
      <c r="U72" s="67">
        <f t="shared" ref="U72" si="178">IF(O35&gt;0,(U35/O35)*100,0)</f>
        <v>127.54377574344792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37.213389967553773</v>
      </c>
      <c r="AE72" s="67">
        <f t="shared" ref="AE72" si="180">IF(Z35&gt;0,AE35/Z35*100,0)</f>
        <v>64.141150280157007</v>
      </c>
      <c r="AF72" s="67">
        <f t="shared" ref="AF72" si="181">IF(Z35&gt;0,(AF35/Z35)*100,0)</f>
        <v>101.3545402477108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16.150759381703502</v>
      </c>
      <c r="AP72" s="67">
        <f t="shared" ref="AP72" si="183">IF(AK35&gt;0,AP35/AK35*100,0)</f>
        <v>56.19111003225693</v>
      </c>
      <c r="AQ72" s="67">
        <f t="shared" ref="AQ72" si="184">IF(AK35&gt;0,(AQ35/AK35)*100,0)</f>
        <v>72.341869413960424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31.233900335530308</v>
      </c>
      <c r="BA72" s="67">
        <f t="shared" ref="BA72" si="186">IF(AV35&gt;0,BA35/AV35*100,0)</f>
        <v>57.946833332103367</v>
      </c>
      <c r="BB72" s="67">
        <f t="shared" ref="BB72" si="187">IF(AV35&gt;0,(BB35/AV35)*100,0)</f>
        <v>89.180733667633675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-1.0007293407441236</v>
      </c>
      <c r="BL72" s="67">
        <f t="shared" ref="BL72" si="189">IF(BG35&gt;0,BL35/BG35*100,0)</f>
        <v>45.212583030966222</v>
      </c>
      <c r="BM72" s="67">
        <f t="shared" ref="BM72" si="190">IF(BG35&gt;0,(BM35/BG35)*100,0)</f>
        <v>44.2118536902221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-13.427822881964033</v>
      </c>
      <c r="BW72" s="67">
        <f t="shared" ref="BW72" si="192">IF(BR35&gt;0,BW35/BR35*100,0)</f>
        <v>42.453029005693217</v>
      </c>
      <c r="BX72" s="67">
        <f t="shared" ref="BX72" si="193">IF(BR35&gt;0,(BX35/BR35)*100,0)</f>
        <v>29.025206123729181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-43.93439988098671</v>
      </c>
      <c r="CH72" s="67">
        <f t="shared" ref="CH72" si="195">IF(CC35&gt;0,CH35/CC35*100,0)</f>
        <v>31.896719093594715</v>
      </c>
      <c r="CI72" s="67">
        <f t="shared" ref="CI72" si="196">IF(CC35&gt;0,(CI35/CC35)*100,0)</f>
        <v>-12.037680787391995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-23.484821977842103</v>
      </c>
      <c r="CS72" s="67">
        <f t="shared" ref="CS72" si="198">IF(CN35&gt;0,CS35/CN35*100,0)</f>
        <v>26.89364887533144</v>
      </c>
      <c r="CT72" s="67">
        <f t="shared" ref="CT72" si="199">IF(CN35&gt;0,(CT35/CN35)*100,0)</f>
        <v>3.4088268974893392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Lancashire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Lancashire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Lancashire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Lancashire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Lancashire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Lancashire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Lancashire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Lancashire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Lancashire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4.5264130105253653</v>
      </c>
      <c r="C82" s="18">
        <f t="shared" si="210"/>
        <v>22.786651888446663</v>
      </c>
      <c r="D82" s="18">
        <f t="shared" si="210"/>
        <v>1.0353686202980938</v>
      </c>
      <c r="E82" s="18">
        <f t="shared" si="210"/>
        <v>2.5744575790640711</v>
      </c>
      <c r="F82" s="18">
        <f t="shared" ref="F82:F107" si="211">IF(AND(F$6-C$6 &lt;&gt; 0,C8&lt;&gt;0,F8&lt;&gt;0),(EXP(LN(F8/C8)/(F$6-C$6))-1)*100,0)</f>
        <v>3.2450912541351684</v>
      </c>
      <c r="H82" s="18">
        <f t="shared" ref="H82:H107" si="212">IF($F$6-$D$6 &lt;&gt; 0,(EXP(LN(1+(H45/100))/($F$6-$D$6))-1)*100,0)</f>
        <v>2.0588403851143022</v>
      </c>
      <c r="I82" s="18">
        <f t="shared" ref="I82:I107" si="213">IF(D8&gt;0,((1+(I8/D8))^(1/($F$6-$D$6))-1)*100,0)</f>
        <v>3.2838736778947775</v>
      </c>
      <c r="J82" s="18">
        <f t="shared" ref="J82:J107" si="214">IF($F$6-$D$6 &lt;&gt; 0,(EXP(LN(1+(J45/100))/($F$6-$D$6))-1)*100,0)</f>
        <v>4.6634707016119492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5.279842501744092</v>
      </c>
      <c r="N82" s="18">
        <f t="shared" si="215"/>
        <v>11.709836333578561</v>
      </c>
      <c r="O82" s="18">
        <f t="shared" si="215"/>
        <v>0.59987436425681384</v>
      </c>
      <c r="P82" s="18">
        <f t="shared" si="215"/>
        <v>2.3487917546869852</v>
      </c>
      <c r="Q82" s="18">
        <f t="shared" ref="Q82:Q107" si="216">IF(AND(Q$6-N$6 &lt;&gt; 0,N8&lt;&gt;0,Q8&lt;&gt;0),(EXP(LN(Q8/N8)/(Q$6-N$6))-1)*100,0)</f>
        <v>2.35736871549872</v>
      </c>
      <c r="S82" s="18">
        <f t="shared" ref="S82:S107" si="217">IF($F$6-$D$6 &lt;&gt; 0,(EXP(LN(1+(S45/100))/($F$6-$D$6))-1)*100,0)</f>
        <v>1.7624668290238787</v>
      </c>
      <c r="T82" s="18">
        <f t="shared" ref="T82:T107" si="218">IF(O8&gt;0,((1+(T8/O8))^(1/($F$6-$D$6))-1)*100,0)</f>
        <v>3.26372225997138</v>
      </c>
      <c r="U82" s="18">
        <f t="shared" ref="U82:U107" si="219">IF($F$6-$D$6 &lt;&gt; 0,(EXP(LN(1+(U45/100))/($F$6-$D$6))-1)*100,0)</f>
        <v>4.4393454755051298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6.3784949185292206</v>
      </c>
      <c r="Y82" s="18">
        <f t="shared" si="220"/>
        <v>-0.51120066431334932</v>
      </c>
      <c r="Z82" s="18">
        <f t="shared" si="220"/>
        <v>-0.83603994269355608</v>
      </c>
      <c r="AA82" s="18">
        <f t="shared" si="220"/>
        <v>1.9088060305932908</v>
      </c>
      <c r="AB82" s="18">
        <f t="shared" ref="AB82:AB107" si="221">IF(AND(AB$6-Y$6 &lt;&gt; 0,Y8&lt;&gt;0,AB8&lt;&gt;0),(EXP(LN(AB8/Y8)/(AB$6-Y$6))-1)*100,0)</f>
        <v>0.89131661148433849</v>
      </c>
      <c r="AD82" s="18">
        <f t="shared" ref="AD82:AD107" si="222">IF($F$6-$D$6 &lt;&gt; 0,(EXP(LN(1+(AD45/100))/($F$6-$D$6))-1)*100,0)</f>
        <v>0.9855176917811459</v>
      </c>
      <c r="AE82" s="18">
        <f t="shared" ref="AE82:AE107" si="223">IF(Z8&gt;0,((1+(AE8/Z8))^(1/($F$6-$D$6))-1)*100,0)</f>
        <v>3.108358882501161</v>
      </c>
      <c r="AF82" s="18">
        <f t="shared" ref="AF82:AF107" si="224">IF($F$6-$D$6 &lt;&gt; 0,(EXP(LN(1+(AF45/100))/($F$6-$D$6))-1)*100,0)</f>
        <v>3.7663948239927025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4.8774810213513708</v>
      </c>
      <c r="AJ82" s="18">
        <f t="shared" si="225"/>
        <v>2.1391533981091504</v>
      </c>
      <c r="AK82" s="18">
        <f t="shared" si="225"/>
        <v>-1.7743715603779298</v>
      </c>
      <c r="AL82" s="18">
        <f t="shared" si="225"/>
        <v>1.2804368018512591</v>
      </c>
      <c r="AM82" s="18">
        <f t="shared" ref="AM82:AM107" si="226">IF(AND(AM$6-AJ$6 &lt;&gt; 0,AJ8&lt;&gt;0,AM8&lt;&gt;0),(EXP(LN(AM8/AJ8)/(AM$6-AJ$6))-1)*100,0)</f>
        <v>0.3686885256111605</v>
      </c>
      <c r="AO82" s="18">
        <f t="shared" ref="AO82:AO107" si="227">IF($F$6-$D$6 &lt;&gt; 0,(EXP(LN(1+(AO45/100))/($F$6-$D$6))-1)*100,0)</f>
        <v>0.25175463182853797</v>
      </c>
      <c r="AP82" s="18">
        <f t="shared" ref="AP82:AP107" si="228">IF(AK8&gt;0,((1+(AP8/AK8))^(1/($F$6-$D$6))-1)*100,0)</f>
        <v>2.7522415346789009</v>
      </c>
      <c r="AQ82" s="18">
        <f t="shared" ref="AQ82:AQ107" si="229">IF($F$6-$D$6 &lt;&gt; 0,(EXP(LN(1+(AQ45/100))/($F$6-$D$6))-1)*100,0)</f>
        <v>2.9253979017703768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5.4275572924298965</v>
      </c>
      <c r="AU82" s="18">
        <f t="shared" si="230"/>
        <v>2.8957349644611829</v>
      </c>
      <c r="AV82" s="18">
        <f t="shared" si="230"/>
        <v>-2.2818998640638188</v>
      </c>
      <c r="AW82" s="18">
        <f t="shared" si="230"/>
        <v>1.6354035267355016</v>
      </c>
      <c r="AX82" s="18">
        <f t="shared" ref="AX82:AX107" si="231">IF(AND(AX$6-AU$6 &lt;&gt; 0,AU8&lt;&gt;0,AX8&lt;&gt;0),(EXP(LN(AX8/AU8)/(AX$6-AU$6))-1)*100,0)</f>
        <v>0.47202669508188411</v>
      </c>
      <c r="AZ82" s="18">
        <f t="shared" ref="AZ82:AZ107" si="232">IF($F$6-$D$6 &lt;&gt; 0,(EXP(LN(1+(AZ45/100))/($F$6-$D$6))-1)*100,0)</f>
        <v>0.31249107290649558</v>
      </c>
      <c r="BA82" s="18">
        <f t="shared" ref="BA82:BA107" si="233">IF(AV8&gt;0,((1+(BA8/AV8))^(1/($F$6-$D$6))-1)*100,0)</f>
        <v>2.6965820401412266</v>
      </c>
      <c r="BB82" s="18">
        <f t="shared" ref="BB82:BB107" si="234">IF($F$6-$D$6 &lt;&gt; 0,(EXP(LN(1+(BB45/100))/($F$6-$D$6))-1)*100,0)</f>
        <v>2.9134263137014171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2.6881739337077493</v>
      </c>
      <c r="BF82" s="18">
        <f t="shared" si="235"/>
        <v>3.2776602531421339</v>
      </c>
      <c r="BG82" s="18">
        <f t="shared" si="235"/>
        <v>-3.7515603233051364</v>
      </c>
      <c r="BH82" s="18">
        <f t="shared" si="235"/>
        <v>-7.9669359486345126E-2</v>
      </c>
      <c r="BI82" s="18">
        <f t="shared" ref="BI82:BI107" si="236">IF(AND(BI$6-BF$6 &lt;&gt; 0,BF8&lt;&gt;0,BI8&lt;&gt;0),(EXP(LN(BI8/BF8)/(BI$6-BF$6))-1)*100,0)</f>
        <v>-1.0377424455478956</v>
      </c>
      <c r="BK82" s="18">
        <f t="shared" ref="BK82:BK107" si="237">IF($F$6-$D$6 &lt;&gt; 0,(EXP(LN(1+(BK45/100))/($F$6-$D$6))-1)*100,0)</f>
        <v>-1.3189396240783968</v>
      </c>
      <c r="BL82" s="18">
        <f t="shared" ref="BL82:BL107" si="238">IF(BG8&gt;0,((1+(BL8/BG8))^(1/($F$6-$D$6))-1)*100,0)</f>
        <v>2.1293846768069669</v>
      </c>
      <c r="BM82" s="18">
        <f t="shared" ref="BM82:BM107" si="239">IF($F$6-$D$6 &lt;&gt; 0,(EXP(LN(1+(BM45/100))/($F$6-$D$6))-1)*100,0)</f>
        <v>1.1728184556283106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0.85151489811601255</v>
      </c>
      <c r="BQ82" s="18">
        <f t="shared" si="240"/>
        <v>-2.9689045913936507</v>
      </c>
      <c r="BR82" s="18">
        <f t="shared" si="240"/>
        <v>-4.2404473125839619</v>
      </c>
      <c r="BS82" s="18">
        <f t="shared" si="240"/>
        <v>-1.8786926258083536</v>
      </c>
      <c r="BT82" s="18">
        <f t="shared" ref="BT82:BT107" si="241">IF(AND(BT$6-BQ$6 &lt;&gt; 0,BQ8&lt;&gt;0,BT8&lt;&gt;0),(EXP(LN(BT8/BQ8)/(BT$6-BQ$6))-1)*100,0)</f>
        <v>-2.6909077601493192</v>
      </c>
      <c r="BV82" s="18">
        <f t="shared" ref="BV82:BV107" si="242">IF($F$6-$D$6 &lt;&gt; 0,(EXP(LN(1+(BV45/100))/($F$6-$D$6))-1)*100,0)</f>
        <v>-2.6723463443833362</v>
      </c>
      <c r="BW82" s="18">
        <f t="shared" ref="BW82:BW107" si="243">IF(BR8&gt;0,((1+(BW8/BR8))^(1/($F$6-$D$6))-1)*100,0)</f>
        <v>2.0280132792130701</v>
      </c>
      <c r="BX82" s="18">
        <f t="shared" ref="BX82:BX107" si="244">IF($F$6-$D$6 &lt;&gt; 0,(EXP(LN(1+(BX45/100))/($F$6-$D$6))-1)*100,0)</f>
        <v>0.11592229151113909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2.7887380725486466</v>
      </c>
      <c r="CB82" s="18">
        <f t="shared" si="245"/>
        <v>4.2190755440606242</v>
      </c>
      <c r="CC82" s="18">
        <f t="shared" si="245"/>
        <v>-5.1608584928185541</v>
      </c>
      <c r="CD82" s="18">
        <f t="shared" si="245"/>
        <v>-2.665310205642657</v>
      </c>
      <c r="CE82" s="18">
        <f t="shared" ref="CE82:CE107" si="246">IF(AND(CE$6-CB$6 &lt;&gt; 0,CB8&lt;&gt;0,CE8&lt;&gt;0),(EXP(LN(CE8/CB8)/(CE$6-CB$6))-1)*100,0)</f>
        <v>-3.0388827401118923</v>
      </c>
      <c r="CG82" s="18">
        <f t="shared" ref="CG82:CG107" si="247">IF($F$6-$D$6 &lt;&gt; 0,(EXP(LN(1+(CG45/100))/($F$6-$D$6))-1)*100,0)</f>
        <v>-3.5043718784226074</v>
      </c>
      <c r="CH82" s="18">
        <f t="shared" ref="CH82:CH107" si="248">IF(CC8&gt;0,((1+(CH8/CC8))^(1/($F$6-$D$6))-1)*100,0)</f>
        <v>1.9384689909797137</v>
      </c>
      <c r="CI82" s="18">
        <f t="shared" ref="CI82:CI107" si="249">IF($F$6-$D$6 &lt;&gt; 0,(EXP(LN(1+(CI45/100))/($F$6-$D$6))-1)*100,0)</f>
        <v>-0.55895236188689967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-1.4712628596451394</v>
      </c>
      <c r="CM82" s="18">
        <f t="shared" si="250"/>
        <v>15.383703423375827</v>
      </c>
      <c r="CN82" s="18">
        <f t="shared" si="250"/>
        <v>-0.73409252867399077</v>
      </c>
      <c r="CO82" s="18">
        <f t="shared" si="250"/>
        <v>2.676594795889109</v>
      </c>
      <c r="CP82" s="18">
        <f t="shared" ref="CP82:CP107" si="251">IF(AND(CP$6-CM$6 &lt;&gt; 0,CM8&lt;&gt;0,CP8&lt;&gt;0),(EXP(LN(CP8/CM8)/(CP$6-CM$6))-1)*100,0)</f>
        <v>2.3419592626904961</v>
      </c>
      <c r="CR82" s="18">
        <f t="shared" ref="CR82:CR107" si="252">IF($F$6-$D$6 &lt;&gt; 0,(EXP(LN(1+(CR45/100))/($F$6-$D$6))-1)*100,0)</f>
        <v>1.5268730578005263</v>
      </c>
      <c r="CS82" s="18">
        <f t="shared" ref="CS82:CS107" si="253">IF(CN8&gt;0,((1+(CS8/CN8))^(1/($F$6-$D$6))-1)*100,0)</f>
        <v>2.0748473610890272</v>
      </c>
      <c r="CT82" s="18">
        <f t="shared" ref="CT82:CT107" si="254">IF($F$6-$D$6 &lt;&gt; 0,(EXP(LN(1+(CT45/100))/($F$6-$D$6))-1)*100,0)</f>
        <v>3.2512846808674167</v>
      </c>
    </row>
    <row r="83" spans="1:98" x14ac:dyDescent="0.2">
      <c r="A83" t="str">
        <f t="shared" si="209"/>
        <v>12 Other managers and proprietors</v>
      </c>
      <c r="B83" s="18">
        <f t="shared" si="210"/>
        <v>3.3846304953639272</v>
      </c>
      <c r="C83" s="18">
        <f t="shared" si="210"/>
        <v>13.087900911111138</v>
      </c>
      <c r="D83" s="18">
        <f t="shared" si="210"/>
        <v>3.6879623355611013</v>
      </c>
      <c r="E83" s="18">
        <f t="shared" si="210"/>
        <v>2.9057464547408651</v>
      </c>
      <c r="F83" s="18">
        <f t="shared" si="211"/>
        <v>3.7596223009333407</v>
      </c>
      <c r="H83" s="18">
        <f t="shared" si="212"/>
        <v>3.165827207986216</v>
      </c>
      <c r="I83" s="18">
        <f t="shared" si="213"/>
        <v>4.033204601588114</v>
      </c>
      <c r="J83" s="18">
        <f t="shared" si="214"/>
        <v>6.0266334266229293</v>
      </c>
      <c r="L83" t="str">
        <f t="shared" ref="L83:L106" si="255">A83</f>
        <v>12 Other managers and proprietors</v>
      </c>
      <c r="M83" s="18">
        <f t="shared" si="215"/>
        <v>2.7944060577343111</v>
      </c>
      <c r="N83" s="18">
        <f t="shared" si="215"/>
        <v>14.527126111058685</v>
      </c>
      <c r="O83" s="18">
        <f t="shared" si="215"/>
        <v>3.1636565328327482</v>
      </c>
      <c r="P83" s="18">
        <f t="shared" si="215"/>
        <v>3.0307832971540494</v>
      </c>
      <c r="Q83" s="18">
        <f t="shared" si="216"/>
        <v>3.7560072473560968</v>
      </c>
      <c r="S83" s="18">
        <f t="shared" si="217"/>
        <v>3.0750553494062638</v>
      </c>
      <c r="T83" s="18">
        <f t="shared" si="218"/>
        <v>3.9626930227127266</v>
      </c>
      <c r="U83" s="18">
        <f t="shared" si="219"/>
        <v>5.9104305024720638</v>
      </c>
      <c r="W83" t="str">
        <f t="shared" ref="W83:W106" si="256">A83</f>
        <v>12 Other managers and proprietors</v>
      </c>
      <c r="X83" s="18">
        <f t="shared" si="220"/>
        <v>3.3829559769974038</v>
      </c>
      <c r="Y83" s="18">
        <f t="shared" si="220"/>
        <v>3.2791005278898888</v>
      </c>
      <c r="Z83" s="18">
        <f t="shared" si="220"/>
        <v>2.4621723132796536</v>
      </c>
      <c r="AA83" s="18">
        <f t="shared" si="220"/>
        <v>2.8331270463307412</v>
      </c>
      <c r="AB83" s="18">
        <f t="shared" si="221"/>
        <v>2.7448450921097489</v>
      </c>
      <c r="AD83" s="18">
        <f t="shared" si="222"/>
        <v>2.709326485252106</v>
      </c>
      <c r="AE83" s="18">
        <f t="shared" si="223"/>
        <v>3.8430462759480699</v>
      </c>
      <c r="AF83" s="18">
        <f t="shared" si="224"/>
        <v>5.5672135547608637</v>
      </c>
      <c r="AH83" t="str">
        <f t="shared" ref="AH83:AH106" si="257">L83</f>
        <v>12 Other managers and proprietors</v>
      </c>
      <c r="AI83" s="18">
        <f t="shared" si="225"/>
        <v>2.1631267213874539</v>
      </c>
      <c r="AJ83" s="18">
        <f t="shared" si="225"/>
        <v>11.547464707650379</v>
      </c>
      <c r="AK83" s="18">
        <f t="shared" si="225"/>
        <v>0.83575162105689049</v>
      </c>
      <c r="AL83" s="18">
        <f t="shared" si="225"/>
        <v>2.4277217876148782</v>
      </c>
      <c r="AM83" s="18">
        <f t="shared" si="226"/>
        <v>2.4723558824559122</v>
      </c>
      <c r="AO83" s="18">
        <f t="shared" si="227"/>
        <v>1.8942918559379462</v>
      </c>
      <c r="AP83" s="18">
        <f t="shared" si="228"/>
        <v>3.5833577108107306</v>
      </c>
      <c r="AQ83" s="18">
        <f t="shared" si="229"/>
        <v>4.8016760746395715</v>
      </c>
      <c r="AS83" t="str">
        <f t="shared" ref="AS83:AS106" si="258">W83</f>
        <v>12 Other managers and proprietors</v>
      </c>
      <c r="AT83" s="18">
        <f t="shared" si="230"/>
        <v>3.3161189928733625</v>
      </c>
      <c r="AU83" s="18">
        <f t="shared" si="230"/>
        <v>3.0021860515596632</v>
      </c>
      <c r="AV83" s="18">
        <f t="shared" si="230"/>
        <v>2.1213643704278695</v>
      </c>
      <c r="AW83" s="18">
        <f t="shared" si="230"/>
        <v>2.2405303327637682</v>
      </c>
      <c r="AX83" s="18">
        <f t="shared" si="231"/>
        <v>2.2506967996183791</v>
      </c>
      <c r="AZ83" s="18">
        <f t="shared" si="232"/>
        <v>2.2007929027267226</v>
      </c>
      <c r="BA83" s="18">
        <f t="shared" si="233"/>
        <v>3.5895625510367513</v>
      </c>
      <c r="BB83" s="18">
        <f t="shared" si="234"/>
        <v>5.0150056908767837</v>
      </c>
      <c r="BD83" t="str">
        <f t="shared" ref="BD83:BD106" si="259">AH83</f>
        <v>12 Other managers and proprietors</v>
      </c>
      <c r="BE83" s="18">
        <f t="shared" si="235"/>
        <v>-1.8248986778230725</v>
      </c>
      <c r="BF83" s="18">
        <f t="shared" si="235"/>
        <v>5.5854504030073082</v>
      </c>
      <c r="BG83" s="18">
        <f t="shared" si="235"/>
        <v>-1.7807715618629039</v>
      </c>
      <c r="BH83" s="18">
        <f t="shared" si="235"/>
        <v>0.12850722773061207</v>
      </c>
      <c r="BI83" s="18">
        <f t="shared" si="236"/>
        <v>-0.14145008969510542</v>
      </c>
      <c r="BK83" s="18">
        <f t="shared" si="237"/>
        <v>-0.51200762611579576</v>
      </c>
      <c r="BL83" s="18">
        <f t="shared" si="238"/>
        <v>2.4620070562670238</v>
      </c>
      <c r="BM83" s="18">
        <f t="shared" si="239"/>
        <v>2.101798628218754</v>
      </c>
      <c r="BO83" t="str">
        <f t="shared" ref="BO83:BO106" si="260">AS83</f>
        <v>12 Other managers and proprietors</v>
      </c>
      <c r="BP83" s="18">
        <f t="shared" si="240"/>
        <v>-0.82062144488180833</v>
      </c>
      <c r="BQ83" s="18">
        <f t="shared" si="240"/>
        <v>1.4499993007978995</v>
      </c>
      <c r="BR83" s="18">
        <f t="shared" si="240"/>
        <v>-0.19462222369586168</v>
      </c>
      <c r="BS83" s="18">
        <f t="shared" si="240"/>
        <v>-0.75178002465493554</v>
      </c>
      <c r="BT83" s="18">
        <f t="shared" si="241"/>
        <v>-0.44156430628558008</v>
      </c>
      <c r="BV83" s="18">
        <f t="shared" si="242"/>
        <v>-0.56640720696162772</v>
      </c>
      <c r="BW83" s="18">
        <f t="shared" si="243"/>
        <v>2.7582743056098868</v>
      </c>
      <c r="BX83" s="18">
        <f t="shared" si="244"/>
        <v>2.3764918314982619</v>
      </c>
      <c r="BZ83" t="str">
        <f t="shared" ref="BZ83:BZ106" si="261">BD83</f>
        <v>12 Other managers and proprietors</v>
      </c>
      <c r="CA83" s="18">
        <f t="shared" si="245"/>
        <v>-1.0634726568578334</v>
      </c>
      <c r="CB83" s="18">
        <f t="shared" si="245"/>
        <v>4.906992507493535</v>
      </c>
      <c r="CC83" s="18">
        <f t="shared" si="245"/>
        <v>-2.9070759501002907</v>
      </c>
      <c r="CD83" s="18">
        <f t="shared" si="245"/>
        <v>-3.0418379307785459</v>
      </c>
      <c r="CE83" s="18">
        <f t="shared" si="246"/>
        <v>-2.5208731923454297</v>
      </c>
      <c r="CG83" s="18">
        <f t="shared" si="247"/>
        <v>-2.9969380662130618</v>
      </c>
      <c r="CH83" s="18">
        <f t="shared" si="248"/>
        <v>2.205037863849979</v>
      </c>
      <c r="CI83" s="18">
        <f t="shared" si="249"/>
        <v>0.13587950683562333</v>
      </c>
      <c r="CK83" t="str">
        <f t="shared" ref="CK83:CK106" si="262">BO83</f>
        <v>12 Other managers and proprietors</v>
      </c>
      <c r="CL83" s="18">
        <f t="shared" si="250"/>
        <v>-6.4446122313321137</v>
      </c>
      <c r="CM83" s="18">
        <f t="shared" si="250"/>
        <v>18.323154322837109</v>
      </c>
      <c r="CN83" s="18">
        <f t="shared" si="250"/>
        <v>0.51929460117792203</v>
      </c>
      <c r="CO83" s="18">
        <f t="shared" si="250"/>
        <v>2.0407565794575033</v>
      </c>
      <c r="CP83" s="18">
        <f t="shared" si="251"/>
        <v>2.5069590486953119</v>
      </c>
      <c r="CR83" s="18">
        <f t="shared" si="252"/>
        <v>1.5310608851477392</v>
      </c>
      <c r="CS83" s="18">
        <f t="shared" si="253"/>
        <v>2.3878764441366274</v>
      </c>
      <c r="CT83" s="18">
        <f t="shared" si="254"/>
        <v>3.5219997478523002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3.0847131292573771</v>
      </c>
      <c r="C84" s="18">
        <f t="shared" si="210"/>
        <v>14.374867046673501</v>
      </c>
      <c r="D84" s="18">
        <f t="shared" si="210"/>
        <v>5.6033298124577247</v>
      </c>
      <c r="E84" s="18">
        <f t="shared" si="210"/>
        <v>2.5130300942097339</v>
      </c>
      <c r="F84" s="18">
        <f t="shared" si="211"/>
        <v>4.1793961043598449</v>
      </c>
      <c r="H84" s="18">
        <f t="shared" si="212"/>
        <v>3.5329490075902692</v>
      </c>
      <c r="I84" s="18">
        <f t="shared" si="213"/>
        <v>2.9717937319795995</v>
      </c>
      <c r="J84" s="18">
        <f t="shared" si="214"/>
        <v>5.5077786998379175</v>
      </c>
      <c r="L84" t="str">
        <f t="shared" si="255"/>
        <v>21 Science, research, engineering and technology professionals</v>
      </c>
      <c r="M84" s="18">
        <f t="shared" si="215"/>
        <v>3.4997210648300525</v>
      </c>
      <c r="N84" s="18">
        <f t="shared" si="215"/>
        <v>14.091461056936261</v>
      </c>
      <c r="O84" s="18">
        <f t="shared" si="215"/>
        <v>7.2115245524799088</v>
      </c>
      <c r="P84" s="18">
        <f t="shared" si="215"/>
        <v>2.8954636720837756</v>
      </c>
      <c r="Q84" s="18">
        <f t="shared" si="216"/>
        <v>4.9002260651083374</v>
      </c>
      <c r="S84" s="18">
        <f t="shared" si="217"/>
        <v>4.3144909219390737</v>
      </c>
      <c r="T84" s="18">
        <f t="shared" si="218"/>
        <v>3.3468984360309983</v>
      </c>
      <c r="U84" s="18">
        <f t="shared" si="219"/>
        <v>6.3637951449704966</v>
      </c>
      <c r="W84" t="str">
        <f t="shared" si="256"/>
        <v>21 Science, research, engineering and technology professionals</v>
      </c>
      <c r="X84" s="18">
        <f t="shared" si="220"/>
        <v>3.8570577541271023</v>
      </c>
      <c r="Y84" s="18">
        <f t="shared" si="220"/>
        <v>-1.3543920040522628</v>
      </c>
      <c r="Z84" s="18">
        <f t="shared" si="220"/>
        <v>4.1962171559223105</v>
      </c>
      <c r="AA84" s="18">
        <f t="shared" si="220"/>
        <v>1.6619722712202467</v>
      </c>
      <c r="AB84" s="18">
        <f t="shared" si="221"/>
        <v>2.2545581600791342</v>
      </c>
      <c r="AD84" s="18">
        <f t="shared" si="222"/>
        <v>2.4997968528034376</v>
      </c>
      <c r="AE84" s="18">
        <f t="shared" si="223"/>
        <v>2.6987205043832674</v>
      </c>
      <c r="AF84" s="18">
        <f t="shared" si="224"/>
        <v>4.5142606788844963</v>
      </c>
      <c r="AH84" t="str">
        <f t="shared" si="257"/>
        <v>21 Science, research, engineering and technology professionals</v>
      </c>
      <c r="AI84" s="18">
        <f t="shared" si="225"/>
        <v>2.9783856982517953</v>
      </c>
      <c r="AJ84" s="18">
        <f t="shared" si="225"/>
        <v>3.132067671083405</v>
      </c>
      <c r="AK84" s="18">
        <f t="shared" si="225"/>
        <v>3.4813884630696013</v>
      </c>
      <c r="AL84" s="18">
        <f t="shared" si="225"/>
        <v>1.6687542003442024</v>
      </c>
      <c r="AM84" s="18">
        <f t="shared" si="226"/>
        <v>2.3231140545821427</v>
      </c>
      <c r="AO84" s="18">
        <f t="shared" si="227"/>
        <v>2.2694099775127929</v>
      </c>
      <c r="AP84" s="18">
        <f t="shared" si="228"/>
        <v>2.5579814233791964</v>
      </c>
      <c r="AQ84" s="18">
        <f t="shared" si="229"/>
        <v>4.227026184693905</v>
      </c>
      <c r="AS84" t="str">
        <f t="shared" si="258"/>
        <v>21 Science, research, engineering and technology professionals</v>
      </c>
      <c r="AT84" s="18">
        <f t="shared" si="230"/>
        <v>3.596561142188559</v>
      </c>
      <c r="AU84" s="18">
        <f t="shared" si="230"/>
        <v>-0.47389391580772156</v>
      </c>
      <c r="AV84" s="18">
        <f t="shared" si="230"/>
        <v>2.0331485996109011</v>
      </c>
      <c r="AW84" s="18">
        <f t="shared" si="230"/>
        <v>1.0289650786554638</v>
      </c>
      <c r="AX84" s="18">
        <f t="shared" si="231"/>
        <v>1.2468233772811477</v>
      </c>
      <c r="AZ84" s="18">
        <f t="shared" si="232"/>
        <v>1.362589986764573</v>
      </c>
      <c r="BA84" s="18">
        <f t="shared" si="233"/>
        <v>2.1736550646061392</v>
      </c>
      <c r="BB84" s="18">
        <f t="shared" si="234"/>
        <v>3.207575044400901</v>
      </c>
      <c r="BD84" t="str">
        <f t="shared" si="259"/>
        <v>21 Science, research, engineering and technology professionals</v>
      </c>
      <c r="BE84" s="18">
        <f t="shared" si="235"/>
        <v>0.5552173863356602</v>
      </c>
      <c r="BF84" s="18">
        <f t="shared" si="235"/>
        <v>1.3428961164816844</v>
      </c>
      <c r="BG84" s="18">
        <f t="shared" si="235"/>
        <v>1.2620351458300094</v>
      </c>
      <c r="BH84" s="18">
        <f t="shared" si="235"/>
        <v>-1.0164272886340919</v>
      </c>
      <c r="BI84" s="18">
        <f t="shared" si="236"/>
        <v>-0.16309394186947435</v>
      </c>
      <c r="BK84" s="18">
        <f t="shared" si="237"/>
        <v>-0.26269385715997906</v>
      </c>
      <c r="BL84" s="18">
        <f t="shared" si="238"/>
        <v>1.7706919543475363</v>
      </c>
      <c r="BM84" s="18">
        <f t="shared" si="239"/>
        <v>1.5661115105365386</v>
      </c>
      <c r="BO84" t="str">
        <f t="shared" si="260"/>
        <v>21 Science, research, engineering and technology professionals</v>
      </c>
      <c r="BP84" s="18">
        <f t="shared" si="240"/>
        <v>-0.78681831822492443</v>
      </c>
      <c r="BQ84" s="18">
        <f t="shared" si="240"/>
        <v>-9.2991595247671199E-2</v>
      </c>
      <c r="BR84" s="18">
        <f t="shared" si="240"/>
        <v>2.0699720843257552</v>
      </c>
      <c r="BS84" s="18">
        <f t="shared" si="240"/>
        <v>-0.94625397807276412</v>
      </c>
      <c r="BT84" s="18">
        <f t="shared" si="241"/>
        <v>4.023106255868214E-2</v>
      </c>
      <c r="BV84" s="18">
        <f t="shared" si="242"/>
        <v>4.9118886832433262E-2</v>
      </c>
      <c r="BW84" s="18">
        <f t="shared" si="243"/>
        <v>2.0736497851112867</v>
      </c>
      <c r="BX84" s="18">
        <f t="shared" si="244"/>
        <v>2.1105350131786826</v>
      </c>
      <c r="BZ84" t="str">
        <f t="shared" si="261"/>
        <v>21 Science, research, engineering and technology professionals</v>
      </c>
      <c r="CA84" s="18">
        <f t="shared" si="245"/>
        <v>1.8855060039634219</v>
      </c>
      <c r="CB84" s="18">
        <f t="shared" si="245"/>
        <v>2.1084130179517047</v>
      </c>
      <c r="CC84" s="18">
        <f t="shared" si="245"/>
        <v>0.72525851730762536</v>
      </c>
      <c r="CD84" s="18">
        <f t="shared" si="245"/>
        <v>-2.9502139465018229</v>
      </c>
      <c r="CE84" s="18">
        <f t="shared" si="246"/>
        <v>-1.5039744560180091</v>
      </c>
      <c r="CG84" s="18">
        <f t="shared" si="247"/>
        <v>-1.7402054402254952</v>
      </c>
      <c r="CH84" s="18">
        <f t="shared" si="248"/>
        <v>1.7830032409588359</v>
      </c>
      <c r="CI84" s="18">
        <f t="shared" si="249"/>
        <v>0.46485088122865115</v>
      </c>
      <c r="CK84" t="str">
        <f t="shared" si="262"/>
        <v>21 Science, research, engineering and technology professionals</v>
      </c>
      <c r="CL84" s="18">
        <f t="shared" si="250"/>
        <v>-1.0591951864566962</v>
      </c>
      <c r="CM84" s="18">
        <f t="shared" si="250"/>
        <v>18.365806750332769</v>
      </c>
      <c r="CN84" s="18">
        <f t="shared" si="250"/>
        <v>8.827083980685968</v>
      </c>
      <c r="CO84" s="18">
        <f t="shared" si="250"/>
        <v>3.0847784483707841</v>
      </c>
      <c r="CP84" s="18">
        <f t="shared" si="251"/>
        <v>5.7556405850811565</v>
      </c>
      <c r="CR84" s="18">
        <f t="shared" si="252"/>
        <v>4.9643994666692004</v>
      </c>
      <c r="CS84" s="18">
        <f t="shared" si="253"/>
        <v>2.7894481126047088</v>
      </c>
      <c r="CT84" s="18">
        <f t="shared" si="254"/>
        <v>6.5204357746277308</v>
      </c>
    </row>
    <row r="85" spans="1:98" x14ac:dyDescent="0.2">
      <c r="A85" t="str">
        <f t="shared" si="209"/>
        <v>22 Health professionals</v>
      </c>
      <c r="B85" s="18">
        <f t="shared" si="210"/>
        <v>3.63378966353054</v>
      </c>
      <c r="C85" s="18">
        <f t="shared" si="210"/>
        <v>12.804496763785501</v>
      </c>
      <c r="D85" s="18">
        <f t="shared" si="210"/>
        <v>4.3427337370812502</v>
      </c>
      <c r="E85" s="18">
        <f t="shared" si="210"/>
        <v>2.8292850140382075</v>
      </c>
      <c r="F85" s="18">
        <f t="shared" si="211"/>
        <v>3.8993550587206327</v>
      </c>
      <c r="H85" s="18">
        <f t="shared" si="212"/>
        <v>3.331312957564081</v>
      </c>
      <c r="I85" s="18">
        <f t="shared" si="213"/>
        <v>3.466053573868777</v>
      </c>
      <c r="J85" s="18">
        <f t="shared" si="214"/>
        <v>5.7158501967036202</v>
      </c>
      <c r="L85" t="str">
        <f t="shared" si="255"/>
        <v>22 Health professionals</v>
      </c>
      <c r="M85" s="18">
        <f t="shared" si="215"/>
        <v>4.0604489865790461</v>
      </c>
      <c r="N85" s="18">
        <f t="shared" si="215"/>
        <v>11.89796313460041</v>
      </c>
      <c r="O85" s="18">
        <f t="shared" si="215"/>
        <v>2.3599461311515579</v>
      </c>
      <c r="P85" s="18">
        <f t="shared" si="215"/>
        <v>2.4955884653524718</v>
      </c>
      <c r="Q85" s="18">
        <f t="shared" si="216"/>
        <v>3.0167299035941175</v>
      </c>
      <c r="S85" s="18">
        <f t="shared" si="217"/>
        <v>2.4503543938714456</v>
      </c>
      <c r="T85" s="18">
        <f t="shared" si="218"/>
        <v>3.3303889769678685</v>
      </c>
      <c r="U85" s="18">
        <f t="shared" si="219"/>
        <v>4.9781460086188778</v>
      </c>
      <c r="W85" t="str">
        <f t="shared" si="256"/>
        <v>22 Health professionals</v>
      </c>
      <c r="X85" s="18">
        <f t="shared" si="220"/>
        <v>4.5731209089405755</v>
      </c>
      <c r="Y85" s="18">
        <f t="shared" si="220"/>
        <v>8.0725370361345306E-2</v>
      </c>
      <c r="Z85" s="18">
        <f t="shared" si="220"/>
        <v>1.0840031827939356</v>
      </c>
      <c r="AA85" s="18">
        <f t="shared" si="220"/>
        <v>1.529360893621301</v>
      </c>
      <c r="AB85" s="18">
        <f t="shared" si="221"/>
        <v>1.2989504649639771</v>
      </c>
      <c r="AD85" s="18">
        <f t="shared" si="222"/>
        <v>1.3806907308316685</v>
      </c>
      <c r="AE85" s="18">
        <f t="shared" si="223"/>
        <v>3.263470783156297</v>
      </c>
      <c r="AF85" s="18">
        <f t="shared" si="224"/>
        <v>4.1759679040344722</v>
      </c>
      <c r="AH85" t="str">
        <f t="shared" si="257"/>
        <v>22 Health professionals</v>
      </c>
      <c r="AI85" s="18">
        <f t="shared" si="225"/>
        <v>-5.474398863037699</v>
      </c>
      <c r="AJ85" s="18">
        <f t="shared" si="225"/>
        <v>-11.619179539830448</v>
      </c>
      <c r="AK85" s="18">
        <f t="shared" si="225"/>
        <v>-12.198094717342023</v>
      </c>
      <c r="AL85" s="18">
        <f t="shared" si="225"/>
        <v>-9.7627354223197909</v>
      </c>
      <c r="AM85" s="18">
        <f t="shared" si="226"/>
        <v>-10.647119164116104</v>
      </c>
      <c r="AO85" s="18">
        <f t="shared" si="227"/>
        <v>-10.581936299622562</v>
      </c>
      <c r="AP85" s="18">
        <f t="shared" si="228"/>
        <v>1.0437087821611568</v>
      </c>
      <c r="AQ85" s="18">
        <f t="shared" si="229"/>
        <v>-6.6655342924401673</v>
      </c>
      <c r="AS85" t="str">
        <f t="shared" si="258"/>
        <v>22 Health professionals</v>
      </c>
      <c r="AT85" s="18">
        <f t="shared" si="230"/>
        <v>5.1037099679762887</v>
      </c>
      <c r="AU85" s="18">
        <f t="shared" si="230"/>
        <v>4.4058840509739738</v>
      </c>
      <c r="AV85" s="18">
        <f t="shared" si="230"/>
        <v>1.3975944949681018</v>
      </c>
      <c r="AW85" s="18">
        <f t="shared" si="230"/>
        <v>1.957109209301322</v>
      </c>
      <c r="AX85" s="18">
        <f t="shared" si="231"/>
        <v>1.9330215836175446</v>
      </c>
      <c r="AZ85" s="18">
        <f t="shared" si="232"/>
        <v>1.7702620967344096</v>
      </c>
      <c r="BA85" s="18">
        <f t="shared" si="233"/>
        <v>2.9857673213999902</v>
      </c>
      <c r="BB85" s="18">
        <f t="shared" si="234"/>
        <v>4.2084291909255889</v>
      </c>
      <c r="BD85" t="str">
        <f t="shared" si="259"/>
        <v>22 Health professionals</v>
      </c>
      <c r="BE85" s="18">
        <f t="shared" si="235"/>
        <v>6.198481964362057</v>
      </c>
      <c r="BF85" s="18">
        <f t="shared" si="235"/>
        <v>6.4166854217915903</v>
      </c>
      <c r="BG85" s="18">
        <f t="shared" si="235"/>
        <v>-5.1390148530117141E-2</v>
      </c>
      <c r="BH85" s="18">
        <f t="shared" si="235"/>
        <v>1.0306787046996835</v>
      </c>
      <c r="BI85" s="18">
        <f t="shared" si="236"/>
        <v>1.0186682785404466</v>
      </c>
      <c r="BK85" s="18">
        <f t="shared" si="237"/>
        <v>0.66869367182271766</v>
      </c>
      <c r="BL85" s="18">
        <f t="shared" si="238"/>
        <v>2.9786298952894308</v>
      </c>
      <c r="BM85" s="18">
        <f t="shared" si="239"/>
        <v>3.4292973512803471</v>
      </c>
      <c r="BO85" t="str">
        <f t="shared" si="260"/>
        <v>22 Health professionals</v>
      </c>
      <c r="BP85" s="18">
        <f t="shared" si="240"/>
        <v>3.906579549577871</v>
      </c>
      <c r="BQ85" s="18">
        <f t="shared" si="240"/>
        <v>-4.2373793562536344</v>
      </c>
      <c r="BR85" s="18">
        <f t="shared" si="240"/>
        <v>-0.55708369957557791</v>
      </c>
      <c r="BS85" s="18">
        <f t="shared" si="240"/>
        <v>-2.0815045871926507</v>
      </c>
      <c r="BT85" s="18">
        <f t="shared" si="241"/>
        <v>-1.7444621212015177</v>
      </c>
      <c r="BV85" s="18">
        <f t="shared" si="242"/>
        <v>-1.5759786721744717</v>
      </c>
      <c r="BW85" s="18">
        <f t="shared" si="243"/>
        <v>2.3252364915634205</v>
      </c>
      <c r="BX85" s="18">
        <f t="shared" si="244"/>
        <v>1.2210889871074437</v>
      </c>
      <c r="BZ85" t="str">
        <f t="shared" si="261"/>
        <v>22 Health professionals</v>
      </c>
      <c r="CA85" s="18">
        <f t="shared" si="245"/>
        <v>3.9967436726053185</v>
      </c>
      <c r="CB85" s="18">
        <f t="shared" si="245"/>
        <v>-5.278616882353182</v>
      </c>
      <c r="CC85" s="18">
        <f t="shared" si="245"/>
        <v>-2.6932780205212281</v>
      </c>
      <c r="CD85" s="18">
        <f t="shared" si="245"/>
        <v>-3.0895040118443573</v>
      </c>
      <c r="CE85" s="18">
        <f t="shared" si="246"/>
        <v>-3.1043232305201007</v>
      </c>
      <c r="CG85" s="18">
        <f t="shared" si="247"/>
        <v>-2.9576082736941567</v>
      </c>
      <c r="CH85" s="18">
        <f t="shared" si="248"/>
        <v>2.1053530001730492</v>
      </c>
      <c r="CI85" s="18">
        <f t="shared" si="249"/>
        <v>2.8520145208177361E-2</v>
      </c>
      <c r="CK85" t="str">
        <f t="shared" si="262"/>
        <v>22 Health professionals</v>
      </c>
      <c r="CL85" s="18">
        <f t="shared" si="250"/>
        <v>1.5275096256599285</v>
      </c>
      <c r="CM85" s="18">
        <f t="shared" si="250"/>
        <v>30.487730889648002</v>
      </c>
      <c r="CN85" s="18">
        <f t="shared" si="250"/>
        <v>1.632168083878871</v>
      </c>
      <c r="CO85" s="18">
        <f t="shared" si="250"/>
        <v>3.6295788893517589</v>
      </c>
      <c r="CP85" s="18">
        <f t="shared" si="251"/>
        <v>4.4955233142579321</v>
      </c>
      <c r="CR85" s="18">
        <f t="shared" si="252"/>
        <v>2.9594512022724118</v>
      </c>
      <c r="CS85" s="18">
        <f t="shared" si="253"/>
        <v>2.5389308405312949</v>
      </c>
      <c r="CT85" s="18">
        <f t="shared" si="254"/>
        <v>4.7481146823332931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2.507380609541654</v>
      </c>
      <c r="C86" s="18">
        <f t="shared" si="210"/>
        <v>9.2359766399289001</v>
      </c>
      <c r="D86" s="18">
        <f t="shared" si="210"/>
        <v>2.8553418988744195</v>
      </c>
      <c r="E86" s="18">
        <f t="shared" si="210"/>
        <v>2.2206703288023766</v>
      </c>
      <c r="F86" s="18">
        <f t="shared" si="211"/>
        <v>2.8443529543901613</v>
      </c>
      <c r="H86" s="18">
        <f t="shared" si="212"/>
        <v>2.431791181441878</v>
      </c>
      <c r="I86" s="18">
        <f t="shared" si="213"/>
        <v>3.2207831117488706</v>
      </c>
      <c r="J86" s="18">
        <f t="shared" si="214"/>
        <v>4.8771077061919632</v>
      </c>
      <c r="L86" t="str">
        <f t="shared" si="255"/>
        <v>23 Teaching and other educational professionals</v>
      </c>
      <c r="M86" s="18">
        <f t="shared" si="215"/>
        <v>2.4688312566193416</v>
      </c>
      <c r="N86" s="18">
        <f t="shared" si="215"/>
        <v>10.588785343453978</v>
      </c>
      <c r="O86" s="18">
        <f t="shared" si="215"/>
        <v>2.6964342741766512</v>
      </c>
      <c r="P86" s="18">
        <f t="shared" si="215"/>
        <v>2.2913417580314732</v>
      </c>
      <c r="Q86" s="18">
        <f t="shared" si="216"/>
        <v>2.9182259660548215</v>
      </c>
      <c r="S86" s="18">
        <f t="shared" si="217"/>
        <v>2.4261947388994232</v>
      </c>
      <c r="T86" s="18">
        <f t="shared" si="218"/>
        <v>3.3074729857048846</v>
      </c>
      <c r="U86" s="18">
        <f t="shared" si="219"/>
        <v>4.9425805315008065</v>
      </c>
      <c r="W86" t="str">
        <f t="shared" si="256"/>
        <v>23 Teaching and other educational professionals</v>
      </c>
      <c r="X86" s="18">
        <f t="shared" si="220"/>
        <v>-1.3308688836170868</v>
      </c>
      <c r="Y86" s="18">
        <f t="shared" si="220"/>
        <v>-1.1140751865391318</v>
      </c>
      <c r="Z86" s="18">
        <f t="shared" si="220"/>
        <v>-2.7373692724519061</v>
      </c>
      <c r="AA86" s="18">
        <f t="shared" si="220"/>
        <v>-1.9503530829531157</v>
      </c>
      <c r="AB86" s="18">
        <f t="shared" si="221"/>
        <v>-2.1450487223003689</v>
      </c>
      <c r="AD86" s="18">
        <f t="shared" si="222"/>
        <v>-2.2133968653630598</v>
      </c>
      <c r="AE86" s="18">
        <f t="shared" si="223"/>
        <v>2.4058883712629875</v>
      </c>
      <c r="AF86" s="18">
        <f t="shared" si="224"/>
        <v>0.89672413160821751</v>
      </c>
      <c r="AH86" t="str">
        <f t="shared" si="257"/>
        <v>23 Teaching and other educational professionals</v>
      </c>
      <c r="AI86" s="18">
        <f t="shared" si="225"/>
        <v>-9.328202696088649</v>
      </c>
      <c r="AJ86" s="18">
        <f t="shared" si="225"/>
        <v>-9.7738433167343537</v>
      </c>
      <c r="AK86" s="18">
        <f t="shared" si="225"/>
        <v>-8.5225403745198047</v>
      </c>
      <c r="AL86" s="18">
        <f t="shared" si="225"/>
        <v>0.59524292878430085</v>
      </c>
      <c r="AM86" s="18">
        <f t="shared" si="226"/>
        <v>-3.0093575922750193</v>
      </c>
      <c r="AO86" s="18">
        <f t="shared" si="227"/>
        <v>-2.5407658405366185</v>
      </c>
      <c r="AP86" s="18">
        <f t="shared" si="228"/>
        <v>1.2928264141722989</v>
      </c>
      <c r="AQ86" s="18">
        <f t="shared" si="229"/>
        <v>-0.75725726774918956</v>
      </c>
      <c r="AS86" t="str">
        <f t="shared" si="258"/>
        <v>23 Teaching and other educational professionals</v>
      </c>
      <c r="AT86" s="18">
        <f t="shared" si="230"/>
        <v>2.5766311037108691</v>
      </c>
      <c r="AU86" s="18">
        <f t="shared" si="230"/>
        <v>-3.5805674698266121</v>
      </c>
      <c r="AV86" s="18">
        <f t="shared" si="230"/>
        <v>-2.9337792886863112</v>
      </c>
      <c r="AW86" s="18">
        <f t="shared" si="230"/>
        <v>-0.6701231125271212</v>
      </c>
      <c r="AX86" s="18">
        <f t="shared" si="231"/>
        <v>-1.5662548647568331</v>
      </c>
      <c r="AZ86" s="18">
        <f t="shared" si="232"/>
        <v>-1.4304807613309656</v>
      </c>
      <c r="BA86" s="18">
        <f t="shared" si="233"/>
        <v>2.3025312741704163</v>
      </c>
      <c r="BB86" s="18">
        <f t="shared" si="234"/>
        <v>1.2936417750822438</v>
      </c>
      <c r="BD86" t="str">
        <f t="shared" si="259"/>
        <v>23 Teaching and other educational professionals</v>
      </c>
      <c r="BE86" s="18">
        <f t="shared" si="235"/>
        <v>1.3483390632738956</v>
      </c>
      <c r="BF86" s="18">
        <f t="shared" si="235"/>
        <v>12.091514125248182</v>
      </c>
      <c r="BG86" s="18">
        <f t="shared" si="235"/>
        <v>-1.8957775121826725</v>
      </c>
      <c r="BH86" s="18">
        <f t="shared" si="235"/>
        <v>1.0625178514177325</v>
      </c>
      <c r="BI86" s="18">
        <f t="shared" si="236"/>
        <v>0.77887906457019263</v>
      </c>
      <c r="BK86" s="18">
        <f t="shared" si="237"/>
        <v>6.6638137328878244E-2</v>
      </c>
      <c r="BL86" s="18">
        <f t="shared" si="238"/>
        <v>2.3139069228991005</v>
      </c>
      <c r="BM86" s="18">
        <f t="shared" si="239"/>
        <v>2.3623491959804621</v>
      </c>
      <c r="BO86" t="str">
        <f t="shared" si="260"/>
        <v>23 Teaching and other educational professionals</v>
      </c>
      <c r="BP86" s="18">
        <f t="shared" si="240"/>
        <v>1.1259489281481683</v>
      </c>
      <c r="BQ86" s="18">
        <f t="shared" si="240"/>
        <v>-1.2648329991868823</v>
      </c>
      <c r="BR86" s="18">
        <f t="shared" si="240"/>
        <v>-1.9089269915399831</v>
      </c>
      <c r="BS86" s="18">
        <f t="shared" si="240"/>
        <v>-1.2520728449889607</v>
      </c>
      <c r="BT86" s="18">
        <f t="shared" si="241"/>
        <v>-1.4586067823830207</v>
      </c>
      <c r="BV86" s="18">
        <f t="shared" si="242"/>
        <v>-1.4715115048084426</v>
      </c>
      <c r="BW86" s="18">
        <f t="shared" si="243"/>
        <v>2.2708376646057848</v>
      </c>
      <c r="BX86" s="18">
        <f t="shared" si="244"/>
        <v>1.2290913881948695</v>
      </c>
      <c r="BZ86" t="str">
        <f t="shared" si="261"/>
        <v>23 Teaching and other educational professionals</v>
      </c>
      <c r="CA86" s="18">
        <f t="shared" si="245"/>
        <v>0.62943853717536413</v>
      </c>
      <c r="CB86" s="18">
        <f t="shared" si="245"/>
        <v>5.9330446362475087</v>
      </c>
      <c r="CC86" s="18">
        <f t="shared" si="245"/>
        <v>-3.0746423793595046</v>
      </c>
      <c r="CD86" s="18">
        <f t="shared" si="245"/>
        <v>-3.1142123654826714</v>
      </c>
      <c r="CE86" s="18">
        <f t="shared" si="246"/>
        <v>-2.5596795445613885</v>
      </c>
      <c r="CG86" s="18">
        <f t="shared" si="247"/>
        <v>-3.1010241653820603</v>
      </c>
      <c r="CH86" s="18">
        <f t="shared" si="248"/>
        <v>2.0506138705302268</v>
      </c>
      <c r="CI86" s="18">
        <f t="shared" si="249"/>
        <v>-0.13900478397682603</v>
      </c>
      <c r="CK86" t="str">
        <f t="shared" si="262"/>
        <v>23 Teaching and other educational professionals</v>
      </c>
      <c r="CL86" s="18">
        <f t="shared" si="250"/>
        <v>-0.58887030539880314</v>
      </c>
      <c r="CM86" s="18">
        <f t="shared" si="250"/>
        <v>50.47537422996102</v>
      </c>
      <c r="CN86" s="18">
        <f t="shared" si="250"/>
        <v>2.2680105910072079</v>
      </c>
      <c r="CO86" s="18">
        <f t="shared" si="250"/>
        <v>2.6701319220654884</v>
      </c>
      <c r="CP86" s="18">
        <f t="shared" si="251"/>
        <v>5.0238305815212048</v>
      </c>
      <c r="CR86" s="18">
        <f t="shared" si="252"/>
        <v>2.5359161008205344</v>
      </c>
      <c r="CS86" s="18">
        <f t="shared" si="253"/>
        <v>2.6517875895496479</v>
      </c>
      <c r="CT86" s="18">
        <f t="shared" si="254"/>
        <v>4.5052225218981778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4.6290356216819539</v>
      </c>
      <c r="C87" s="18">
        <f t="shared" si="210"/>
        <v>19.391228446703359</v>
      </c>
      <c r="D87" s="18">
        <f t="shared" si="210"/>
        <v>3.5136552068892213</v>
      </c>
      <c r="E87" s="18">
        <f t="shared" si="210"/>
        <v>2.6845296613765113</v>
      </c>
      <c r="F87" s="18">
        <f t="shared" si="211"/>
        <v>3.9173771085577069</v>
      </c>
      <c r="H87" s="18">
        <f t="shared" si="212"/>
        <v>2.9601642990175092</v>
      </c>
      <c r="I87" s="18">
        <f t="shared" si="213"/>
        <v>3.4373271287150509</v>
      </c>
      <c r="J87" s="18">
        <f t="shared" si="214"/>
        <v>5.4261484423758999</v>
      </c>
      <c r="L87" t="str">
        <f t="shared" si="255"/>
        <v>24 Business, media and public service professionals</v>
      </c>
      <c r="M87" s="18">
        <f t="shared" si="215"/>
        <v>4.4485371558106168</v>
      </c>
      <c r="N87" s="18">
        <f t="shared" si="215"/>
        <v>17.02743730455305</v>
      </c>
      <c r="O87" s="18">
        <f t="shared" si="215"/>
        <v>2.9082811750875903</v>
      </c>
      <c r="P87" s="18">
        <f t="shared" si="215"/>
        <v>2.3907386447828305</v>
      </c>
      <c r="Q87" s="18">
        <f t="shared" si="216"/>
        <v>3.4121648491736822</v>
      </c>
      <c r="S87" s="18">
        <f t="shared" si="217"/>
        <v>2.5629629725878234</v>
      </c>
      <c r="T87" s="18">
        <f t="shared" si="218"/>
        <v>3.3210875689048791</v>
      </c>
      <c r="U87" s="18">
        <f t="shared" si="219"/>
        <v>5.0510136062107858</v>
      </c>
      <c r="W87" t="str">
        <f t="shared" si="256"/>
        <v>24 Business, media and public service professionals</v>
      </c>
      <c r="X87" s="18">
        <f t="shared" si="220"/>
        <v>4.3282726432150032</v>
      </c>
      <c r="Y87" s="18">
        <f t="shared" si="220"/>
        <v>6.3159289203225999</v>
      </c>
      <c r="Z87" s="18">
        <f t="shared" si="220"/>
        <v>0.90003063108266002</v>
      </c>
      <c r="AA87" s="18">
        <f t="shared" si="220"/>
        <v>1.350267727719423</v>
      </c>
      <c r="AB87" s="18">
        <f t="shared" si="221"/>
        <v>1.5123751708408628</v>
      </c>
      <c r="AD87" s="18">
        <f t="shared" si="222"/>
        <v>1.1999659090266679</v>
      </c>
      <c r="AE87" s="18">
        <f t="shared" si="223"/>
        <v>2.9974685110022659</v>
      </c>
      <c r="AF87" s="18">
        <f t="shared" si="224"/>
        <v>3.8143651079312502</v>
      </c>
      <c r="AH87" t="str">
        <f t="shared" si="257"/>
        <v>24 Business, media and public service professionals</v>
      </c>
      <c r="AI87" s="18">
        <f t="shared" si="225"/>
        <v>-0.19720153462527978</v>
      </c>
      <c r="AJ87" s="18">
        <f t="shared" si="225"/>
        <v>5.8136953265594427</v>
      </c>
      <c r="AK87" s="18">
        <f t="shared" si="225"/>
        <v>-1.4701407222671659</v>
      </c>
      <c r="AL87" s="18">
        <f t="shared" si="225"/>
        <v>1.1952980685156822</v>
      </c>
      <c r="AM87" s="18">
        <f t="shared" si="226"/>
        <v>0.63499592512419323</v>
      </c>
      <c r="AO87" s="18">
        <f t="shared" si="227"/>
        <v>0.29890156097187592</v>
      </c>
      <c r="AP87" s="18">
        <f t="shared" si="228"/>
        <v>1.9761442925294581</v>
      </c>
      <c r="AQ87" s="18">
        <f t="shared" si="229"/>
        <v>2.2046165753897284</v>
      </c>
      <c r="AS87" t="str">
        <f t="shared" si="258"/>
        <v>24 Business, media and public service professionals</v>
      </c>
      <c r="AT87" s="18">
        <f t="shared" si="230"/>
        <v>4.3053444871096636</v>
      </c>
      <c r="AU87" s="18">
        <f t="shared" si="230"/>
        <v>8.8386025130209767</v>
      </c>
      <c r="AV87" s="18">
        <f t="shared" si="230"/>
        <v>1.1051560395049842</v>
      </c>
      <c r="AW87" s="18">
        <f t="shared" si="230"/>
        <v>1.8793746280285406</v>
      </c>
      <c r="AX87" s="18">
        <f t="shared" si="231"/>
        <v>2.0574026200830042</v>
      </c>
      <c r="AZ87" s="18">
        <f t="shared" si="232"/>
        <v>1.6206452611737365</v>
      </c>
      <c r="BA87" s="18">
        <f t="shared" si="233"/>
        <v>2.8874009446006266</v>
      </c>
      <c r="BB87" s="18">
        <f t="shared" si="234"/>
        <v>4.0168446121912726</v>
      </c>
      <c r="BD87" t="str">
        <f t="shared" si="259"/>
        <v>24 Business, media and public service professionals</v>
      </c>
      <c r="BE87" s="18">
        <f t="shared" si="235"/>
        <v>3.0991203290269498</v>
      </c>
      <c r="BF87" s="18">
        <f t="shared" si="235"/>
        <v>10.251365408520851</v>
      </c>
      <c r="BG87" s="18">
        <f t="shared" si="235"/>
        <v>-0.264702641442216</v>
      </c>
      <c r="BH87" s="18">
        <f t="shared" si="235"/>
        <v>0.15164002737386717</v>
      </c>
      <c r="BI87" s="18">
        <f t="shared" si="236"/>
        <v>0.62376580415057781</v>
      </c>
      <c r="BK87" s="18">
        <f t="shared" si="237"/>
        <v>1.2666382657400277E-2</v>
      </c>
      <c r="BL87" s="18">
        <f t="shared" si="238"/>
        <v>2.328777010707328</v>
      </c>
      <c r="BM87" s="18">
        <f t="shared" si="239"/>
        <v>2.3379560244871644</v>
      </c>
      <c r="BO87" t="str">
        <f t="shared" si="260"/>
        <v>24 Business, media and public service professionals</v>
      </c>
      <c r="BP87" s="18">
        <f t="shared" si="240"/>
        <v>0.35421661293166817</v>
      </c>
      <c r="BQ87" s="18">
        <f t="shared" si="240"/>
        <v>5.492784362302916</v>
      </c>
      <c r="BR87" s="18">
        <f t="shared" si="240"/>
        <v>-1.1932419824978502</v>
      </c>
      <c r="BS87" s="18">
        <f t="shared" si="240"/>
        <v>-1.556128374547272</v>
      </c>
      <c r="BT87" s="18">
        <f t="shared" si="241"/>
        <v>-1.0159592692140396</v>
      </c>
      <c r="BV87" s="18">
        <f t="shared" si="242"/>
        <v>-1.4353145714915083</v>
      </c>
      <c r="BW87" s="18">
        <f t="shared" si="243"/>
        <v>2.0749927479362107</v>
      </c>
      <c r="BX87" s="18">
        <f t="shared" si="244"/>
        <v>1.0281527744455676</v>
      </c>
      <c r="BZ87" t="str">
        <f t="shared" si="261"/>
        <v>24 Business, media and public service professionals</v>
      </c>
      <c r="CA87" s="18">
        <f t="shared" si="245"/>
        <v>2.8305686061635749</v>
      </c>
      <c r="CB87" s="18">
        <f t="shared" si="245"/>
        <v>10.408248125404596</v>
      </c>
      <c r="CC87" s="18">
        <f t="shared" si="245"/>
        <v>-2.9711465980673979</v>
      </c>
      <c r="CD87" s="18">
        <f t="shared" si="245"/>
        <v>-3.5147756973787136</v>
      </c>
      <c r="CE87" s="18">
        <f t="shared" si="246"/>
        <v>-2.5274938025137361</v>
      </c>
      <c r="CG87" s="18">
        <f t="shared" si="247"/>
        <v>-3.3339052677341163</v>
      </c>
      <c r="CH87" s="18">
        <f t="shared" si="248"/>
        <v>1.8704492373181614</v>
      </c>
      <c r="CI87" s="18">
        <f t="shared" si="249"/>
        <v>-0.54149269441340353</v>
      </c>
      <c r="CK87" t="str">
        <f t="shared" si="262"/>
        <v>24 Business, media and public service professionals</v>
      </c>
      <c r="CL87" s="18">
        <f t="shared" si="250"/>
        <v>0.56704326264964688</v>
      </c>
      <c r="CM87" s="18">
        <f t="shared" si="250"/>
        <v>24.701712505690352</v>
      </c>
      <c r="CN87" s="18">
        <f t="shared" si="250"/>
        <v>2.2132739547935376</v>
      </c>
      <c r="CO87" s="18">
        <f t="shared" si="250"/>
        <v>2.7362079756181323</v>
      </c>
      <c r="CP87" s="18">
        <f t="shared" si="251"/>
        <v>3.8222088639741081</v>
      </c>
      <c r="CR87" s="18">
        <f t="shared" si="252"/>
        <v>2.5616000441203379</v>
      </c>
      <c r="CS87" s="18">
        <f t="shared" si="253"/>
        <v>2.4728977418376541</v>
      </c>
      <c r="CT87" s="18">
        <f t="shared" si="254"/>
        <v>4.3864342837634629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5.6004552381741401</v>
      </c>
      <c r="C88" s="18">
        <f t="shared" si="210"/>
        <v>23.35115402284611</v>
      </c>
      <c r="D88" s="18">
        <f t="shared" si="210"/>
        <v>2.891397166549603</v>
      </c>
      <c r="E88" s="18">
        <f t="shared" si="210"/>
        <v>3.6806498297253132</v>
      </c>
      <c r="F88" s="18">
        <f t="shared" si="211"/>
        <v>4.5625046960650284</v>
      </c>
      <c r="H88" s="18">
        <f t="shared" si="212"/>
        <v>3.4168952086464532</v>
      </c>
      <c r="I88" s="18">
        <f t="shared" si="213"/>
        <v>3.2922303389302465</v>
      </c>
      <c r="J88" s="18">
        <f t="shared" si="214"/>
        <v>5.6509961403407916</v>
      </c>
      <c r="L88" t="str">
        <f t="shared" si="255"/>
        <v>31 Science, engineering and technology associate professionals</v>
      </c>
      <c r="M88" s="18">
        <f t="shared" si="215"/>
        <v>4.0388031745990149</v>
      </c>
      <c r="N88" s="18">
        <f t="shared" si="215"/>
        <v>19.306869275450911</v>
      </c>
      <c r="O88" s="18">
        <f t="shared" si="215"/>
        <v>1.6758506154763264</v>
      </c>
      <c r="P88" s="18">
        <f t="shared" si="215"/>
        <v>2.768672219101731</v>
      </c>
      <c r="Q88" s="18">
        <f t="shared" si="216"/>
        <v>3.3856168925297192</v>
      </c>
      <c r="S88" s="18">
        <f t="shared" si="217"/>
        <v>2.4030994634472336</v>
      </c>
      <c r="T88" s="18">
        <f t="shared" si="218"/>
        <v>2.8903967603442604</v>
      </c>
      <c r="U88" s="18">
        <f t="shared" si="219"/>
        <v>4.5926490295939537</v>
      </c>
      <c r="W88" t="str">
        <f t="shared" si="256"/>
        <v>31 Science, engineering and technology associate professionals</v>
      </c>
      <c r="X88" s="18">
        <f t="shared" si="220"/>
        <v>5.4875708668719714</v>
      </c>
      <c r="Y88" s="18">
        <f t="shared" si="220"/>
        <v>3.6274606726887093</v>
      </c>
      <c r="Z88" s="18">
        <f t="shared" si="220"/>
        <v>-9.5290887878740627E-3</v>
      </c>
      <c r="AA88" s="18">
        <f t="shared" si="220"/>
        <v>1.711442533350982</v>
      </c>
      <c r="AB88" s="18">
        <f t="shared" si="221"/>
        <v>1.2885558059158475</v>
      </c>
      <c r="AD88" s="18">
        <f t="shared" si="222"/>
        <v>1.1345191120877285</v>
      </c>
      <c r="AE88" s="18">
        <f t="shared" si="223"/>
        <v>2.5749585295442357</v>
      </c>
      <c r="AF88" s="18">
        <f t="shared" si="224"/>
        <v>3.3892021226369584</v>
      </c>
      <c r="AH88" t="str">
        <f t="shared" si="257"/>
        <v>31 Science, engineering and technology associate professionals</v>
      </c>
      <c r="AI88" s="18">
        <f t="shared" si="225"/>
        <v>5.4323706199700394</v>
      </c>
      <c r="AJ88" s="18">
        <f t="shared" si="225"/>
        <v>6.6518137910415165</v>
      </c>
      <c r="AK88" s="18">
        <f t="shared" si="225"/>
        <v>1.2761684438219012</v>
      </c>
      <c r="AL88" s="18">
        <f t="shared" si="225"/>
        <v>2.8471609445321899</v>
      </c>
      <c r="AM88" s="18">
        <f t="shared" si="226"/>
        <v>2.5862671297699924</v>
      </c>
      <c r="AO88" s="18">
        <f t="shared" si="227"/>
        <v>2.3208075908462078</v>
      </c>
      <c r="AP88" s="18">
        <f t="shared" si="228"/>
        <v>2.8791657043318652</v>
      </c>
      <c r="AQ88" s="18">
        <f t="shared" si="229"/>
        <v>4.5225489191569102</v>
      </c>
      <c r="AS88" t="str">
        <f t="shared" si="258"/>
        <v>31 Science, engineering and technology associate professionals</v>
      </c>
      <c r="AT88" s="18">
        <f t="shared" si="230"/>
        <v>4.3192827398491396</v>
      </c>
      <c r="AU88" s="18">
        <f t="shared" si="230"/>
        <v>4.6405463862318141</v>
      </c>
      <c r="AV88" s="18">
        <f t="shared" si="230"/>
        <v>-2.5949969942187234</v>
      </c>
      <c r="AW88" s="18">
        <f t="shared" si="230"/>
        <v>0.56523798576777473</v>
      </c>
      <c r="AX88" s="18">
        <f t="shared" si="231"/>
        <v>-0.18568664601399387</v>
      </c>
      <c r="AZ88" s="18">
        <f t="shared" si="232"/>
        <v>-0.49940483641818245</v>
      </c>
      <c r="BA88" s="18">
        <f t="shared" si="233"/>
        <v>1.9498693578030801</v>
      </c>
      <c r="BB88" s="18">
        <f t="shared" si="234"/>
        <v>1.5721680601866739</v>
      </c>
      <c r="BD88" t="str">
        <f t="shared" si="259"/>
        <v>31 Science, engineering and technology associate professionals</v>
      </c>
      <c r="BE88" s="18">
        <f t="shared" si="235"/>
        <v>1.1046694425448145</v>
      </c>
      <c r="BF88" s="18">
        <f t="shared" si="235"/>
        <v>6.4748409343061475</v>
      </c>
      <c r="BG88" s="18">
        <f t="shared" si="235"/>
        <v>-4.8370350633908039</v>
      </c>
      <c r="BH88" s="18">
        <f t="shared" si="235"/>
        <v>-2.2869906672868368</v>
      </c>
      <c r="BI88" s="18">
        <f t="shared" si="236"/>
        <v>-2.5696148369829586</v>
      </c>
      <c r="BK88" s="18">
        <f t="shared" si="237"/>
        <v>-3.1445089346062494</v>
      </c>
      <c r="BL88" s="18">
        <f t="shared" si="238"/>
        <v>1.5122057774469955</v>
      </c>
      <c r="BM88" s="18">
        <f t="shared" si="239"/>
        <v>-0.910950893623097</v>
      </c>
      <c r="BO88" t="str">
        <f t="shared" si="260"/>
        <v>31 Science, engineering and technology associate professionals</v>
      </c>
      <c r="BP88" s="18">
        <f t="shared" si="240"/>
        <v>1.6641317149836521</v>
      </c>
      <c r="BQ88" s="18">
        <f t="shared" si="240"/>
        <v>2.7675049118742745</v>
      </c>
      <c r="BR88" s="18">
        <f t="shared" si="240"/>
        <v>-2.2073631958945406</v>
      </c>
      <c r="BS88" s="18">
        <f t="shared" si="240"/>
        <v>-0.78603197685910287</v>
      </c>
      <c r="BT88" s="18">
        <f t="shared" si="241"/>
        <v>-1.0149346261133396</v>
      </c>
      <c r="BV88" s="18">
        <f t="shared" si="242"/>
        <v>-1.2620896605774812</v>
      </c>
      <c r="BW88" s="18">
        <f t="shared" si="243"/>
        <v>1.9003683831794405</v>
      </c>
      <c r="BX88" s="18">
        <f t="shared" si="244"/>
        <v>0.95254754238389694</v>
      </c>
      <c r="BZ88" t="str">
        <f t="shared" si="261"/>
        <v>31 Science, engineering and technology associate professionals</v>
      </c>
      <c r="CA88" s="18">
        <f t="shared" si="245"/>
        <v>3.8785194686079549</v>
      </c>
      <c r="CB88" s="18">
        <f t="shared" si="245"/>
        <v>10.408210990708655</v>
      </c>
      <c r="CC88" s="18">
        <f t="shared" si="245"/>
        <v>-3.8755489386717468</v>
      </c>
      <c r="CD88" s="18">
        <f t="shared" si="245"/>
        <v>-2.0446094407380877</v>
      </c>
      <c r="CE88" s="18">
        <f t="shared" si="246"/>
        <v>-1.8894108018538636</v>
      </c>
      <c r="CG88" s="18">
        <f t="shared" si="247"/>
        <v>-2.6587651615509245</v>
      </c>
      <c r="CH88" s="18">
        <f t="shared" si="248"/>
        <v>1.7091471969990613</v>
      </c>
      <c r="CI88" s="18">
        <f t="shared" si="249"/>
        <v>-0.29300397233968933</v>
      </c>
      <c r="CK88" t="str">
        <f t="shared" si="262"/>
        <v>31 Science, engineering and technology associate professionals</v>
      </c>
      <c r="CL88" s="18">
        <f t="shared" si="250"/>
        <v>2.1863675769079549</v>
      </c>
      <c r="CM88" s="18">
        <f t="shared" si="250"/>
        <v>38.340698140660948</v>
      </c>
      <c r="CN88" s="18">
        <f t="shared" si="250"/>
        <v>2.9610633492900496</v>
      </c>
      <c r="CO88" s="18">
        <f t="shared" si="250"/>
        <v>4.1138817319920307</v>
      </c>
      <c r="CP88" s="18">
        <f t="shared" si="251"/>
        <v>5.6118354631207401</v>
      </c>
      <c r="CR88" s="18">
        <f t="shared" si="252"/>
        <v>3.7281818398503752</v>
      </c>
      <c r="CS88" s="18">
        <f t="shared" si="253"/>
        <v>2.751427447133814</v>
      </c>
      <c r="CT88" s="18">
        <f t="shared" si="254"/>
        <v>5.5051999891746695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6.1873287184069037</v>
      </c>
      <c r="C89" s="18">
        <f t="shared" si="210"/>
        <v>10.967352604423496</v>
      </c>
      <c r="D89" s="18">
        <f t="shared" si="210"/>
        <v>13.678879462714644</v>
      </c>
      <c r="E89" s="18">
        <f t="shared" si="210"/>
        <v>5.1363547764673445</v>
      </c>
      <c r="F89" s="18">
        <f t="shared" si="211"/>
        <v>8.0986340506722811</v>
      </c>
      <c r="H89" s="18">
        <f t="shared" si="212"/>
        <v>7.9100444904204759</v>
      </c>
      <c r="I89" s="18">
        <f t="shared" si="213"/>
        <v>5.8612401384162016</v>
      </c>
      <c r="J89" s="18">
        <f t="shared" si="214"/>
        <v>10.518746033370663</v>
      </c>
      <c r="L89" t="str">
        <f t="shared" si="255"/>
        <v>32 Health and social care associate professionals</v>
      </c>
      <c r="M89" s="18">
        <f t="shared" si="215"/>
        <v>4.4949394711343738</v>
      </c>
      <c r="N89" s="18">
        <f t="shared" si="215"/>
        <v>15.773275237178908</v>
      </c>
      <c r="O89" s="18">
        <f t="shared" si="215"/>
        <v>13.948626778716644</v>
      </c>
      <c r="P89" s="18">
        <f t="shared" si="215"/>
        <v>4.5657314255782566</v>
      </c>
      <c r="Q89" s="18">
        <f t="shared" si="216"/>
        <v>8.0974563575090031</v>
      </c>
      <c r="S89" s="18">
        <f t="shared" si="217"/>
        <v>7.6042153623363751</v>
      </c>
      <c r="T89" s="18">
        <f t="shared" si="218"/>
        <v>5.6491959961239235</v>
      </c>
      <c r="U89" s="18">
        <f t="shared" si="219"/>
        <v>10.182640515318365</v>
      </c>
      <c r="W89" t="str">
        <f t="shared" si="256"/>
        <v>32 Health and social care associate professionals</v>
      </c>
      <c r="X89" s="18">
        <f t="shared" si="220"/>
        <v>4.4295441044331696</v>
      </c>
      <c r="Y89" s="18">
        <f t="shared" si="220"/>
        <v>2.3506478820894738</v>
      </c>
      <c r="Z89" s="18">
        <f t="shared" si="220"/>
        <v>12.383155400827995</v>
      </c>
      <c r="AA89" s="18">
        <f t="shared" si="220"/>
        <v>3.2989982682236851</v>
      </c>
      <c r="AB89" s="18">
        <f t="shared" si="221"/>
        <v>5.9948739660230066</v>
      </c>
      <c r="AD89" s="18">
        <f t="shared" si="222"/>
        <v>6.2423855966366792</v>
      </c>
      <c r="AE89" s="18">
        <f t="shared" si="223"/>
        <v>5.4804225057856204</v>
      </c>
      <c r="AF89" s="18">
        <f t="shared" si="224"/>
        <v>9.1264010852249111</v>
      </c>
      <c r="AH89" t="str">
        <f t="shared" si="257"/>
        <v>32 Health and social care associate professionals</v>
      </c>
      <c r="AI89" s="18">
        <f t="shared" si="225"/>
        <v>-3.3118403537286678</v>
      </c>
      <c r="AJ89" s="18">
        <f t="shared" si="225"/>
        <v>-4.8182010660747459</v>
      </c>
      <c r="AK89" s="18">
        <f t="shared" si="225"/>
        <v>2.962909798963409</v>
      </c>
      <c r="AL89" s="18">
        <f t="shared" si="225"/>
        <v>-4.716321740256868</v>
      </c>
      <c r="AM89" s="18">
        <f t="shared" si="226"/>
        <v>-2.3867117505229074</v>
      </c>
      <c r="AO89" s="18">
        <f t="shared" si="227"/>
        <v>-2.2224212970095025</v>
      </c>
      <c r="AP89" s="18">
        <f t="shared" si="228"/>
        <v>2.4500998977427413</v>
      </c>
      <c r="AQ89" s="18">
        <f t="shared" si="229"/>
        <v>0.94533258051994196</v>
      </c>
      <c r="AS89" t="str">
        <f t="shared" si="258"/>
        <v>32 Health and social care associate professionals</v>
      </c>
      <c r="AT89" s="18">
        <f t="shared" si="230"/>
        <v>4.2306448565631261</v>
      </c>
      <c r="AU89" s="18">
        <f t="shared" si="230"/>
        <v>6.9038331302635925</v>
      </c>
      <c r="AV89" s="18">
        <f t="shared" si="230"/>
        <v>9.2185136902492193</v>
      </c>
      <c r="AW89" s="18">
        <f t="shared" si="230"/>
        <v>2.6127833741574014</v>
      </c>
      <c r="AX89" s="18">
        <f t="shared" si="231"/>
        <v>4.9012297099722435</v>
      </c>
      <c r="AZ89" s="18">
        <f t="shared" si="232"/>
        <v>4.7690645011464472</v>
      </c>
      <c r="BA89" s="18">
        <f t="shared" si="233"/>
        <v>4.4983533376580676</v>
      </c>
      <c r="BB89" s="18">
        <f t="shared" si="234"/>
        <v>7.4692660495958574</v>
      </c>
      <c r="BD89" t="str">
        <f t="shared" si="259"/>
        <v>32 Health and social care associate professionals</v>
      </c>
      <c r="BE89" s="18">
        <f t="shared" si="235"/>
        <v>4.6260039183018131</v>
      </c>
      <c r="BF89" s="18">
        <f t="shared" si="235"/>
        <v>11.641265712260696</v>
      </c>
      <c r="BG89" s="18">
        <f t="shared" si="235"/>
        <v>10.434635607804111</v>
      </c>
      <c r="BH89" s="18">
        <f t="shared" si="235"/>
        <v>2.6846789661796766</v>
      </c>
      <c r="BI89" s="18">
        <f t="shared" si="236"/>
        <v>5.5967337400860684</v>
      </c>
      <c r="BK89" s="18">
        <f t="shared" si="237"/>
        <v>5.2056023593905376</v>
      </c>
      <c r="BL89" s="18">
        <f t="shared" si="238"/>
        <v>4.7609424828473523</v>
      </c>
      <c r="BM89" s="18">
        <f t="shared" si="239"/>
        <v>7.9492543748392874</v>
      </c>
      <c r="BO89" t="str">
        <f t="shared" si="260"/>
        <v>32 Health and social care associate professionals</v>
      </c>
      <c r="BP89" s="18">
        <f t="shared" si="240"/>
        <v>2.4822352015489546</v>
      </c>
      <c r="BQ89" s="18">
        <f t="shared" si="240"/>
        <v>-2.1561742465862954</v>
      </c>
      <c r="BR89" s="18">
        <f t="shared" si="240"/>
        <v>9.6084507428602972</v>
      </c>
      <c r="BS89" s="18">
        <f t="shared" si="240"/>
        <v>-0.62687145524951138</v>
      </c>
      <c r="BT89" s="18">
        <f t="shared" si="241"/>
        <v>2.3652857626006218</v>
      </c>
      <c r="BV89" s="18">
        <f t="shared" si="242"/>
        <v>2.6740409658289055</v>
      </c>
      <c r="BW89" s="18">
        <f t="shared" si="243"/>
        <v>3.8473581849148619</v>
      </c>
      <c r="BX89" s="18">
        <f t="shared" si="244"/>
        <v>5.5466397310023119</v>
      </c>
      <c r="BZ89" t="str">
        <f t="shared" si="261"/>
        <v>32 Health and social care associate professionals</v>
      </c>
      <c r="CA89" s="18">
        <f t="shared" si="245"/>
        <v>-2.6582144058090229</v>
      </c>
      <c r="CB89" s="18">
        <f t="shared" si="245"/>
        <v>-4.9222423550638217</v>
      </c>
      <c r="CC89" s="18">
        <f t="shared" si="245"/>
        <v>4.8926428426407709</v>
      </c>
      <c r="CD89" s="18">
        <f t="shared" si="245"/>
        <v>-2.8647681092233257</v>
      </c>
      <c r="CE89" s="18">
        <f t="shared" si="246"/>
        <v>-0.63733236427464535</v>
      </c>
      <c r="CG89" s="18">
        <f t="shared" si="247"/>
        <v>-0.34489979611983523</v>
      </c>
      <c r="CH89" s="18">
        <f t="shared" si="248"/>
        <v>2.8976419485984284</v>
      </c>
      <c r="CI89" s="18">
        <f t="shared" si="249"/>
        <v>2.6683848453398884</v>
      </c>
      <c r="CK89" t="str">
        <f t="shared" si="262"/>
        <v>32 Health and social care associate professionals</v>
      </c>
      <c r="CL89" s="18">
        <f t="shared" si="250"/>
        <v>-2.1669543665552626</v>
      </c>
      <c r="CM89" s="18">
        <f t="shared" si="250"/>
        <v>26.006113917179729</v>
      </c>
      <c r="CN89" s="18">
        <f t="shared" si="250"/>
        <v>10.800519792749984</v>
      </c>
      <c r="CO89" s="18">
        <f t="shared" si="250"/>
        <v>4.8740193882188976</v>
      </c>
      <c r="CP89" s="18">
        <f t="shared" si="251"/>
        <v>7.9223102608984908</v>
      </c>
      <c r="CR89" s="18">
        <f t="shared" si="252"/>
        <v>6.8134332551577526</v>
      </c>
      <c r="CS89" s="18">
        <f t="shared" si="253"/>
        <v>3.9373788097399665</v>
      </c>
      <c r="CT89" s="18">
        <f t="shared" si="254"/>
        <v>8.6532557594866777</v>
      </c>
    </row>
    <row r="90" spans="1:98" x14ac:dyDescent="0.2">
      <c r="A90" t="str">
        <f t="shared" si="209"/>
        <v>33 Protective service occupations</v>
      </c>
      <c r="B90" s="18">
        <f t="shared" si="210"/>
        <v>4.5998753021516459</v>
      </c>
      <c r="C90" s="18">
        <f t="shared" si="210"/>
        <v>13.657607342690859</v>
      </c>
      <c r="D90" s="18">
        <f t="shared" si="210"/>
        <v>1.9394951530370852</v>
      </c>
      <c r="E90" s="18">
        <f t="shared" si="210"/>
        <v>3.2692235557896021</v>
      </c>
      <c r="F90" s="18">
        <f t="shared" si="211"/>
        <v>3.4698337239123855</v>
      </c>
      <c r="H90" s="18">
        <f t="shared" si="212"/>
        <v>2.8240645811782539</v>
      </c>
      <c r="I90" s="18">
        <f t="shared" si="213"/>
        <v>2.560551985176307</v>
      </c>
      <c r="J90" s="18">
        <f t="shared" si="214"/>
        <v>4.6582378112994594</v>
      </c>
      <c r="L90" t="str">
        <f t="shared" si="255"/>
        <v>33 Protective service occupations</v>
      </c>
      <c r="M90" s="18">
        <f t="shared" si="215"/>
        <v>2.6959452262333761</v>
      </c>
      <c r="N90" s="18">
        <f t="shared" si="215"/>
        <v>18.24967093047951</v>
      </c>
      <c r="O90" s="18">
        <f t="shared" si="215"/>
        <v>-0.94085879724612465</v>
      </c>
      <c r="P90" s="18">
        <f t="shared" si="215"/>
        <v>3.0123407680464842</v>
      </c>
      <c r="Q90" s="18">
        <f t="shared" si="216"/>
        <v>2.6414623177018592</v>
      </c>
      <c r="S90" s="18">
        <f t="shared" si="217"/>
        <v>1.677382305234576</v>
      </c>
      <c r="T90" s="18">
        <f t="shared" si="218"/>
        <v>2.0326032742446598</v>
      </c>
      <c r="U90" s="18">
        <f t="shared" si="219"/>
        <v>3.3350646526299377</v>
      </c>
      <c r="W90" t="str">
        <f t="shared" si="256"/>
        <v>33 Protective service occupations</v>
      </c>
      <c r="X90" s="18">
        <f t="shared" si="220"/>
        <v>4.4983904917068607</v>
      </c>
      <c r="Y90" s="18">
        <f t="shared" si="220"/>
        <v>6.7138806314067434</v>
      </c>
      <c r="Z90" s="18">
        <f t="shared" si="220"/>
        <v>-1.9459363069629809</v>
      </c>
      <c r="AA90" s="18">
        <f t="shared" si="220"/>
        <v>3.280874083645835</v>
      </c>
      <c r="AB90" s="18">
        <f t="shared" si="221"/>
        <v>1.8261319532972609</v>
      </c>
      <c r="AD90" s="18">
        <f t="shared" si="222"/>
        <v>1.5083578858061664</v>
      </c>
      <c r="AE90" s="18">
        <f t="shared" si="223"/>
        <v>2.2738072804287857</v>
      </c>
      <c r="AF90" s="18">
        <f t="shared" si="224"/>
        <v>3.4068277251220858</v>
      </c>
      <c r="AH90" t="str">
        <f t="shared" si="257"/>
        <v>33 Protective service occupations</v>
      </c>
      <c r="AI90" s="18">
        <f t="shared" si="225"/>
        <v>4.5177901723068681</v>
      </c>
      <c r="AJ90" s="18">
        <f t="shared" si="225"/>
        <v>7.291404758353015</v>
      </c>
      <c r="AK90" s="18">
        <f t="shared" si="225"/>
        <v>-1.9921146608277818</v>
      </c>
      <c r="AL90" s="18">
        <f t="shared" si="225"/>
        <v>3.0783157827054985</v>
      </c>
      <c r="AM90" s="18">
        <f t="shared" si="226"/>
        <v>1.7206080989635497</v>
      </c>
      <c r="AO90" s="18">
        <f t="shared" si="227"/>
        <v>1.3596764416039075</v>
      </c>
      <c r="AP90" s="18">
        <f t="shared" si="228"/>
        <v>2.0426592357893236</v>
      </c>
      <c r="AQ90" s="18">
        <f t="shared" si="229"/>
        <v>3.0916471805714885</v>
      </c>
      <c r="AS90" t="str">
        <f t="shared" si="258"/>
        <v>33 Protective service occupations</v>
      </c>
      <c r="AT90" s="18">
        <f t="shared" si="230"/>
        <v>-0.14396343105906872</v>
      </c>
      <c r="AU90" s="18">
        <f t="shared" si="230"/>
        <v>2.5600549334168887</v>
      </c>
      <c r="AV90" s="18">
        <f t="shared" si="230"/>
        <v>-5.2026086067173409</v>
      </c>
      <c r="AW90" s="18">
        <f t="shared" si="230"/>
        <v>0.82741471834471003</v>
      </c>
      <c r="AX90" s="18">
        <f t="shared" si="231"/>
        <v>-0.99168806259422038</v>
      </c>
      <c r="AZ90" s="18">
        <f t="shared" si="232"/>
        <v>-1.2240496750519192</v>
      </c>
      <c r="BA90" s="18">
        <f t="shared" si="233"/>
        <v>1.6511782162822453</v>
      </c>
      <c r="BB90" s="18">
        <f t="shared" si="234"/>
        <v>0.69681297888282145</v>
      </c>
      <c r="BD90" t="str">
        <f t="shared" si="259"/>
        <v>33 Protective service occupations</v>
      </c>
      <c r="BE90" s="18">
        <f t="shared" si="235"/>
        <v>-2.323708291724369</v>
      </c>
      <c r="BF90" s="18">
        <f t="shared" si="235"/>
        <v>-0.72225123138796032</v>
      </c>
      <c r="BG90" s="18">
        <f t="shared" si="235"/>
        <v>-5.7254616152215165</v>
      </c>
      <c r="BH90" s="18">
        <f t="shared" si="235"/>
        <v>-2.7220494808485207</v>
      </c>
      <c r="BI90" s="18">
        <f t="shared" si="236"/>
        <v>-3.5481621871992997</v>
      </c>
      <c r="BK90" s="18">
        <f t="shared" si="237"/>
        <v>-3.7336705263512293</v>
      </c>
      <c r="BL90" s="18">
        <f t="shared" si="238"/>
        <v>1.0736149502955872</v>
      </c>
      <c r="BM90" s="18">
        <f t="shared" si="239"/>
        <v>-1.9978266050067139</v>
      </c>
      <c r="BO90" t="str">
        <f t="shared" si="260"/>
        <v>33 Protective service occupations</v>
      </c>
      <c r="BP90" s="18">
        <f t="shared" si="240"/>
        <v>-2.8531350991811588</v>
      </c>
      <c r="BQ90" s="18">
        <f t="shared" si="240"/>
        <v>-3.5553779767031446</v>
      </c>
      <c r="BR90" s="18">
        <f t="shared" si="240"/>
        <v>-5.9076125797919987</v>
      </c>
      <c r="BS90" s="18">
        <f t="shared" si="240"/>
        <v>-3.1158127148682158</v>
      </c>
      <c r="BT90" s="18">
        <f t="shared" si="241"/>
        <v>-4.0243159146161052</v>
      </c>
      <c r="BV90" s="18">
        <f t="shared" si="242"/>
        <v>-4.0554972508830893</v>
      </c>
      <c r="BW90" s="18">
        <f t="shared" si="243"/>
        <v>1.1981752652129973</v>
      </c>
      <c r="BX90" s="18">
        <f t="shared" si="244"/>
        <v>-2.0492904835703096</v>
      </c>
      <c r="BZ90" t="str">
        <f t="shared" si="261"/>
        <v>33 Protective service occupations</v>
      </c>
      <c r="CA90" s="18">
        <f t="shared" si="245"/>
        <v>-0.99847670889222639</v>
      </c>
      <c r="CB90" s="18">
        <f t="shared" si="245"/>
        <v>3.3262943120948796</v>
      </c>
      <c r="CC90" s="18">
        <f t="shared" si="245"/>
        <v>-6.2509247784382609</v>
      </c>
      <c r="CD90" s="18">
        <f t="shared" si="245"/>
        <v>-1.562866512070038</v>
      </c>
      <c r="CE90" s="18">
        <f t="shared" si="246"/>
        <v>-2.7583739183734801</v>
      </c>
      <c r="CG90" s="18">
        <f t="shared" si="247"/>
        <v>-3.151038149888441</v>
      </c>
      <c r="CH90" s="18">
        <f t="shared" si="248"/>
        <v>1.5174121239855287</v>
      </c>
      <c r="CI90" s="18">
        <f t="shared" si="249"/>
        <v>-0.9083897578409772</v>
      </c>
      <c r="CK90" t="str">
        <f t="shared" si="262"/>
        <v>33 Protective service occupations</v>
      </c>
      <c r="CL90" s="18">
        <f t="shared" si="250"/>
        <v>-8.6389759028950408</v>
      </c>
      <c r="CM90" s="18">
        <f t="shared" si="250"/>
        <v>12.761212223234541</v>
      </c>
      <c r="CN90" s="18">
        <f t="shared" si="250"/>
        <v>-5.7915846018376289</v>
      </c>
      <c r="CO90" s="18">
        <f t="shared" si="250"/>
        <v>-0.34802834643617997</v>
      </c>
      <c r="CP90" s="18">
        <f t="shared" si="251"/>
        <v>-1.3228269088889077</v>
      </c>
      <c r="CR90" s="18">
        <f t="shared" si="252"/>
        <v>-2.1966275890628051</v>
      </c>
      <c r="CS90" s="18">
        <f t="shared" si="253"/>
        <v>0.9656188096085927</v>
      </c>
      <c r="CT90" s="18">
        <f t="shared" si="254"/>
        <v>-0.91118028286598651</v>
      </c>
    </row>
    <row r="91" spans="1:98" x14ac:dyDescent="0.2">
      <c r="A91" t="str">
        <f t="shared" si="209"/>
        <v>34 Culture, media and sports occupations</v>
      </c>
      <c r="B91" s="18">
        <f t="shared" si="210"/>
        <v>4.774772302703667</v>
      </c>
      <c r="C91" s="18">
        <f t="shared" si="210"/>
        <v>2.5066545093922477</v>
      </c>
      <c r="D91" s="18">
        <f t="shared" si="210"/>
        <v>1.9191934302406288</v>
      </c>
      <c r="E91" s="18">
        <f t="shared" si="210"/>
        <v>2.426819891134957</v>
      </c>
      <c r="F91" s="18">
        <f t="shared" si="211"/>
        <v>2.2728957184904752</v>
      </c>
      <c r="H91" s="18">
        <f t="shared" si="212"/>
        <v>2.2573307661414299</v>
      </c>
      <c r="I91" s="18">
        <f t="shared" si="213"/>
        <v>3.3308947467347139</v>
      </c>
      <c r="J91" s="18">
        <f t="shared" si="214"/>
        <v>4.8418963587870234</v>
      </c>
      <c r="L91" t="str">
        <f t="shared" si="255"/>
        <v>34 Culture, media and sports occupations</v>
      </c>
      <c r="M91" s="18">
        <f t="shared" si="215"/>
        <v>3.3379621468700327</v>
      </c>
      <c r="N91" s="18">
        <f t="shared" si="215"/>
        <v>8.4843929200640655</v>
      </c>
      <c r="O91" s="18">
        <f t="shared" si="215"/>
        <v>-0.17464678672929335</v>
      </c>
      <c r="P91" s="18">
        <f t="shared" si="215"/>
        <v>2.7251601839447748</v>
      </c>
      <c r="Q91" s="18">
        <f t="shared" si="216"/>
        <v>2.1577309780728804</v>
      </c>
      <c r="S91" s="18">
        <f t="shared" si="217"/>
        <v>1.7493171421234077</v>
      </c>
      <c r="T91" s="18">
        <f t="shared" si="218"/>
        <v>2.9861872407262346</v>
      </c>
      <c r="U91" s="18">
        <f t="shared" si="219"/>
        <v>4.1937563648217102</v>
      </c>
      <c r="W91" t="str">
        <f t="shared" si="256"/>
        <v>34 Culture, media and sports occupations</v>
      </c>
      <c r="X91" s="18">
        <f t="shared" si="220"/>
        <v>5.3253620912035782</v>
      </c>
      <c r="Y91" s="18">
        <f t="shared" si="220"/>
        <v>-8.0070831341448656</v>
      </c>
      <c r="Z91" s="18">
        <f t="shared" si="220"/>
        <v>-2.468879706731919</v>
      </c>
      <c r="AA91" s="18">
        <f t="shared" si="220"/>
        <v>1.2256958467340873</v>
      </c>
      <c r="AB91" s="18">
        <f t="shared" si="221"/>
        <v>-0.53995872229661845</v>
      </c>
      <c r="AD91" s="18">
        <f t="shared" si="222"/>
        <v>-2.1123638270248435E-2</v>
      </c>
      <c r="AE91" s="18">
        <f t="shared" si="223"/>
        <v>2.5113075131699025</v>
      </c>
      <c r="AF91" s="18">
        <f t="shared" si="224"/>
        <v>2.4963876702811749</v>
      </c>
      <c r="AH91" t="str">
        <f t="shared" si="257"/>
        <v>34 Culture, media and sports occupations</v>
      </c>
      <c r="AI91" s="18">
        <f t="shared" si="225"/>
        <v>2.6119668803229024</v>
      </c>
      <c r="AJ91" s="18">
        <f t="shared" si="225"/>
        <v>13.10588811697102</v>
      </c>
      <c r="AK91" s="18">
        <f t="shared" si="225"/>
        <v>-2.1748543877699977</v>
      </c>
      <c r="AL91" s="18">
        <f t="shared" si="225"/>
        <v>2.789064684287812</v>
      </c>
      <c r="AM91" s="18">
        <f t="shared" si="226"/>
        <v>1.8182033845427492</v>
      </c>
      <c r="AO91" s="18">
        <f t="shared" si="227"/>
        <v>1.1070510915067944</v>
      </c>
      <c r="AP91" s="18">
        <f t="shared" si="228"/>
        <v>2.568346678062472</v>
      </c>
      <c r="AQ91" s="18">
        <f t="shared" si="229"/>
        <v>3.363105206358985</v>
      </c>
      <c r="AS91" t="str">
        <f t="shared" si="258"/>
        <v>34 Culture, media and sports occupations</v>
      </c>
      <c r="AT91" s="18">
        <f t="shared" si="230"/>
        <v>2.6439668457703958</v>
      </c>
      <c r="AU91" s="18">
        <f t="shared" si="230"/>
        <v>-2.6423367390850494</v>
      </c>
      <c r="AV91" s="18">
        <f t="shared" si="230"/>
        <v>-3.2414406553854525</v>
      </c>
      <c r="AW91" s="18">
        <f t="shared" si="230"/>
        <v>0.64007705674380411</v>
      </c>
      <c r="AX91" s="18">
        <f t="shared" si="231"/>
        <v>-0.7951465939085578</v>
      </c>
      <c r="AZ91" s="18">
        <f t="shared" si="232"/>
        <v>-0.67076175119499259</v>
      </c>
      <c r="BA91" s="18">
        <f t="shared" si="233"/>
        <v>2.2659388431227168</v>
      </c>
      <c r="BB91" s="18">
        <f t="shared" si="234"/>
        <v>1.7824652451177148</v>
      </c>
      <c r="BD91" t="str">
        <f t="shared" si="259"/>
        <v>34 Culture, media and sports occupations</v>
      </c>
      <c r="BE91" s="18">
        <f t="shared" si="235"/>
        <v>2.441447797470353</v>
      </c>
      <c r="BF91" s="18">
        <f t="shared" si="235"/>
        <v>-4.4822471892615461</v>
      </c>
      <c r="BG91" s="18">
        <f t="shared" si="235"/>
        <v>-5.8368379711682401</v>
      </c>
      <c r="BH91" s="18">
        <f t="shared" si="235"/>
        <v>-0.75361003756646561</v>
      </c>
      <c r="BI91" s="18">
        <f t="shared" si="236"/>
        <v>-2.6043011522265513</v>
      </c>
      <c r="BK91" s="18">
        <f t="shared" si="237"/>
        <v>-2.4777999312509347</v>
      </c>
      <c r="BL91" s="18">
        <f t="shared" si="238"/>
        <v>1.6875556968827921</v>
      </c>
      <c r="BM91" s="18">
        <f t="shared" si="239"/>
        <v>-0.19121878337433618</v>
      </c>
      <c r="BO91" t="str">
        <f t="shared" si="260"/>
        <v>34 Culture, media and sports occupations</v>
      </c>
      <c r="BP91" s="18">
        <f t="shared" si="240"/>
        <v>-2.5879688267224421</v>
      </c>
      <c r="BQ91" s="18">
        <f t="shared" si="240"/>
        <v>-11.908421209471154</v>
      </c>
      <c r="BR91" s="18">
        <f t="shared" si="240"/>
        <v>-6.7472806941258456</v>
      </c>
      <c r="BS91" s="18">
        <f t="shared" si="240"/>
        <v>-3.8989276672969031</v>
      </c>
      <c r="BT91" s="18">
        <f t="shared" si="241"/>
        <v>-5.3146549908866021</v>
      </c>
      <c r="BV91" s="18">
        <f t="shared" si="242"/>
        <v>-4.8579165574129775</v>
      </c>
      <c r="BW91" s="18">
        <f t="shared" si="243"/>
        <v>1.4210608431972638</v>
      </c>
      <c r="BX91" s="18">
        <f t="shared" si="244"/>
        <v>-2.2618017717956795</v>
      </c>
      <c r="BZ91" t="str">
        <f t="shared" si="261"/>
        <v>34 Culture, media and sports occupations</v>
      </c>
      <c r="CA91" s="18">
        <f t="shared" si="245"/>
        <v>-0.63659276374891105</v>
      </c>
      <c r="CB91" s="18">
        <f t="shared" si="245"/>
        <v>-0.71523144172871422</v>
      </c>
      <c r="CC91" s="18">
        <f t="shared" si="245"/>
        <v>-7.4165866644243073</v>
      </c>
      <c r="CD91" s="18">
        <f t="shared" si="245"/>
        <v>-4.2116405644055828</v>
      </c>
      <c r="CE91" s="18">
        <f t="shared" si="246"/>
        <v>-5.0123277593874587</v>
      </c>
      <c r="CG91" s="18">
        <f t="shared" si="247"/>
        <v>-5.292097254282913</v>
      </c>
      <c r="CH91" s="18">
        <f t="shared" si="248"/>
        <v>1.4949961250269261</v>
      </c>
      <c r="CI91" s="18">
        <f t="shared" si="249"/>
        <v>-2.4275410706947831</v>
      </c>
      <c r="CK91" t="str">
        <f t="shared" si="262"/>
        <v>34 Culture, media and sports occupations</v>
      </c>
      <c r="CL91" s="18">
        <f t="shared" si="250"/>
        <v>-5.2350162870185013E-2</v>
      </c>
      <c r="CM91" s="18">
        <f t="shared" si="250"/>
        <v>10.007505548743477</v>
      </c>
      <c r="CN91" s="18">
        <f t="shared" si="250"/>
        <v>0.19308949708098933</v>
      </c>
      <c r="CO91" s="18">
        <f t="shared" si="250"/>
        <v>3.8643729200690258</v>
      </c>
      <c r="CP91" s="18">
        <f t="shared" si="251"/>
        <v>3.0723848225992167</v>
      </c>
      <c r="CR91" s="18">
        <f t="shared" si="252"/>
        <v>2.6259030661011762</v>
      </c>
      <c r="CS91" s="18">
        <f t="shared" si="253"/>
        <v>2.2699942112915483</v>
      </c>
      <c r="CT91" s="18">
        <f t="shared" si="254"/>
        <v>4.2817069657441253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2.8966898087889437</v>
      </c>
      <c r="C92" s="18">
        <f t="shared" si="210"/>
        <v>12.894944822201793</v>
      </c>
      <c r="D92" s="18">
        <f t="shared" si="210"/>
        <v>3.4600273887787525</v>
      </c>
      <c r="E92" s="18">
        <f t="shared" si="210"/>
        <v>2.7675147065563843</v>
      </c>
      <c r="F92" s="18">
        <f t="shared" si="211"/>
        <v>3.5901587689492143</v>
      </c>
      <c r="H92" s="18">
        <f t="shared" si="212"/>
        <v>2.9978356898026748</v>
      </c>
      <c r="I92" s="18">
        <f t="shared" si="213"/>
        <v>3.3842842418204455</v>
      </c>
      <c r="J92" s="18">
        <f t="shared" si="214"/>
        <v>5.4127688694895815</v>
      </c>
      <c r="L92" t="str">
        <f t="shared" si="255"/>
        <v>35 Business and public service associate professionals</v>
      </c>
      <c r="M92" s="18">
        <f t="shared" si="215"/>
        <v>3.1129780495148696</v>
      </c>
      <c r="N92" s="18">
        <f t="shared" si="215"/>
        <v>11.771725858162107</v>
      </c>
      <c r="O92" s="18">
        <f t="shared" si="215"/>
        <v>3.3016380951665703</v>
      </c>
      <c r="P92" s="18">
        <f t="shared" si="215"/>
        <v>2.4626315424117751</v>
      </c>
      <c r="Q92" s="18">
        <f t="shared" si="216"/>
        <v>3.2839148441971888</v>
      </c>
      <c r="S92" s="18">
        <f t="shared" si="217"/>
        <v>2.7415404988408332</v>
      </c>
      <c r="T92" s="18">
        <f t="shared" si="218"/>
        <v>3.4100880517708765</v>
      </c>
      <c r="U92" s="18">
        <f t="shared" si="219"/>
        <v>5.2485962630536731</v>
      </c>
      <c r="W92" t="str">
        <f t="shared" si="256"/>
        <v>35 Business and public service associate professionals</v>
      </c>
      <c r="X92" s="18">
        <f t="shared" si="220"/>
        <v>3.3234666253338041</v>
      </c>
      <c r="Y92" s="18">
        <f t="shared" si="220"/>
        <v>-0.8244659781176944</v>
      </c>
      <c r="Z92" s="18">
        <f t="shared" si="220"/>
        <v>1.0070404716068682</v>
      </c>
      <c r="AA92" s="18">
        <f t="shared" si="220"/>
        <v>1.2814934660521748</v>
      </c>
      <c r="AB92" s="18">
        <f t="shared" si="221"/>
        <v>1.0628367022048613</v>
      </c>
      <c r="AD92" s="18">
        <f t="shared" si="222"/>
        <v>1.1899263750742017</v>
      </c>
      <c r="AE92" s="18">
        <f t="shared" si="223"/>
        <v>2.9743995077488705</v>
      </c>
      <c r="AF92" s="18">
        <f t="shared" si="224"/>
        <v>3.7866722563320243</v>
      </c>
      <c r="AH92" t="str">
        <f t="shared" si="257"/>
        <v>35 Business and public service associate professionals</v>
      </c>
      <c r="AI92" s="18">
        <f t="shared" si="225"/>
        <v>3.2508437220390984</v>
      </c>
      <c r="AJ92" s="18">
        <f t="shared" si="225"/>
        <v>3.7682651070567674</v>
      </c>
      <c r="AK92" s="18">
        <f t="shared" si="225"/>
        <v>1.1145349820117723</v>
      </c>
      <c r="AL92" s="18">
        <f t="shared" si="225"/>
        <v>1.6750252564539991</v>
      </c>
      <c r="AM92" s="18">
        <f t="shared" si="226"/>
        <v>1.6288969439483214</v>
      </c>
      <c r="AO92" s="18">
        <f t="shared" si="227"/>
        <v>1.4878508053159267</v>
      </c>
      <c r="AP92" s="18">
        <f t="shared" si="228"/>
        <v>2.8691537995817029</v>
      </c>
      <c r="AQ92" s="18">
        <f t="shared" si="229"/>
        <v>3.905418829788565</v>
      </c>
      <c r="AS92" t="str">
        <f t="shared" si="258"/>
        <v>35 Business and public service associate professionals</v>
      </c>
      <c r="AT92" s="18">
        <f t="shared" si="230"/>
        <v>2.9180317388409538</v>
      </c>
      <c r="AU92" s="18">
        <f t="shared" si="230"/>
        <v>3.1050588715576755</v>
      </c>
      <c r="AV92" s="18">
        <f t="shared" si="230"/>
        <v>0.85734082313906335</v>
      </c>
      <c r="AW92" s="18">
        <f t="shared" si="230"/>
        <v>1.5663772423937683</v>
      </c>
      <c r="AX92" s="18">
        <f t="shared" si="231"/>
        <v>1.4395520164559361</v>
      </c>
      <c r="AZ92" s="18">
        <f t="shared" si="232"/>
        <v>1.3294796492213878</v>
      </c>
      <c r="BA92" s="18">
        <f t="shared" si="233"/>
        <v>2.7877652363795802</v>
      </c>
      <c r="BB92" s="18">
        <f t="shared" si="234"/>
        <v>3.7201129367785857</v>
      </c>
      <c r="BD92" t="str">
        <f t="shared" si="259"/>
        <v>35 Business and public service associate professionals</v>
      </c>
      <c r="BE92" s="18">
        <f t="shared" si="235"/>
        <v>0.80960219542989265</v>
      </c>
      <c r="BF92" s="18">
        <f t="shared" si="235"/>
        <v>6.2763033261723056</v>
      </c>
      <c r="BG92" s="18">
        <f t="shared" si="235"/>
        <v>-1.6419711619196642</v>
      </c>
      <c r="BH92" s="18">
        <f t="shared" si="235"/>
        <v>-0.47683111603802342</v>
      </c>
      <c r="BI92" s="18">
        <f t="shared" si="236"/>
        <v>-0.43470896805364312</v>
      </c>
      <c r="BK92" s="18">
        <f t="shared" si="237"/>
        <v>-0.86673668382812874</v>
      </c>
      <c r="BL92" s="18">
        <f t="shared" si="238"/>
        <v>2.1891212617955569</v>
      </c>
      <c r="BM92" s="18">
        <f t="shared" si="239"/>
        <v>1.5600761253360185</v>
      </c>
      <c r="BO92" t="str">
        <f t="shared" si="260"/>
        <v>35 Business and public service associate professionals</v>
      </c>
      <c r="BP92" s="18">
        <f t="shared" si="240"/>
        <v>-0.47656370229713918</v>
      </c>
      <c r="BQ92" s="18">
        <f t="shared" si="240"/>
        <v>-2.1979337717772163</v>
      </c>
      <c r="BR92" s="18">
        <f t="shared" si="240"/>
        <v>-1.6399505390970459</v>
      </c>
      <c r="BS92" s="18">
        <f t="shared" si="240"/>
        <v>-1.8331861617189249</v>
      </c>
      <c r="BT92" s="18">
        <f t="shared" si="241"/>
        <v>-1.7956914087963183</v>
      </c>
      <c r="BV92" s="18">
        <f t="shared" si="242"/>
        <v>-1.7688165050206428</v>
      </c>
      <c r="BW92" s="18">
        <f t="shared" si="243"/>
        <v>1.9837532078665232</v>
      </c>
      <c r="BX92" s="18">
        <f t="shared" si="244"/>
        <v>0.68481647183258332</v>
      </c>
      <c r="BZ92" t="str">
        <f t="shared" si="261"/>
        <v>35 Business and public service associate professionals</v>
      </c>
      <c r="CA92" s="18">
        <f t="shared" si="245"/>
        <v>0.65489632442152779</v>
      </c>
      <c r="CB92" s="18">
        <f t="shared" si="245"/>
        <v>-0.30176363788126936</v>
      </c>
      <c r="CC92" s="18">
        <f t="shared" si="245"/>
        <v>-4.5282362730258434</v>
      </c>
      <c r="CD92" s="18">
        <f t="shared" si="245"/>
        <v>-4.5643203474762473</v>
      </c>
      <c r="CE92" s="18">
        <f t="shared" si="246"/>
        <v>-4.292026764490398</v>
      </c>
      <c r="CG92" s="18">
        <f t="shared" si="247"/>
        <v>-4.5522938382666078</v>
      </c>
      <c r="CH92" s="18">
        <f t="shared" si="248"/>
        <v>1.6023506807069321</v>
      </c>
      <c r="CI92" s="18">
        <f t="shared" si="249"/>
        <v>-1.7578567182832128</v>
      </c>
      <c r="CK92" t="str">
        <f t="shared" si="262"/>
        <v>35 Business and public service associate professionals</v>
      </c>
      <c r="CL92" s="18">
        <f t="shared" si="250"/>
        <v>-2.8072090556412577</v>
      </c>
      <c r="CM92" s="18">
        <f t="shared" si="250"/>
        <v>14.405969806133424</v>
      </c>
      <c r="CN92" s="18">
        <f t="shared" si="250"/>
        <v>-1.8411019330790368</v>
      </c>
      <c r="CO92" s="18">
        <f t="shared" si="250"/>
        <v>2.9230000760269048</v>
      </c>
      <c r="CP92" s="18">
        <f t="shared" si="251"/>
        <v>2.0825098318242086</v>
      </c>
      <c r="CR92" s="18">
        <f t="shared" si="252"/>
        <v>1.3098135363317054</v>
      </c>
      <c r="CS92" s="18">
        <f t="shared" si="253"/>
        <v>1.9696367346547117</v>
      </c>
      <c r="CT92" s="18">
        <f t="shared" si="254"/>
        <v>2.9887684320733188</v>
      </c>
    </row>
    <row r="93" spans="1:98" x14ac:dyDescent="0.2">
      <c r="A93" t="str">
        <f t="shared" si="209"/>
        <v>41 Administrative occupations</v>
      </c>
      <c r="B93" s="18">
        <f t="shared" si="210"/>
        <v>2.7084463021313177</v>
      </c>
      <c r="C93" s="18">
        <f t="shared" si="210"/>
        <v>14.752841692140194</v>
      </c>
      <c r="D93" s="18">
        <f t="shared" si="210"/>
        <v>5.49741836990425</v>
      </c>
      <c r="E93" s="18">
        <f t="shared" si="210"/>
        <v>3.5228093374490177</v>
      </c>
      <c r="F93" s="18">
        <f t="shared" si="211"/>
        <v>4.8083342799688289</v>
      </c>
      <c r="H93" s="18">
        <f t="shared" si="212"/>
        <v>4.1768712518492901</v>
      </c>
      <c r="I93" s="18">
        <f t="shared" si="213"/>
        <v>3.8563405772493953</v>
      </c>
      <c r="J93" s="18">
        <f t="shared" si="214"/>
        <v>6.608496962494681</v>
      </c>
      <c r="L93" t="str">
        <f t="shared" si="255"/>
        <v>41 Administrative occupations</v>
      </c>
      <c r="M93" s="18">
        <f t="shared" si="215"/>
        <v>2.0323781592894941</v>
      </c>
      <c r="N93" s="18">
        <f t="shared" si="215"/>
        <v>14.738574648144432</v>
      </c>
      <c r="O93" s="18">
        <f t="shared" si="215"/>
        <v>5.6332721315391243</v>
      </c>
      <c r="P93" s="18">
        <f t="shared" si="215"/>
        <v>3.4772334578452302</v>
      </c>
      <c r="Q93" s="18">
        <f t="shared" si="216"/>
        <v>4.8208254285932117</v>
      </c>
      <c r="S93" s="18">
        <f t="shared" si="217"/>
        <v>4.1909785644893782</v>
      </c>
      <c r="T93" s="18">
        <f t="shared" si="218"/>
        <v>3.9831765143887976</v>
      </c>
      <c r="U93" s="18">
        <f t="shared" si="219"/>
        <v>6.7067853113393916</v>
      </c>
      <c r="W93" t="str">
        <f t="shared" si="256"/>
        <v>41 Administrative occupations</v>
      </c>
      <c r="X93" s="18">
        <f t="shared" si="220"/>
        <v>1.979295006636983</v>
      </c>
      <c r="Y93" s="18">
        <f t="shared" si="220"/>
        <v>3.0919072403190695</v>
      </c>
      <c r="Z93" s="18">
        <f t="shared" si="220"/>
        <v>3.8055204693885791</v>
      </c>
      <c r="AA93" s="18">
        <f t="shared" si="220"/>
        <v>2.4643514460971572</v>
      </c>
      <c r="AB93" s="18">
        <f t="shared" si="221"/>
        <v>2.9208641029490723</v>
      </c>
      <c r="AD93" s="18">
        <f t="shared" si="222"/>
        <v>2.9094713224073754</v>
      </c>
      <c r="AE93" s="18">
        <f t="shared" si="223"/>
        <v>3.6305749512360874</v>
      </c>
      <c r="AF93" s="18">
        <f t="shared" si="224"/>
        <v>5.5390005586058777</v>
      </c>
      <c r="AH93" t="str">
        <f t="shared" si="257"/>
        <v>41 Administrative occupations</v>
      </c>
      <c r="AI93" s="18">
        <f t="shared" si="225"/>
        <v>1.451560276136421</v>
      </c>
      <c r="AJ93" s="18">
        <f t="shared" si="225"/>
        <v>0.95447523673013457</v>
      </c>
      <c r="AK93" s="18">
        <f t="shared" si="225"/>
        <v>3.0297603410906149</v>
      </c>
      <c r="AL93" s="18">
        <f t="shared" si="225"/>
        <v>2.0499776580840567</v>
      </c>
      <c r="AM93" s="18">
        <f t="shared" si="226"/>
        <v>2.2861330250461442</v>
      </c>
      <c r="AO93" s="18">
        <f t="shared" si="227"/>
        <v>2.3755322140666113</v>
      </c>
      <c r="AP93" s="18">
        <f t="shared" si="228"/>
        <v>3.6878986022679916</v>
      </c>
      <c r="AQ93" s="18">
        <f t="shared" si="229"/>
        <v>5.21497436084426</v>
      </c>
      <c r="AS93" t="str">
        <f t="shared" si="258"/>
        <v>41 Administrative occupations</v>
      </c>
      <c r="AT93" s="18">
        <f t="shared" si="230"/>
        <v>1.5970734661530761</v>
      </c>
      <c r="AU93" s="18">
        <f t="shared" si="230"/>
        <v>5.5214229806703763</v>
      </c>
      <c r="AV93" s="18">
        <f t="shared" si="230"/>
        <v>1.9589406560303724</v>
      </c>
      <c r="AW93" s="18">
        <f t="shared" si="230"/>
        <v>1.9387439107035664</v>
      </c>
      <c r="AX93" s="18">
        <f t="shared" si="231"/>
        <v>2.1653787652328615</v>
      </c>
      <c r="AZ93" s="18">
        <f t="shared" si="232"/>
        <v>1.9454757145829671</v>
      </c>
      <c r="BA93" s="18">
        <f t="shared" si="233"/>
        <v>3.301809221317642</v>
      </c>
      <c r="BB93" s="18">
        <f t="shared" si="234"/>
        <v>4.5990608076479145</v>
      </c>
      <c r="BD93" t="str">
        <f t="shared" si="259"/>
        <v>41 Administrative occupations</v>
      </c>
      <c r="BE93" s="18">
        <f t="shared" si="235"/>
        <v>-0.59244568014417132</v>
      </c>
      <c r="BF93" s="18">
        <f t="shared" si="235"/>
        <v>8.7703053448775492</v>
      </c>
      <c r="BG93" s="18">
        <f t="shared" si="235"/>
        <v>-0.75857644222516729</v>
      </c>
      <c r="BH93" s="18">
        <f t="shared" si="235"/>
        <v>-0.94105862457514178</v>
      </c>
      <c r="BI93" s="18">
        <f t="shared" si="236"/>
        <v>-0.30301925986405687</v>
      </c>
      <c r="BK93" s="18">
        <f t="shared" si="237"/>
        <v>-0.88026854349493311</v>
      </c>
      <c r="BL93" s="18">
        <f t="shared" si="238"/>
        <v>2.4317995115721525</v>
      </c>
      <c r="BM93" s="18">
        <f t="shared" si="239"/>
        <v>1.8149481581958948</v>
      </c>
      <c r="BO93" t="str">
        <f t="shared" si="260"/>
        <v>41 Administrative occupations</v>
      </c>
      <c r="BP93" s="18">
        <f t="shared" si="240"/>
        <v>-1.2703740711648814</v>
      </c>
      <c r="BQ93" s="18">
        <f t="shared" si="240"/>
        <v>-2.8299569281264647</v>
      </c>
      <c r="BR93" s="18">
        <f t="shared" si="240"/>
        <v>-0.26751961256376022</v>
      </c>
      <c r="BS93" s="18">
        <f t="shared" si="240"/>
        <v>-3.0648796181403259</v>
      </c>
      <c r="BT93" s="18">
        <f t="shared" si="241"/>
        <v>-2.1844413201948187</v>
      </c>
      <c r="BV93" s="18">
        <f t="shared" si="242"/>
        <v>-2.1412547889831823</v>
      </c>
      <c r="BW93" s="18">
        <f t="shared" si="243"/>
        <v>2.1718855326853248</v>
      </c>
      <c r="BX93" s="18">
        <f t="shared" si="244"/>
        <v>0.65602328050600178</v>
      </c>
      <c r="BZ93" t="str">
        <f t="shared" si="261"/>
        <v>41 Administrative occupations</v>
      </c>
      <c r="CA93" s="18">
        <f t="shared" si="245"/>
        <v>-2.9949969173581614</v>
      </c>
      <c r="CB93" s="18">
        <f t="shared" si="245"/>
        <v>-2.0337061313824956</v>
      </c>
      <c r="CC93" s="18">
        <f t="shared" si="245"/>
        <v>-5.3585223646790192</v>
      </c>
      <c r="CD93" s="18">
        <f t="shared" si="245"/>
        <v>-8.3435136968951547</v>
      </c>
      <c r="CE93" s="18">
        <f t="shared" si="246"/>
        <v>-7.0349370468345445</v>
      </c>
      <c r="CG93" s="18">
        <f t="shared" si="247"/>
        <v>-7.3591267114928254</v>
      </c>
      <c r="CH93" s="18">
        <f t="shared" si="248"/>
        <v>1.4543982762284857</v>
      </c>
      <c r="CI93" s="18">
        <f t="shared" si="249"/>
        <v>-3.7968644724121203</v>
      </c>
      <c r="CK93" t="str">
        <f t="shared" si="262"/>
        <v>41 Administrative occupations</v>
      </c>
      <c r="CL93" s="18">
        <f t="shared" si="250"/>
        <v>-6.748383431626781</v>
      </c>
      <c r="CM93" s="18">
        <f t="shared" si="250"/>
        <v>24.234231524201899</v>
      </c>
      <c r="CN93" s="18">
        <f t="shared" si="250"/>
        <v>-1.2158449082606659</v>
      </c>
      <c r="CO93" s="18">
        <f t="shared" si="250"/>
        <v>-0.7280958799941617</v>
      </c>
      <c r="CP93" s="18">
        <f t="shared" si="251"/>
        <v>0.51857609966383666</v>
      </c>
      <c r="CR93" s="18">
        <f t="shared" si="252"/>
        <v>-0.89094588967479904</v>
      </c>
      <c r="CS93" s="18">
        <f t="shared" si="253"/>
        <v>1.6621500165243441</v>
      </c>
      <c r="CT93" s="18">
        <f t="shared" si="254"/>
        <v>0.96476384451618102</v>
      </c>
    </row>
    <row r="94" spans="1:98" x14ac:dyDescent="0.2">
      <c r="A94" t="str">
        <f t="shared" si="209"/>
        <v>42 Secretarial and related occupations</v>
      </c>
      <c r="B94" s="18">
        <f t="shared" si="210"/>
        <v>2.2972239462801802</v>
      </c>
      <c r="C94" s="18">
        <f t="shared" si="210"/>
        <v>6.8374884982772555</v>
      </c>
      <c r="D94" s="18">
        <f t="shared" si="210"/>
        <v>8.0787138076656717</v>
      </c>
      <c r="E94" s="18">
        <f t="shared" si="210"/>
        <v>6.2210326627428536</v>
      </c>
      <c r="F94" s="18">
        <f t="shared" si="211"/>
        <v>6.836734777204212</v>
      </c>
      <c r="H94" s="18">
        <f t="shared" si="212"/>
        <v>6.8366845293217349</v>
      </c>
      <c r="I94" s="18">
        <f t="shared" si="213"/>
        <v>5.1754363319411301</v>
      </c>
      <c r="J94" s="18">
        <f t="shared" si="214"/>
        <v>9.3619268843303729</v>
      </c>
      <c r="L94" t="str">
        <f t="shared" si="255"/>
        <v>42 Secretarial and related occupations</v>
      </c>
      <c r="M94" s="18">
        <f t="shared" si="215"/>
        <v>-2.8096805280453108E-2</v>
      </c>
      <c r="N94" s="18">
        <f t="shared" si="215"/>
        <v>11.759127836513983</v>
      </c>
      <c r="O94" s="18">
        <f t="shared" si="215"/>
        <v>6.771288059302849</v>
      </c>
      <c r="P94" s="18">
        <f t="shared" si="215"/>
        <v>3.8905530540443101</v>
      </c>
      <c r="Q94" s="18">
        <f t="shared" si="216"/>
        <v>5.261547316308568</v>
      </c>
      <c r="S94" s="18">
        <f t="shared" si="217"/>
        <v>4.8420568996675462</v>
      </c>
      <c r="T94" s="18">
        <f t="shared" si="218"/>
        <v>4.5422170923608673</v>
      </c>
      <c r="U94" s="18">
        <f t="shared" si="219"/>
        <v>7.5499196367386556</v>
      </c>
      <c r="W94" t="str">
        <f t="shared" si="256"/>
        <v>42 Secretarial and related occupations</v>
      </c>
      <c r="X94" s="18">
        <f t="shared" si="220"/>
        <v>0.26827544996312902</v>
      </c>
      <c r="Y94" s="18">
        <f t="shared" si="220"/>
        <v>-5.3474503998740541</v>
      </c>
      <c r="Z94" s="18">
        <f t="shared" si="220"/>
        <v>4.6888977212922178</v>
      </c>
      <c r="AA94" s="18">
        <f t="shared" si="220"/>
        <v>2.1472668723348853</v>
      </c>
      <c r="AB94" s="18">
        <f t="shared" si="221"/>
        <v>2.4457473554452935</v>
      </c>
      <c r="AD94" s="18">
        <f t="shared" si="222"/>
        <v>2.9875459372315394</v>
      </c>
      <c r="AE94" s="18">
        <f t="shared" si="223"/>
        <v>4.1676856854534483</v>
      </c>
      <c r="AF94" s="18">
        <f t="shared" si="224"/>
        <v>6.0105521184956157</v>
      </c>
      <c r="AH94" t="str">
        <f t="shared" si="257"/>
        <v>42 Secretarial and related occupations</v>
      </c>
      <c r="AI94" s="18">
        <f t="shared" si="225"/>
        <v>-0.12802230052194608</v>
      </c>
      <c r="AJ94" s="18">
        <f t="shared" si="225"/>
        <v>-2.6489208001035047</v>
      </c>
      <c r="AK94" s="18">
        <f t="shared" si="225"/>
        <v>1.7115281638286683</v>
      </c>
      <c r="AL94" s="18">
        <f t="shared" si="225"/>
        <v>-0.82824098496051546</v>
      </c>
      <c r="AM94" s="18">
        <f t="shared" si="226"/>
        <v>-0.15714538442280768</v>
      </c>
      <c r="AO94" s="18">
        <f t="shared" si="227"/>
        <v>1.1222832999724375E-2</v>
      </c>
      <c r="AP94" s="18">
        <f t="shared" si="228"/>
        <v>3.3205064005780827</v>
      </c>
      <c r="AQ94" s="18">
        <f t="shared" si="229"/>
        <v>3.3276123686678316</v>
      </c>
      <c r="AS94" t="str">
        <f t="shared" si="258"/>
        <v>42 Secretarial and related occupations</v>
      </c>
      <c r="AT94" s="18">
        <f t="shared" si="230"/>
        <v>-1.4703280471916824</v>
      </c>
      <c r="AU94" s="18">
        <f t="shared" si="230"/>
        <v>-2.2343206487736689</v>
      </c>
      <c r="AV94" s="18">
        <f t="shared" si="230"/>
        <v>1.2234907401202921</v>
      </c>
      <c r="AW94" s="18">
        <f t="shared" si="230"/>
        <v>-1.8549791752682787</v>
      </c>
      <c r="AX94" s="18">
        <f t="shared" si="231"/>
        <v>-0.92713309673880806</v>
      </c>
      <c r="AZ94" s="18">
        <f t="shared" si="232"/>
        <v>-0.83936839174362232</v>
      </c>
      <c r="BA94" s="18">
        <f t="shared" si="233"/>
        <v>3.0932092533100475</v>
      </c>
      <c r="BB94" s="18">
        <f t="shared" si="234"/>
        <v>2.557251689421447</v>
      </c>
      <c r="BD94" t="str">
        <f t="shared" si="259"/>
        <v>42 Secretarial and related occupations</v>
      </c>
      <c r="BE94" s="18">
        <f t="shared" si="235"/>
        <v>-2.4379409881712832</v>
      </c>
      <c r="BF94" s="18">
        <f t="shared" si="235"/>
        <v>4.8558121804134435</v>
      </c>
      <c r="BG94" s="18">
        <f t="shared" si="235"/>
        <v>-1.5723064479370552</v>
      </c>
      <c r="BH94" s="18">
        <f t="shared" si="235"/>
        <v>-10.609310305194718</v>
      </c>
      <c r="BI94" s="18">
        <f t="shared" si="236"/>
        <v>-6.9548220686808442</v>
      </c>
      <c r="BK94" s="18">
        <f t="shared" si="237"/>
        <v>-7.6931434628184743</v>
      </c>
      <c r="BL94" s="18">
        <f t="shared" si="238"/>
        <v>2.0089609938770403</v>
      </c>
      <c r="BM94" s="18">
        <f t="shared" si="239"/>
        <v>-2.8449714480605293</v>
      </c>
      <c r="BO94" t="str">
        <f t="shared" si="260"/>
        <v>42 Secretarial and related occupations</v>
      </c>
      <c r="BP94" s="18">
        <f t="shared" si="240"/>
        <v>-4.1201653068775768</v>
      </c>
      <c r="BQ94" s="18">
        <f t="shared" si="240"/>
        <v>-12.027758907586172</v>
      </c>
      <c r="BR94" s="18">
        <f t="shared" si="240"/>
        <v>-4.481431415502513</v>
      </c>
      <c r="BS94" s="18">
        <f t="shared" si="240"/>
        <v>-11.923188472856483</v>
      </c>
      <c r="BT94" s="18">
        <f t="shared" si="241"/>
        <v>-9.6688513092902824</v>
      </c>
      <c r="BV94" s="18">
        <f t="shared" si="242"/>
        <v>-9.5093603546623875</v>
      </c>
      <c r="BW94" s="18">
        <f t="shared" si="243"/>
        <v>1.5968088864616981</v>
      </c>
      <c r="BX94" s="18">
        <f t="shared" si="244"/>
        <v>-4.6233169860818046</v>
      </c>
      <c r="BZ94" t="str">
        <f t="shared" si="261"/>
        <v>42 Secretarial and related occupations</v>
      </c>
      <c r="CA94" s="18">
        <f t="shared" si="245"/>
        <v>-3.4598720182078546</v>
      </c>
      <c r="CB94" s="18">
        <f t="shared" si="245"/>
        <v>-8.0324749116037921</v>
      </c>
      <c r="CC94" s="18">
        <f t="shared" si="245"/>
        <v>-9.3381476256752531</v>
      </c>
      <c r="CD94" s="18">
        <f t="shared" si="245"/>
        <v>-14.226481880691487</v>
      </c>
      <c r="CE94" s="18">
        <f t="shared" si="246"/>
        <v>-12.346733585399583</v>
      </c>
      <c r="CG94" s="18">
        <f t="shared" si="247"/>
        <v>-12.62704745789377</v>
      </c>
      <c r="CH94" s="18">
        <f t="shared" si="248"/>
        <v>1.3019460408371986</v>
      </c>
      <c r="CI94" s="18">
        <f t="shared" si="249"/>
        <v>-6.8280758950072018</v>
      </c>
      <c r="CK94" t="str">
        <f t="shared" si="262"/>
        <v>42 Secretarial and related occupations</v>
      </c>
      <c r="CL94" s="18">
        <f t="shared" si="250"/>
        <v>-4.6784914611029631</v>
      </c>
      <c r="CM94" s="18">
        <f t="shared" si="250"/>
        <v>19.754206302976062</v>
      </c>
      <c r="CN94" s="18">
        <f t="shared" si="250"/>
        <v>-0.78469446817884814</v>
      </c>
      <c r="CO94" s="18">
        <f t="shared" si="250"/>
        <v>-0.89925778328200368</v>
      </c>
      <c r="CP94" s="18">
        <f t="shared" si="251"/>
        <v>0.31643180745890565</v>
      </c>
      <c r="CR94" s="18">
        <f t="shared" si="252"/>
        <v>-0.86108471752579518</v>
      </c>
      <c r="CS94" s="18">
        <f t="shared" si="253"/>
        <v>2.1483787820261169</v>
      </c>
      <c r="CT94" s="18">
        <f t="shared" si="254"/>
        <v>1.5196966336454842</v>
      </c>
    </row>
    <row r="95" spans="1:98" x14ac:dyDescent="0.2">
      <c r="A95" t="str">
        <f t="shared" si="209"/>
        <v>51 Skilled agricultural and related trades</v>
      </c>
      <c r="B95" s="18">
        <f t="shared" si="210"/>
        <v>-10.37053787956671</v>
      </c>
      <c r="C95" s="18">
        <f t="shared" si="210"/>
        <v>41.8585473517618</v>
      </c>
      <c r="D95" s="18">
        <f t="shared" si="210"/>
        <v>3.1448106516541285</v>
      </c>
      <c r="E95" s="18">
        <f t="shared" si="210"/>
        <v>3.424025539307185</v>
      </c>
      <c r="F95" s="18">
        <f t="shared" si="211"/>
        <v>5.3978313476656492</v>
      </c>
      <c r="H95" s="18">
        <f t="shared" si="212"/>
        <v>3.3308700287703719</v>
      </c>
      <c r="I95" s="18">
        <f t="shared" si="213"/>
        <v>4.3002315506531552</v>
      </c>
      <c r="J95" s="18">
        <f t="shared" si="214"/>
        <v>6.342213237206451</v>
      </c>
      <c r="L95" t="str">
        <f t="shared" si="255"/>
        <v>51 Skilled agricultural and related trades</v>
      </c>
      <c r="M95" s="18">
        <f t="shared" si="215"/>
        <v>0.45791967463459926</v>
      </c>
      <c r="N95" s="18">
        <f t="shared" si="215"/>
        <v>-2.557305770513274</v>
      </c>
      <c r="O95" s="18">
        <f t="shared" si="215"/>
        <v>0.46511280230330243</v>
      </c>
      <c r="P95" s="18">
        <f t="shared" si="215"/>
        <v>3.6585212045919357</v>
      </c>
      <c r="Q95" s="18">
        <f t="shared" si="216"/>
        <v>2.2538654936550495</v>
      </c>
      <c r="S95" s="18">
        <f t="shared" si="217"/>
        <v>2.5829296830162773</v>
      </c>
      <c r="T95" s="18">
        <f t="shared" si="218"/>
        <v>3.2423724704098378</v>
      </c>
      <c r="U95" s="18">
        <f t="shared" si="219"/>
        <v>5.003098972263631</v>
      </c>
      <c r="W95" t="str">
        <f t="shared" si="256"/>
        <v>51 Skilled agricultural and related trades</v>
      </c>
      <c r="X95" s="18">
        <f t="shared" si="220"/>
        <v>4.2302802068967305</v>
      </c>
      <c r="Y95" s="18">
        <f t="shared" si="220"/>
        <v>8.5683991488456179</v>
      </c>
      <c r="Z95" s="18">
        <f t="shared" si="220"/>
        <v>2.2616987281190992</v>
      </c>
      <c r="AA95" s="18">
        <f t="shared" si="220"/>
        <v>3.7951922128881987</v>
      </c>
      <c r="AB95" s="18">
        <f t="shared" si="221"/>
        <v>3.6042452881912546</v>
      </c>
      <c r="AD95" s="18">
        <f t="shared" si="222"/>
        <v>3.2814894970115471</v>
      </c>
      <c r="AE95" s="18">
        <f t="shared" si="223"/>
        <v>4.1105166799700665</v>
      </c>
      <c r="AF95" s="18">
        <f t="shared" si="224"/>
        <v>6.164440245011571</v>
      </c>
      <c r="AH95" t="str">
        <f t="shared" si="257"/>
        <v>51 Skilled agricultural and related trades</v>
      </c>
      <c r="AI95" s="18">
        <f t="shared" si="225"/>
        <v>6.4650719289266467</v>
      </c>
      <c r="AJ95" s="18">
        <f t="shared" si="225"/>
        <v>-6.1124739136679711</v>
      </c>
      <c r="AK95" s="18">
        <f t="shared" si="225"/>
        <v>1.7985472358774235</v>
      </c>
      <c r="AL95" s="18">
        <f t="shared" si="225"/>
        <v>3.1789678847931935</v>
      </c>
      <c r="AM95" s="18">
        <f t="shared" si="226"/>
        <v>2.1413807423098952</v>
      </c>
      <c r="AO95" s="18">
        <f t="shared" si="227"/>
        <v>2.7167602227563314</v>
      </c>
      <c r="AP95" s="18">
        <f t="shared" si="228"/>
        <v>4.1658343513042206</v>
      </c>
      <c r="AQ95" s="18">
        <f t="shared" si="229"/>
        <v>5.829642510745181</v>
      </c>
      <c r="AS95" t="str">
        <f t="shared" si="258"/>
        <v>51 Skilled agricultural and related trades</v>
      </c>
      <c r="AT95" s="18">
        <f t="shared" si="230"/>
        <v>7.9313494443985055</v>
      </c>
      <c r="AU95" s="18">
        <f t="shared" si="230"/>
        <v>-0.12960798219588954</v>
      </c>
      <c r="AV95" s="18">
        <f t="shared" si="230"/>
        <v>1.300355549221166</v>
      </c>
      <c r="AW95" s="18">
        <f t="shared" si="230"/>
        <v>3.6308751207849266</v>
      </c>
      <c r="AX95" s="18">
        <f t="shared" si="231"/>
        <v>2.6594548463400702</v>
      </c>
      <c r="AZ95" s="18">
        <f t="shared" si="232"/>
        <v>2.8481380365474429</v>
      </c>
      <c r="BA95" s="18">
        <f t="shared" si="233"/>
        <v>3.9025930855047353</v>
      </c>
      <c r="BB95" s="18">
        <f t="shared" si="234"/>
        <v>5.7087803142165328</v>
      </c>
      <c r="BD95" t="str">
        <f t="shared" si="259"/>
        <v>51 Skilled agricultural and related trades</v>
      </c>
      <c r="BE95" s="18">
        <f t="shared" si="235"/>
        <v>0.16736495200546653</v>
      </c>
      <c r="BF95" s="18">
        <f t="shared" si="235"/>
        <v>-3.7582092654521393</v>
      </c>
      <c r="BG95" s="18">
        <f t="shared" si="235"/>
        <v>-1.770528220819112</v>
      </c>
      <c r="BH95" s="18">
        <f t="shared" si="235"/>
        <v>-3.3397309345817305E-3</v>
      </c>
      <c r="BI95" s="18">
        <f t="shared" si="236"/>
        <v>-0.79656028923962285</v>
      </c>
      <c r="BK95" s="18">
        <f t="shared" si="237"/>
        <v>-0.59590710288336401</v>
      </c>
      <c r="BL95" s="18">
        <f t="shared" si="238"/>
        <v>2.7151721091568604</v>
      </c>
      <c r="BM95" s="18">
        <f t="shared" si="239"/>
        <v>2.3113582825814438</v>
      </c>
      <c r="BO95" t="str">
        <f t="shared" si="260"/>
        <v>51 Skilled agricultural and related trades</v>
      </c>
      <c r="BP95" s="18">
        <f t="shared" si="240"/>
        <v>-0.34971885581750461</v>
      </c>
      <c r="BQ95" s="18">
        <f t="shared" si="240"/>
        <v>-8.4338486027887853</v>
      </c>
      <c r="BR95" s="18">
        <f t="shared" si="240"/>
        <v>-1.0117370967285821</v>
      </c>
      <c r="BS95" s="18">
        <f t="shared" si="240"/>
        <v>-0.30446548316562794</v>
      </c>
      <c r="BT95" s="18">
        <f t="shared" si="241"/>
        <v>-1.0534494302422037</v>
      </c>
      <c r="BV95" s="18">
        <f t="shared" si="242"/>
        <v>-0.54078240747447159</v>
      </c>
      <c r="BW95" s="18">
        <f t="shared" si="243"/>
        <v>2.8186205084895777</v>
      </c>
      <c r="BX95" s="18">
        <f t="shared" si="244"/>
        <v>2.4569489731539829</v>
      </c>
      <c r="BZ95" t="str">
        <f t="shared" si="261"/>
        <v>51 Skilled agricultural and related trades</v>
      </c>
      <c r="CA95" s="18">
        <f t="shared" si="245"/>
        <v>0.66211400423554778</v>
      </c>
      <c r="CB95" s="18">
        <f t="shared" si="245"/>
        <v>-4.6072353967494317</v>
      </c>
      <c r="CC95" s="18">
        <f t="shared" si="245"/>
        <v>-3.9139517490018205</v>
      </c>
      <c r="CD95" s="18">
        <f t="shared" si="245"/>
        <v>-0.42887838313817594</v>
      </c>
      <c r="CE95" s="18">
        <f t="shared" si="246"/>
        <v>-1.7948093407692323</v>
      </c>
      <c r="CG95" s="18">
        <f t="shared" si="247"/>
        <v>-1.6043927515686396</v>
      </c>
      <c r="CH95" s="18">
        <f t="shared" si="248"/>
        <v>2.2637759671505719</v>
      </c>
      <c r="CI95" s="18">
        <f t="shared" si="249"/>
        <v>1.1301222161764324</v>
      </c>
      <c r="CK95" t="str">
        <f t="shared" si="262"/>
        <v>51 Skilled agricultural and related trades</v>
      </c>
      <c r="CL95" s="18">
        <f t="shared" si="250"/>
        <v>0.73621279815123675</v>
      </c>
      <c r="CM95" s="18">
        <f t="shared" si="250"/>
        <v>-7.9073546753191</v>
      </c>
      <c r="CN95" s="18">
        <f t="shared" si="250"/>
        <v>0.3567181343569592</v>
      </c>
      <c r="CO95" s="18">
        <f t="shared" si="250"/>
        <v>-5.6115095518869174</v>
      </c>
      <c r="CP95" s="18">
        <f t="shared" si="251"/>
        <v>-3.933553736822748</v>
      </c>
      <c r="CR95" s="18">
        <f t="shared" si="252"/>
        <v>-3.6626171554398512</v>
      </c>
      <c r="CS95" s="18">
        <f t="shared" si="253"/>
        <v>1.8626566219665408</v>
      </c>
      <c r="CT95" s="18">
        <f t="shared" si="254"/>
        <v>-0.77152865565575102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0.8314377281689378</v>
      </c>
      <c r="C96" s="18">
        <f t="shared" si="210"/>
        <v>13.487452548578304</v>
      </c>
      <c r="D96" s="18">
        <f t="shared" si="210"/>
        <v>4.2116485365839562</v>
      </c>
      <c r="E96" s="18">
        <f t="shared" si="210"/>
        <v>3.1567618489416915</v>
      </c>
      <c r="F96" s="18">
        <f t="shared" si="211"/>
        <v>4.104412281586689</v>
      </c>
      <c r="H96" s="18">
        <f t="shared" si="212"/>
        <v>3.5071989160113004</v>
      </c>
      <c r="I96" s="18">
        <f t="shared" si="213"/>
        <v>3.2713002168490046</v>
      </c>
      <c r="J96" s="18">
        <f t="shared" si="214"/>
        <v>5.7029425560668257</v>
      </c>
      <c r="L96" t="str">
        <f t="shared" si="255"/>
        <v>52 Skilled metal, electrical and electronic trades</v>
      </c>
      <c r="M96" s="18">
        <f t="shared" si="215"/>
        <v>7.2225850699958904</v>
      </c>
      <c r="N96" s="18">
        <f t="shared" si="215"/>
        <v>-13.489849966184408</v>
      </c>
      <c r="O96" s="18">
        <f t="shared" si="215"/>
        <v>5.5028833730985438</v>
      </c>
      <c r="P96" s="18">
        <f t="shared" si="215"/>
        <v>3.3879656006396752</v>
      </c>
      <c r="Q96" s="18">
        <f t="shared" si="216"/>
        <v>2.8917462275454664</v>
      </c>
      <c r="S96" s="18">
        <f t="shared" si="217"/>
        <v>4.0881850828370148</v>
      </c>
      <c r="T96" s="18">
        <f t="shared" si="218"/>
        <v>3.5529923764484606</v>
      </c>
      <c r="U96" s="18">
        <f t="shared" si="219"/>
        <v>6.3336774565910803</v>
      </c>
      <c r="W96" t="str">
        <f t="shared" si="256"/>
        <v>52 Skilled metal, electrical and electronic trades</v>
      </c>
      <c r="X96" s="18">
        <f t="shared" si="220"/>
        <v>7.7494163255060977</v>
      </c>
      <c r="Y96" s="18">
        <f t="shared" si="220"/>
        <v>-18.223239040338857</v>
      </c>
      <c r="Z96" s="18">
        <f t="shared" si="220"/>
        <v>3.3156279008013989</v>
      </c>
      <c r="AA96" s="18">
        <f t="shared" si="220"/>
        <v>3.2478024937004468</v>
      </c>
      <c r="AB96" s="18">
        <f t="shared" si="221"/>
        <v>1.7751522552198029</v>
      </c>
      <c r="AD96" s="18">
        <f t="shared" si="222"/>
        <v>3.2704060138984081</v>
      </c>
      <c r="AE96" s="18">
        <f t="shared" si="223"/>
        <v>3.1812275001301016</v>
      </c>
      <c r="AF96" s="18">
        <f t="shared" si="224"/>
        <v>5.4607676805909389</v>
      </c>
      <c r="AH96" t="str">
        <f t="shared" si="257"/>
        <v>52 Skilled metal, electrical and electronic trades</v>
      </c>
      <c r="AI96" s="18">
        <f t="shared" si="225"/>
        <v>6.7190031808282313</v>
      </c>
      <c r="AJ96" s="18">
        <f t="shared" si="225"/>
        <v>-14.354552823996924</v>
      </c>
      <c r="AK96" s="18">
        <f t="shared" si="225"/>
        <v>2.4370733625780128</v>
      </c>
      <c r="AL96" s="18">
        <f t="shared" si="225"/>
        <v>2.9394244057988628</v>
      </c>
      <c r="AM96" s="18">
        <f t="shared" si="226"/>
        <v>1.6074297061310361</v>
      </c>
      <c r="AO96" s="18">
        <f t="shared" si="227"/>
        <v>2.7717009276533977</v>
      </c>
      <c r="AP96" s="18">
        <f t="shared" si="228"/>
        <v>2.8766539238757494</v>
      </c>
      <c r="AQ96" s="18">
        <f t="shared" si="229"/>
        <v>4.8580942340297639</v>
      </c>
      <c r="AS96" t="str">
        <f t="shared" si="258"/>
        <v>52 Skilled metal, electrical and electronic trades</v>
      </c>
      <c r="AT96" s="18">
        <f t="shared" si="230"/>
        <v>5.8097838333466489</v>
      </c>
      <c r="AU96" s="18">
        <f t="shared" si="230"/>
        <v>-12.991581446343481</v>
      </c>
      <c r="AV96" s="18">
        <f t="shared" si="230"/>
        <v>1.2521518190533154</v>
      </c>
      <c r="AW96" s="18">
        <f t="shared" si="230"/>
        <v>2.5230773133354756</v>
      </c>
      <c r="AX96" s="18">
        <f t="shared" si="231"/>
        <v>1.08225744287056</v>
      </c>
      <c r="AZ96" s="18">
        <f t="shared" si="232"/>
        <v>2.0976727692649355</v>
      </c>
      <c r="BA96" s="18">
        <f t="shared" si="233"/>
        <v>2.6731641208512347</v>
      </c>
      <c r="BB96" s="18">
        <f t="shared" si="234"/>
        <v>4.1893785868875044</v>
      </c>
      <c r="BD96" t="str">
        <f t="shared" si="259"/>
        <v>52 Skilled metal, electrical and electronic trades</v>
      </c>
      <c r="BE96" s="18">
        <f t="shared" si="235"/>
        <v>1.6798855303616689</v>
      </c>
      <c r="BF96" s="18">
        <f t="shared" si="235"/>
        <v>-15.493447484509071</v>
      </c>
      <c r="BG96" s="18">
        <f t="shared" si="235"/>
        <v>-1.3048374450354006</v>
      </c>
      <c r="BH96" s="18">
        <f t="shared" si="235"/>
        <v>-1.4459809585881556</v>
      </c>
      <c r="BI96" s="18">
        <f t="shared" si="236"/>
        <v>-2.344980831240373</v>
      </c>
      <c r="BK96" s="18">
        <f t="shared" si="237"/>
        <v>-1.3989555626387373</v>
      </c>
      <c r="BL96" s="18">
        <f t="shared" si="238"/>
        <v>1.8261280787889245</v>
      </c>
      <c r="BM96" s="18">
        <f t="shared" si="239"/>
        <v>0.76662087886716357</v>
      </c>
      <c r="BO96" t="str">
        <f t="shared" si="260"/>
        <v>52 Skilled metal, electrical and electronic trades</v>
      </c>
      <c r="BP96" s="18">
        <f t="shared" si="240"/>
        <v>-0.52767747330060288</v>
      </c>
      <c r="BQ96" s="18">
        <f t="shared" si="240"/>
        <v>-16.661733496693998</v>
      </c>
      <c r="BR96" s="18">
        <f t="shared" si="240"/>
        <v>-1.6916252378071817</v>
      </c>
      <c r="BS96" s="18">
        <f t="shared" si="240"/>
        <v>-1.7810959875051546</v>
      </c>
      <c r="BT96" s="18">
        <f t="shared" si="241"/>
        <v>-2.7567998261832538</v>
      </c>
      <c r="BV96" s="18">
        <f t="shared" si="242"/>
        <v>-1.7512814554452194</v>
      </c>
      <c r="BW96" s="18">
        <f t="shared" si="243"/>
        <v>1.8569152402348132</v>
      </c>
      <c r="BX96" s="18">
        <f t="shared" si="244"/>
        <v>0.54544708277888265</v>
      </c>
      <c r="BZ96" t="str">
        <f t="shared" si="261"/>
        <v>52 Skilled metal, electrical and electronic trades</v>
      </c>
      <c r="CA96" s="18">
        <f t="shared" si="245"/>
        <v>0.31960982579470887</v>
      </c>
      <c r="CB96" s="18">
        <f t="shared" si="245"/>
        <v>-15.129476525230512</v>
      </c>
      <c r="CC96" s="18">
        <f t="shared" si="245"/>
        <v>-3.9762252616094007</v>
      </c>
      <c r="CD96" s="18">
        <f t="shared" si="245"/>
        <v>-5.8463614309917977</v>
      </c>
      <c r="CE96" s="18">
        <f t="shared" si="246"/>
        <v>-5.8784946532227984</v>
      </c>
      <c r="CG96" s="18">
        <f t="shared" si="247"/>
        <v>-5.2270650660155793</v>
      </c>
      <c r="CH96" s="18">
        <f t="shared" si="248"/>
        <v>1.551414706424481</v>
      </c>
      <c r="CI96" s="18">
        <f t="shared" si="249"/>
        <v>-2.287552974992102</v>
      </c>
      <c r="CK96" t="str">
        <f t="shared" si="262"/>
        <v>52 Skilled metal, electrical and electronic trades</v>
      </c>
      <c r="CL96" s="18">
        <f t="shared" si="250"/>
        <v>-1.3008300049344723</v>
      </c>
      <c r="CM96" s="18">
        <f t="shared" si="250"/>
        <v>-14.257611548990656</v>
      </c>
      <c r="CN96" s="18">
        <f t="shared" si="250"/>
        <v>-1.961526164691918</v>
      </c>
      <c r="CO96" s="18">
        <f t="shared" si="250"/>
        <v>-3.7516466714088925</v>
      </c>
      <c r="CP96" s="18">
        <f t="shared" si="251"/>
        <v>-3.8925707716879643</v>
      </c>
      <c r="CR96" s="18">
        <f t="shared" si="252"/>
        <v>-3.1586014567003051</v>
      </c>
      <c r="CS96" s="18">
        <f t="shared" si="253"/>
        <v>1.587719660067477</v>
      </c>
      <c r="CT96" s="18">
        <f t="shared" si="254"/>
        <v>-0.81537025828449794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-4.3192583920050209</v>
      </c>
      <c r="C97" s="18">
        <f t="shared" si="210"/>
        <v>-2.1367109871685441</v>
      </c>
      <c r="D97" s="18">
        <f t="shared" si="210"/>
        <v>9.6954453707638102</v>
      </c>
      <c r="E97" s="18">
        <f t="shared" si="210"/>
        <v>-2.7731645838746655E-2</v>
      </c>
      <c r="F97" s="18">
        <f t="shared" si="211"/>
        <v>2.7773440556780438</v>
      </c>
      <c r="H97" s="18">
        <f t="shared" si="212"/>
        <v>3.1135872942425147</v>
      </c>
      <c r="I97" s="18">
        <f t="shared" si="213"/>
        <v>3.6513736031943633</v>
      </c>
      <c r="J97" s="18">
        <f t="shared" si="214"/>
        <v>5.6988094889756313</v>
      </c>
      <c r="L97" t="str">
        <f t="shared" si="255"/>
        <v>53 Skilled construction and building trades</v>
      </c>
      <c r="M97" s="18">
        <f t="shared" si="215"/>
        <v>4.8284203300487771</v>
      </c>
      <c r="N97" s="18">
        <f t="shared" si="215"/>
        <v>-7.4759116719726348</v>
      </c>
      <c r="O97" s="18">
        <f t="shared" si="215"/>
        <v>5.1246895582642171</v>
      </c>
      <c r="P97" s="18">
        <f t="shared" si="215"/>
        <v>2.2078649526022565</v>
      </c>
      <c r="Q97" s="18">
        <f t="shared" si="216"/>
        <v>2.4710887430602568</v>
      </c>
      <c r="S97" s="18">
        <f t="shared" si="217"/>
        <v>3.1710347474483536</v>
      </c>
      <c r="T97" s="18">
        <f t="shared" si="218"/>
        <v>3.5658624299529373</v>
      </c>
      <c r="U97" s="18">
        <f t="shared" si="219"/>
        <v>5.6748952102071204</v>
      </c>
      <c r="W97" t="str">
        <f t="shared" si="256"/>
        <v>53 Skilled construction and building trades</v>
      </c>
      <c r="X97" s="18">
        <f t="shared" si="220"/>
        <v>6.7768967606877117</v>
      </c>
      <c r="Y97" s="18">
        <f t="shared" si="220"/>
        <v>-11.296123550003678</v>
      </c>
      <c r="Z97" s="18">
        <f t="shared" si="220"/>
        <v>3.3627942554073753</v>
      </c>
      <c r="AA97" s="18">
        <f t="shared" si="220"/>
        <v>3.0803578017268407</v>
      </c>
      <c r="AB97" s="18">
        <f t="shared" si="221"/>
        <v>2.2045396025308417</v>
      </c>
      <c r="AD97" s="18">
        <f t="shared" si="222"/>
        <v>3.174417431860399</v>
      </c>
      <c r="AE97" s="18">
        <f t="shared" si="223"/>
        <v>3.3611817209722394</v>
      </c>
      <c r="AF97" s="18">
        <f t="shared" si="224"/>
        <v>5.5235744355156768</v>
      </c>
      <c r="AH97" t="str">
        <f t="shared" si="257"/>
        <v>53 Skilled construction and building trades</v>
      </c>
      <c r="AI97" s="18">
        <f t="shared" si="225"/>
        <v>9.7076512508647674</v>
      </c>
      <c r="AJ97" s="18">
        <f t="shared" si="225"/>
        <v>-10.29350479065949</v>
      </c>
      <c r="AK97" s="18">
        <f t="shared" si="225"/>
        <v>4.126392283987812</v>
      </c>
      <c r="AL97" s="18">
        <f t="shared" si="225"/>
        <v>3.6564399920658408</v>
      </c>
      <c r="AM97" s="18">
        <f t="shared" si="226"/>
        <v>2.8695714405245765</v>
      </c>
      <c r="AO97" s="18">
        <f t="shared" si="227"/>
        <v>3.812854612108052</v>
      </c>
      <c r="AP97" s="18">
        <f t="shared" si="228"/>
        <v>3.6216957530299076</v>
      </c>
      <c r="AQ97" s="18">
        <f t="shared" si="229"/>
        <v>6.1792735192389481</v>
      </c>
      <c r="AS97" t="str">
        <f t="shared" si="258"/>
        <v>53 Skilled construction and building trades</v>
      </c>
      <c r="AT97" s="18">
        <f t="shared" si="230"/>
        <v>7.16029896447965</v>
      </c>
      <c r="AU97" s="18">
        <f t="shared" si="230"/>
        <v>-11.571617129031875</v>
      </c>
      <c r="AV97" s="18">
        <f t="shared" si="230"/>
        <v>3.2285632325962155</v>
      </c>
      <c r="AW97" s="18">
        <f t="shared" si="230"/>
        <v>2.2694475031958872</v>
      </c>
      <c r="AX97" s="18">
        <f t="shared" si="231"/>
        <v>1.6402295292487157</v>
      </c>
      <c r="AZ97" s="18">
        <f t="shared" si="232"/>
        <v>2.5881584883966413</v>
      </c>
      <c r="BA97" s="18">
        <f t="shared" si="233"/>
        <v>3.258907324184368</v>
      </c>
      <c r="BB97" s="18">
        <f t="shared" si="234"/>
        <v>5.0199176987358207</v>
      </c>
      <c r="BD97" t="str">
        <f t="shared" si="259"/>
        <v>53 Skilled construction and building trades</v>
      </c>
      <c r="BE97" s="18">
        <f t="shared" si="235"/>
        <v>1.05794796957277</v>
      </c>
      <c r="BF97" s="18">
        <f t="shared" si="235"/>
        <v>-14.817038053357933</v>
      </c>
      <c r="BG97" s="18">
        <f t="shared" si="235"/>
        <v>-0.67060978047255304</v>
      </c>
      <c r="BH97" s="18">
        <f t="shared" si="235"/>
        <v>-1.1936180823846509</v>
      </c>
      <c r="BI97" s="18">
        <f t="shared" si="236"/>
        <v>-1.9439325363280746</v>
      </c>
      <c r="BK97" s="18">
        <f t="shared" si="237"/>
        <v>-1.0195886827172318</v>
      </c>
      <c r="BL97" s="18">
        <f t="shared" si="238"/>
        <v>2.0253341993068608</v>
      </c>
      <c r="BM97" s="18">
        <f t="shared" si="239"/>
        <v>1.2699805457674795</v>
      </c>
      <c r="BO97" t="str">
        <f t="shared" si="260"/>
        <v>53 Skilled construction and building trades</v>
      </c>
      <c r="BP97" s="18">
        <f t="shared" si="240"/>
        <v>1.7713831832380178</v>
      </c>
      <c r="BQ97" s="18">
        <f t="shared" si="240"/>
        <v>-15.707465280768417</v>
      </c>
      <c r="BR97" s="18">
        <f t="shared" si="240"/>
        <v>0.67896135633496169</v>
      </c>
      <c r="BS97" s="18">
        <f t="shared" si="240"/>
        <v>-0.24584468914025104</v>
      </c>
      <c r="BT97" s="18">
        <f t="shared" si="241"/>
        <v>-1.005277215247069</v>
      </c>
      <c r="BV97" s="18">
        <f t="shared" si="242"/>
        <v>6.1476231288759564E-2</v>
      </c>
      <c r="BW97" s="18">
        <f t="shared" si="243"/>
        <v>2.4970613695944444</v>
      </c>
      <c r="BX97" s="18">
        <f t="shared" si="244"/>
        <v>2.5406450758948207</v>
      </c>
      <c r="BZ97" t="str">
        <f t="shared" si="261"/>
        <v>53 Skilled construction and building trades</v>
      </c>
      <c r="CA97" s="18">
        <f t="shared" si="245"/>
        <v>1.984417115053061</v>
      </c>
      <c r="CB97" s="18">
        <f t="shared" si="245"/>
        <v>-12.461608348077513</v>
      </c>
      <c r="CC97" s="18">
        <f t="shared" si="245"/>
        <v>-2.1016823510176974</v>
      </c>
      <c r="CD97" s="18">
        <f t="shared" si="245"/>
        <v>-1.7165270294900337</v>
      </c>
      <c r="CE97" s="18">
        <f t="shared" si="246"/>
        <v>-2.5448087365515182</v>
      </c>
      <c r="CG97" s="18">
        <f t="shared" si="247"/>
        <v>-1.8450802088168627</v>
      </c>
      <c r="CH97" s="18">
        <f t="shared" si="248"/>
        <v>2.0207329385680595</v>
      </c>
      <c r="CI97" s="18">
        <f t="shared" si="249"/>
        <v>0.67547415221878016</v>
      </c>
      <c r="CK97" t="str">
        <f t="shared" si="262"/>
        <v>53 Skilled construction and building trades</v>
      </c>
      <c r="CL97" s="18">
        <f t="shared" si="250"/>
        <v>-3.7305883046094279</v>
      </c>
      <c r="CM97" s="18">
        <f t="shared" si="250"/>
        <v>-15.427706447059663</v>
      </c>
      <c r="CN97" s="18">
        <f t="shared" si="250"/>
        <v>-6.0016583691646979</v>
      </c>
      <c r="CO97" s="18">
        <f t="shared" si="250"/>
        <v>-15.145354496700648</v>
      </c>
      <c r="CP97" s="18">
        <f t="shared" si="251"/>
        <v>-12.406055996118271</v>
      </c>
      <c r="CR97" s="18">
        <f t="shared" si="252"/>
        <v>-12.200816023370219</v>
      </c>
      <c r="CS97" s="18">
        <f t="shared" si="253"/>
        <v>0.92106231249489134</v>
      </c>
      <c r="CT97" s="18">
        <f t="shared" si="254"/>
        <v>-7.9326974524249527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-1.571630428289561</v>
      </c>
      <c r="C98" s="18">
        <f t="shared" si="210"/>
        <v>-4.2949920119115799</v>
      </c>
      <c r="D98" s="18">
        <f t="shared" si="210"/>
        <v>6.9924898671056113</v>
      </c>
      <c r="E98" s="18">
        <f t="shared" si="210"/>
        <v>3.5254428881519306</v>
      </c>
      <c r="F98" s="18">
        <f t="shared" si="211"/>
        <v>4.0844272287847483</v>
      </c>
      <c r="H98" s="18">
        <f t="shared" si="212"/>
        <v>4.6684588238806723</v>
      </c>
      <c r="I98" s="18">
        <f t="shared" si="213"/>
        <v>4.1265450290637107</v>
      </c>
      <c r="J98" s="18">
        <f t="shared" si="214"/>
        <v>7.1476787482858128</v>
      </c>
      <c r="L98" t="str">
        <f t="shared" si="255"/>
        <v>54 Textiles, printing and other skilled trades</v>
      </c>
      <c r="M98" s="18">
        <f t="shared" si="215"/>
        <v>4.2730831653449597</v>
      </c>
      <c r="N98" s="18">
        <f t="shared" si="215"/>
        <v>-0.20493757408683866</v>
      </c>
      <c r="O98" s="18">
        <f t="shared" si="215"/>
        <v>5.1065034530946463</v>
      </c>
      <c r="P98" s="18">
        <f t="shared" si="215"/>
        <v>3.8467453140910823</v>
      </c>
      <c r="Q98" s="18">
        <f t="shared" si="216"/>
        <v>3.9798336922957533</v>
      </c>
      <c r="S98" s="18">
        <f t="shared" si="217"/>
        <v>4.2649780406468496</v>
      </c>
      <c r="T98" s="18">
        <f t="shared" si="218"/>
        <v>4.0849505886164428</v>
      </c>
      <c r="U98" s="18">
        <f t="shared" si="219"/>
        <v>6.8303810546627819</v>
      </c>
      <c r="W98" t="str">
        <f t="shared" si="256"/>
        <v>54 Textiles, printing and other skilled trades</v>
      </c>
      <c r="X98" s="18">
        <f t="shared" si="220"/>
        <v>1.457531239646559</v>
      </c>
      <c r="Y98" s="18">
        <f t="shared" si="220"/>
        <v>-5.35469115561561</v>
      </c>
      <c r="Z98" s="18">
        <f t="shared" si="220"/>
        <v>5.2855752758654839</v>
      </c>
      <c r="AA98" s="18">
        <f t="shared" si="220"/>
        <v>2.9187424122386174</v>
      </c>
      <c r="AB98" s="18">
        <f t="shared" si="221"/>
        <v>3.1111215687533722</v>
      </c>
      <c r="AD98" s="18">
        <f t="shared" si="222"/>
        <v>3.7017149920923309</v>
      </c>
      <c r="AE98" s="18">
        <f t="shared" si="223"/>
        <v>3.9498066378947261</v>
      </c>
      <c r="AF98" s="18">
        <f t="shared" si="224"/>
        <v>6.3356569196095336</v>
      </c>
      <c r="AH98" t="str">
        <f t="shared" si="257"/>
        <v>54 Textiles, printing and other skilled trades</v>
      </c>
      <c r="AI98" s="18">
        <f t="shared" si="225"/>
        <v>-1.9634507212971664</v>
      </c>
      <c r="AJ98" s="18">
        <f t="shared" si="225"/>
        <v>2.7960226630463048</v>
      </c>
      <c r="AK98" s="18">
        <f t="shared" si="225"/>
        <v>3.048025278848665</v>
      </c>
      <c r="AL98" s="18">
        <f t="shared" si="225"/>
        <v>2.7720834946706185</v>
      </c>
      <c r="AM98" s="18">
        <f t="shared" si="226"/>
        <v>2.8597331220983291</v>
      </c>
      <c r="AO98" s="18">
        <f t="shared" si="227"/>
        <v>2.8639818897176816</v>
      </c>
      <c r="AP98" s="18">
        <f t="shared" si="228"/>
        <v>3.6234043873079269</v>
      </c>
      <c r="AQ98" s="18">
        <f t="shared" si="229"/>
        <v>5.5015024379458266</v>
      </c>
      <c r="AS98" t="str">
        <f t="shared" si="258"/>
        <v>54 Textiles, printing and other skilled trades</v>
      </c>
      <c r="AT98" s="18">
        <f t="shared" si="230"/>
        <v>0.49871553859508477</v>
      </c>
      <c r="AU98" s="18">
        <f t="shared" si="230"/>
        <v>-5.0024938855037444</v>
      </c>
      <c r="AV98" s="18">
        <f t="shared" si="230"/>
        <v>4.2184396883554687</v>
      </c>
      <c r="AW98" s="18">
        <f t="shared" si="230"/>
        <v>2.8103609272117192</v>
      </c>
      <c r="AX98" s="18">
        <f t="shared" si="231"/>
        <v>2.739569656026597</v>
      </c>
      <c r="AZ98" s="18">
        <f t="shared" si="232"/>
        <v>3.2775939060005976</v>
      </c>
      <c r="BA98" s="18">
        <f t="shared" si="233"/>
        <v>3.6409771385576883</v>
      </c>
      <c r="BB98" s="18">
        <f t="shared" si="234"/>
        <v>5.8073833832551491</v>
      </c>
      <c r="BD98" t="str">
        <f t="shared" si="259"/>
        <v>54 Textiles, printing and other skilled trades</v>
      </c>
      <c r="BE98" s="18">
        <f t="shared" si="235"/>
        <v>-1.9445031892744491</v>
      </c>
      <c r="BF98" s="18">
        <f t="shared" si="235"/>
        <v>-6.4021536264173617</v>
      </c>
      <c r="BG98" s="18">
        <f t="shared" si="235"/>
        <v>1.6533975862460082</v>
      </c>
      <c r="BH98" s="18">
        <f t="shared" si="235"/>
        <v>-6.2467110659458758E-2</v>
      </c>
      <c r="BI98" s="18">
        <f t="shared" si="236"/>
        <v>5.9908030782485078E-2</v>
      </c>
      <c r="BK98" s="18">
        <f t="shared" si="237"/>
        <v>0.50624528967804228</v>
      </c>
      <c r="BL98" s="18">
        <f t="shared" si="238"/>
        <v>2.5072826180052576</v>
      </c>
      <c r="BM98" s="18">
        <f t="shared" si="239"/>
        <v>2.8690986314096056</v>
      </c>
      <c r="BO98" t="str">
        <f t="shared" si="260"/>
        <v>54 Textiles, printing and other skilled trades</v>
      </c>
      <c r="BP98" s="18">
        <f t="shared" si="240"/>
        <v>-4.8073148613859695</v>
      </c>
      <c r="BQ98" s="18">
        <f t="shared" si="240"/>
        <v>-5.7623052322876456</v>
      </c>
      <c r="BR98" s="18">
        <f t="shared" si="240"/>
        <v>0.15647653480490575</v>
      </c>
      <c r="BS98" s="18">
        <f t="shared" si="240"/>
        <v>-1.1339310808283987</v>
      </c>
      <c r="BT98" s="18">
        <f t="shared" si="241"/>
        <v>-1.0294960693489785</v>
      </c>
      <c r="BV98" s="18">
        <f t="shared" si="242"/>
        <v>-0.70565314512093247</v>
      </c>
      <c r="BW98" s="18">
        <f t="shared" si="243"/>
        <v>2.1030198938990941</v>
      </c>
      <c r="BX98" s="18">
        <f t="shared" si="244"/>
        <v>1.5828470403201012</v>
      </c>
      <c r="BZ98" t="str">
        <f t="shared" si="261"/>
        <v>54 Textiles, printing and other skilled trades</v>
      </c>
      <c r="CA98" s="18">
        <f t="shared" si="245"/>
        <v>-3.4023859526234213</v>
      </c>
      <c r="CB98" s="18">
        <f t="shared" si="245"/>
        <v>-0.95533952412706347</v>
      </c>
      <c r="CC98" s="18">
        <f t="shared" si="245"/>
        <v>-1.1369125734981056</v>
      </c>
      <c r="CD98" s="18">
        <f t="shared" si="245"/>
        <v>-3.1124640507772305</v>
      </c>
      <c r="CE98" s="18">
        <f t="shared" si="246"/>
        <v>-2.3651049078801667</v>
      </c>
      <c r="CG98" s="18">
        <f t="shared" si="247"/>
        <v>-2.4583726247519144</v>
      </c>
      <c r="CH98" s="18">
        <f t="shared" si="248"/>
        <v>1.9583071410186115</v>
      </c>
      <c r="CI98" s="18">
        <f t="shared" si="249"/>
        <v>0.17161885161958157</v>
      </c>
      <c r="CK98" t="str">
        <f t="shared" si="262"/>
        <v>54 Textiles, printing and other skilled trades</v>
      </c>
      <c r="CL98" s="18">
        <f t="shared" si="250"/>
        <v>-9.1369249913940571</v>
      </c>
      <c r="CM98" s="18">
        <f t="shared" si="250"/>
        <v>7.2115496392952894</v>
      </c>
      <c r="CN98" s="18">
        <f t="shared" si="250"/>
        <v>-6.3130669318446131</v>
      </c>
      <c r="CO98" s="18">
        <f t="shared" si="250"/>
        <v>-1.9481410760623596</v>
      </c>
      <c r="CP98" s="18">
        <f t="shared" si="251"/>
        <v>-2.7925193505520585</v>
      </c>
      <c r="CR98" s="18">
        <f t="shared" si="252"/>
        <v>-3.4252568349833368</v>
      </c>
      <c r="CS98" s="18">
        <f t="shared" si="253"/>
        <v>1.3520921095502958</v>
      </c>
      <c r="CT98" s="18">
        <f t="shared" si="254"/>
        <v>-1.3461137601410766</v>
      </c>
    </row>
    <row r="99" spans="1:98" x14ac:dyDescent="0.2">
      <c r="A99" t="str">
        <f t="shared" si="209"/>
        <v>61 Caring personal service occupations</v>
      </c>
      <c r="B99" s="18">
        <f t="shared" si="210"/>
        <v>4.0587451517616779</v>
      </c>
      <c r="C99" s="18">
        <f t="shared" si="210"/>
        <v>4.6778169955949966</v>
      </c>
      <c r="D99" s="18">
        <f t="shared" si="210"/>
        <v>5.8334441671256787</v>
      </c>
      <c r="E99" s="18">
        <f t="shared" si="210"/>
        <v>3.316696238380068</v>
      </c>
      <c r="F99" s="18">
        <f t="shared" si="211"/>
        <v>4.1818704898995751</v>
      </c>
      <c r="H99" s="18">
        <f t="shared" si="212"/>
        <v>4.1488910583362237</v>
      </c>
      <c r="I99" s="18">
        <f t="shared" si="213"/>
        <v>4.1046669935141722</v>
      </c>
      <c r="J99" s="18">
        <f t="shared" si="214"/>
        <v>6.7618240032680355</v>
      </c>
      <c r="L99" t="str">
        <f t="shared" si="255"/>
        <v>61 Caring personal service occupations</v>
      </c>
      <c r="M99" s="18">
        <f t="shared" si="215"/>
        <v>2.9965215787720156</v>
      </c>
      <c r="N99" s="18">
        <f t="shared" si="215"/>
        <v>7.3686108360854208</v>
      </c>
      <c r="O99" s="18">
        <f t="shared" si="215"/>
        <v>6.6270761899479114</v>
      </c>
      <c r="P99" s="18">
        <f t="shared" si="215"/>
        <v>3.9272123312121598</v>
      </c>
      <c r="Q99" s="18">
        <f t="shared" si="216"/>
        <v>4.9770166184937237</v>
      </c>
      <c r="S99" s="18">
        <f t="shared" si="217"/>
        <v>4.8194843828109235</v>
      </c>
      <c r="T99" s="18">
        <f t="shared" si="218"/>
        <v>4.4711312141306081</v>
      </c>
      <c r="U99" s="18">
        <f t="shared" si="219"/>
        <v>7.4863232661655843</v>
      </c>
      <c r="W99" t="str">
        <f t="shared" si="256"/>
        <v>61 Caring personal service occupations</v>
      </c>
      <c r="X99" s="18">
        <f t="shared" si="220"/>
        <v>2.4631225623201747</v>
      </c>
      <c r="Y99" s="18">
        <f t="shared" si="220"/>
        <v>-3.9631679449830814</v>
      </c>
      <c r="Z99" s="18">
        <f t="shared" si="220"/>
        <v>4.1224381134667754</v>
      </c>
      <c r="AA99" s="18">
        <f t="shared" si="220"/>
        <v>2.6078443758716485</v>
      </c>
      <c r="AB99" s="18">
        <f t="shared" si="221"/>
        <v>2.6532773334589255</v>
      </c>
      <c r="AD99" s="18">
        <f t="shared" si="222"/>
        <v>3.1102450268037929</v>
      </c>
      <c r="AE99" s="18">
        <f t="shared" si="223"/>
        <v>4.2288194871585194</v>
      </c>
      <c r="AF99" s="18">
        <f t="shared" si="224"/>
        <v>6.1399833582351349</v>
      </c>
      <c r="AH99" t="str">
        <f t="shared" si="257"/>
        <v>61 Caring personal service occupations</v>
      </c>
      <c r="AI99" s="18">
        <f t="shared" si="225"/>
        <v>-0.83051784746512869</v>
      </c>
      <c r="AJ99" s="18">
        <f t="shared" si="225"/>
        <v>-4.220348550429021</v>
      </c>
      <c r="AK99" s="18">
        <f t="shared" si="225"/>
        <v>0.63900923139590393</v>
      </c>
      <c r="AL99" s="18">
        <f t="shared" si="225"/>
        <v>0.77546390717488922</v>
      </c>
      <c r="AM99" s="18">
        <f t="shared" si="226"/>
        <v>0.4132022425106241</v>
      </c>
      <c r="AO99" s="18">
        <f t="shared" si="227"/>
        <v>0.72995847023664684</v>
      </c>
      <c r="AP99" s="18">
        <f t="shared" si="228"/>
        <v>3.2802407114715493</v>
      </c>
      <c r="AQ99" s="18">
        <f t="shared" si="229"/>
        <v>3.7538160264684706</v>
      </c>
      <c r="AS99" t="str">
        <f t="shared" si="258"/>
        <v>61 Caring personal service occupations</v>
      </c>
      <c r="AT99" s="18">
        <f t="shared" si="230"/>
        <v>1.7104843128648017</v>
      </c>
      <c r="AU99" s="18">
        <f t="shared" si="230"/>
        <v>-1.9582379824784724</v>
      </c>
      <c r="AV99" s="18">
        <f t="shared" si="230"/>
        <v>1.8887206701623471</v>
      </c>
      <c r="AW99" s="18">
        <f t="shared" si="230"/>
        <v>1.6731808295626038</v>
      </c>
      <c r="AX99" s="18">
        <f t="shared" si="231"/>
        <v>1.509481627684317</v>
      </c>
      <c r="AZ99" s="18">
        <f t="shared" si="232"/>
        <v>1.7449767329183574</v>
      </c>
      <c r="BA99" s="18">
        <f t="shared" si="233"/>
        <v>3.5896100290020216</v>
      </c>
      <c r="BB99" s="18">
        <f t="shared" si="234"/>
        <v>4.7067089681087415</v>
      </c>
      <c r="BD99" t="str">
        <f t="shared" si="259"/>
        <v>61 Caring personal service occupations</v>
      </c>
      <c r="BE99" s="18">
        <f t="shared" si="235"/>
        <v>1.6912617284205345</v>
      </c>
      <c r="BF99" s="18">
        <f t="shared" si="235"/>
        <v>7.2797728602924883</v>
      </c>
      <c r="BG99" s="18">
        <f t="shared" si="235"/>
        <v>1.0790214726228431</v>
      </c>
      <c r="BH99" s="18">
        <f t="shared" si="235"/>
        <v>1.7202679453707903</v>
      </c>
      <c r="BI99" s="18">
        <f t="shared" si="236"/>
        <v>1.8576428221894314</v>
      </c>
      <c r="BK99" s="18">
        <f t="shared" si="237"/>
        <v>1.5060683825581345</v>
      </c>
      <c r="BL99" s="18">
        <f t="shared" si="238"/>
        <v>3.2795987019580863</v>
      </c>
      <c r="BM99" s="18">
        <f t="shared" si="239"/>
        <v>4.2759868729285166</v>
      </c>
      <c r="BO99" t="str">
        <f t="shared" si="260"/>
        <v>61 Caring personal service occupations</v>
      </c>
      <c r="BP99" s="18">
        <f t="shared" si="240"/>
        <v>-0.62511210393035865</v>
      </c>
      <c r="BQ99" s="18">
        <f t="shared" si="240"/>
        <v>-9.2669913171864344</v>
      </c>
      <c r="BR99" s="18">
        <f t="shared" si="240"/>
        <v>0.52913623432009338</v>
      </c>
      <c r="BS99" s="18">
        <f t="shared" si="240"/>
        <v>-1.5168243318286811</v>
      </c>
      <c r="BT99" s="18">
        <f t="shared" si="241"/>
        <v>-1.3884365558264777</v>
      </c>
      <c r="BV99" s="18">
        <f t="shared" si="242"/>
        <v>-0.83950640869743243</v>
      </c>
      <c r="BW99" s="18">
        <f t="shared" si="243"/>
        <v>2.6037306469408827</v>
      </c>
      <c r="BX99" s="18">
        <f t="shared" si="244"/>
        <v>2.0291609207847783</v>
      </c>
      <c r="BZ99" t="str">
        <f t="shared" si="261"/>
        <v>61 Caring personal service occupations</v>
      </c>
      <c r="CA99" s="18">
        <f t="shared" si="245"/>
        <v>-14.158300046957283</v>
      </c>
      <c r="CB99" s="18">
        <f t="shared" si="245"/>
        <v>-14.573357991603597</v>
      </c>
      <c r="CC99" s="18">
        <f t="shared" si="245"/>
        <v>-6.7042349979536731</v>
      </c>
      <c r="CD99" s="18">
        <f t="shared" si="245"/>
        <v>-2.1488684417683812</v>
      </c>
      <c r="CE99" s="18">
        <f t="shared" si="246"/>
        <v>-4.4105210579131864</v>
      </c>
      <c r="CG99" s="18">
        <f t="shared" si="247"/>
        <v>-3.6915163924863159</v>
      </c>
      <c r="CH99" s="18">
        <f t="shared" si="248"/>
        <v>1.3749693314766276</v>
      </c>
      <c r="CI99" s="18">
        <f t="shared" si="249"/>
        <v>-1.5083735088213257</v>
      </c>
      <c r="CK99" t="str">
        <f t="shared" si="262"/>
        <v>61 Caring personal service occupations</v>
      </c>
      <c r="CL99" s="18">
        <f t="shared" si="250"/>
        <v>-6.6336679833626562</v>
      </c>
      <c r="CM99" s="18">
        <f t="shared" si="250"/>
        <v>3.0550292615563412</v>
      </c>
      <c r="CN99" s="18">
        <f t="shared" si="250"/>
        <v>3.2896507336900971</v>
      </c>
      <c r="CO99" s="18">
        <f t="shared" si="250"/>
        <v>2.2155479594037741</v>
      </c>
      <c r="CP99" s="18">
        <f t="shared" si="251"/>
        <v>2.602437408523528</v>
      </c>
      <c r="CR99" s="18">
        <f t="shared" si="252"/>
        <v>2.5723353877980415</v>
      </c>
      <c r="CS99" s="18">
        <f t="shared" si="253"/>
        <v>1.9783361639037711</v>
      </c>
      <c r="CT99" s="18">
        <f t="shared" si="254"/>
        <v>4.0167232887837301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18.92177045974266</v>
      </c>
      <c r="C100" s="18">
        <f t="shared" si="210"/>
        <v>-18.21333907979956</v>
      </c>
      <c r="D100" s="18">
        <f t="shared" si="210"/>
        <v>3.6051116579953746</v>
      </c>
      <c r="E100" s="18">
        <f t="shared" si="210"/>
        <v>2.3393661786767161</v>
      </c>
      <c r="F100" s="18">
        <f t="shared" si="211"/>
        <v>1.3038559702553965</v>
      </c>
      <c r="H100" s="18">
        <f t="shared" si="212"/>
        <v>2.7595537604053089</v>
      </c>
      <c r="I100" s="18">
        <f t="shared" si="213"/>
        <v>3.6960912854315797</v>
      </c>
      <c r="J100" s="18">
        <f t="shared" si="214"/>
        <v>5.4855451588433857</v>
      </c>
      <c r="L100" t="str">
        <f t="shared" si="255"/>
        <v>62 Leisure, travel and related personal service occupations</v>
      </c>
      <c r="M100" s="18">
        <f t="shared" si="215"/>
        <v>3.1116835767256434</v>
      </c>
      <c r="N100" s="18">
        <f t="shared" si="215"/>
        <v>-5.9089864603884434</v>
      </c>
      <c r="O100" s="18">
        <f t="shared" si="215"/>
        <v>2.7644226549298656</v>
      </c>
      <c r="P100" s="18">
        <f t="shared" si="215"/>
        <v>2.8567620744683886</v>
      </c>
      <c r="Q100" s="18">
        <f t="shared" si="216"/>
        <v>2.2570266258939098</v>
      </c>
      <c r="S100" s="18">
        <f t="shared" si="217"/>
        <v>2.8259730525256099</v>
      </c>
      <c r="T100" s="18">
        <f t="shared" si="218"/>
        <v>3.6404917096935607</v>
      </c>
      <c r="U100" s="18">
        <f t="shared" si="219"/>
        <v>5.4881974829130931</v>
      </c>
      <c r="W100" t="str">
        <f t="shared" si="256"/>
        <v>62 Leisure, travel and related personal service occupations</v>
      </c>
      <c r="X100" s="18">
        <f t="shared" si="220"/>
        <v>6.3346998851697922</v>
      </c>
      <c r="Y100" s="18">
        <f t="shared" si="220"/>
        <v>-16.680836757177929</v>
      </c>
      <c r="Z100" s="18">
        <f t="shared" si="220"/>
        <v>2.5164512200364308</v>
      </c>
      <c r="AA100" s="18">
        <f t="shared" si="220"/>
        <v>2.7584429525764786</v>
      </c>
      <c r="AB100" s="18">
        <f t="shared" si="221"/>
        <v>1.3457385303163427</v>
      </c>
      <c r="AD100" s="18">
        <f t="shared" si="222"/>
        <v>2.6777156387387757</v>
      </c>
      <c r="AE100" s="18">
        <f t="shared" si="223"/>
        <v>3.839677178191625</v>
      </c>
      <c r="AF100" s="18">
        <f t="shared" si="224"/>
        <v>5.5430200772797589</v>
      </c>
      <c r="AH100" t="str">
        <f t="shared" si="257"/>
        <v>62 Leisure, travel and related personal service occupations</v>
      </c>
      <c r="AI100" s="18">
        <f t="shared" si="225"/>
        <v>4.4992904206508255</v>
      </c>
      <c r="AJ100" s="18">
        <f t="shared" si="225"/>
        <v>-17.38440465676042</v>
      </c>
      <c r="AK100" s="18">
        <f t="shared" si="225"/>
        <v>1.408323228259456</v>
      </c>
      <c r="AL100" s="18">
        <f t="shared" si="225"/>
        <v>2.7955744174474439</v>
      </c>
      <c r="AM100" s="18">
        <f t="shared" si="226"/>
        <v>0.97140255495189454</v>
      </c>
      <c r="AO100" s="18">
        <f t="shared" si="227"/>
        <v>2.3310614736488544</v>
      </c>
      <c r="AP100" s="18">
        <f t="shared" si="228"/>
        <v>3.7407985214641393</v>
      </c>
      <c r="AQ100" s="18">
        <f t="shared" si="229"/>
        <v>5.2279974175785116</v>
      </c>
      <c r="AS100" t="str">
        <f t="shared" si="258"/>
        <v>62 Leisure, travel and related personal service occupations</v>
      </c>
      <c r="AT100" s="18">
        <f t="shared" si="230"/>
        <v>4.7686752102891194</v>
      </c>
      <c r="AU100" s="18">
        <f t="shared" si="230"/>
        <v>-7.2565058891724927</v>
      </c>
      <c r="AV100" s="18">
        <f t="shared" si="230"/>
        <v>2.0011165170000567</v>
      </c>
      <c r="AW100" s="18">
        <f t="shared" si="230"/>
        <v>3.364898281404205</v>
      </c>
      <c r="AX100" s="18">
        <f t="shared" si="231"/>
        <v>2.2415514781985779</v>
      </c>
      <c r="AZ100" s="18">
        <f t="shared" si="232"/>
        <v>2.9082902926814258</v>
      </c>
      <c r="BA100" s="18">
        <f t="shared" si="233"/>
        <v>3.8680423127742447</v>
      </c>
      <c r="BB100" s="18">
        <f t="shared" si="234"/>
        <v>5.7228228120233204</v>
      </c>
      <c r="BD100" t="str">
        <f t="shared" si="259"/>
        <v>62 Leisure, travel and related personal service occupations</v>
      </c>
      <c r="BE100" s="18">
        <f t="shared" si="235"/>
        <v>-0.38813620112199132</v>
      </c>
      <c r="BF100" s="18">
        <f t="shared" si="235"/>
        <v>-9.0734964409803549</v>
      </c>
      <c r="BG100" s="18">
        <f t="shared" si="235"/>
        <v>-3.1130579553832027</v>
      </c>
      <c r="BH100" s="18">
        <f t="shared" si="235"/>
        <v>-1.342406690013509</v>
      </c>
      <c r="BI100" s="18">
        <f t="shared" si="236"/>
        <v>-2.3982467614546588</v>
      </c>
      <c r="BK100" s="18">
        <f t="shared" si="237"/>
        <v>-1.9361903738386754</v>
      </c>
      <c r="BL100" s="18">
        <f t="shared" si="238"/>
        <v>2.145018838883983</v>
      </c>
      <c r="BM100" s="18">
        <f t="shared" si="239"/>
        <v>0.76242505260957216</v>
      </c>
      <c r="BO100" t="str">
        <f t="shared" si="260"/>
        <v>62 Leisure, travel and related personal service occupations</v>
      </c>
      <c r="BP100" s="18">
        <f t="shared" si="240"/>
        <v>-0.38066182268831072</v>
      </c>
      <c r="BQ100" s="18">
        <f t="shared" si="240"/>
        <v>-20.792636247676121</v>
      </c>
      <c r="BR100" s="18">
        <f t="shared" si="240"/>
        <v>-2.6678832375611972</v>
      </c>
      <c r="BS100" s="18">
        <f t="shared" si="240"/>
        <v>-2.0730555655327887</v>
      </c>
      <c r="BT100" s="18">
        <f t="shared" si="241"/>
        <v>-3.5467696469581145</v>
      </c>
      <c r="BV100" s="18">
        <f t="shared" si="242"/>
        <v>-2.271734272141257</v>
      </c>
      <c r="BW100" s="18">
        <f t="shared" si="243"/>
        <v>2.1509428730168256</v>
      </c>
      <c r="BX100" s="18">
        <f t="shared" si="244"/>
        <v>0.54222379719686131</v>
      </c>
      <c r="BZ100" t="str">
        <f t="shared" si="261"/>
        <v>62 Leisure, travel and related personal service occupations</v>
      </c>
      <c r="CA100" s="18">
        <f t="shared" si="245"/>
        <v>0.17547119703915648</v>
      </c>
      <c r="CB100" s="18">
        <f t="shared" si="245"/>
        <v>-13.653807707913913</v>
      </c>
      <c r="CC100" s="18">
        <f t="shared" si="245"/>
        <v>-3.9188281643559586</v>
      </c>
      <c r="CD100" s="18">
        <f t="shared" si="245"/>
        <v>-3.0766701264845708</v>
      </c>
      <c r="CE100" s="18">
        <f t="shared" si="246"/>
        <v>-4.0362149420505418</v>
      </c>
      <c r="CG100" s="18">
        <f t="shared" si="247"/>
        <v>-3.3582064683729151</v>
      </c>
      <c r="CH100" s="18">
        <f t="shared" si="248"/>
        <v>1.9387980784015157</v>
      </c>
      <c r="CI100" s="18">
        <f t="shared" si="249"/>
        <v>-0.46217752906856369</v>
      </c>
      <c r="CK100" t="str">
        <f t="shared" si="262"/>
        <v>62 Leisure, travel and related personal service occupations</v>
      </c>
      <c r="CL100" s="18">
        <f t="shared" si="250"/>
        <v>-7.6934544558205147</v>
      </c>
      <c r="CM100" s="18">
        <f t="shared" si="250"/>
        <v>4.5406782274726165</v>
      </c>
      <c r="CN100" s="18">
        <f t="shared" si="250"/>
        <v>-6.7399748103532664</v>
      </c>
      <c r="CO100" s="18">
        <f t="shared" si="250"/>
        <v>-3.8180632266356263</v>
      </c>
      <c r="CP100" s="18">
        <f t="shared" si="251"/>
        <v>-4.2434184840062006</v>
      </c>
      <c r="CR100" s="18">
        <f t="shared" si="252"/>
        <v>-4.8020664105266064</v>
      </c>
      <c r="CS100" s="18">
        <f t="shared" si="253"/>
        <v>1.2607940644592475</v>
      </c>
      <c r="CT100" s="18">
        <f t="shared" si="254"/>
        <v>-2.4931613458297863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4.0344849094666291</v>
      </c>
      <c r="C101" s="18">
        <f t="shared" si="210"/>
        <v>7.8096108004276799</v>
      </c>
      <c r="D101" s="18">
        <f t="shared" si="210"/>
        <v>2.6985500959029851</v>
      </c>
      <c r="E101" s="18">
        <f t="shared" si="210"/>
        <v>2.8257603582902302</v>
      </c>
      <c r="F101" s="18">
        <f t="shared" si="211"/>
        <v>3.0904999965005064</v>
      </c>
      <c r="H101" s="18">
        <f t="shared" si="212"/>
        <v>2.7833394390883281</v>
      </c>
      <c r="I101" s="18">
        <f t="shared" si="213"/>
        <v>3.54286271691715</v>
      </c>
      <c r="J101" s="18">
        <f t="shared" si="214"/>
        <v>5.3819990402206752</v>
      </c>
      <c r="L101" t="str">
        <f t="shared" si="255"/>
        <v>63 Community and civil enforcement occupations</v>
      </c>
      <c r="M101" s="18">
        <f t="shared" si="215"/>
        <v>-1.283811320456929</v>
      </c>
      <c r="N101" s="18">
        <f t="shared" si="215"/>
        <v>36.448307676803118</v>
      </c>
      <c r="O101" s="18">
        <f t="shared" si="215"/>
        <v>-2.9711194128146823</v>
      </c>
      <c r="P101" s="18">
        <f t="shared" si="215"/>
        <v>3.5177889941496288</v>
      </c>
      <c r="Q101" s="18">
        <f t="shared" si="216"/>
        <v>3.2111093011214731</v>
      </c>
      <c r="S101" s="18">
        <f t="shared" si="217"/>
        <v>1.3079821800726643</v>
      </c>
      <c r="T101" s="18">
        <f t="shared" si="218"/>
        <v>2.8885107525597142</v>
      </c>
      <c r="U101" s="18">
        <f t="shared" si="219"/>
        <v>3.7936535162530927</v>
      </c>
      <c r="W101" t="str">
        <f t="shared" si="256"/>
        <v>63 Community and civil enforcement occupations</v>
      </c>
      <c r="X101" s="18">
        <f t="shared" si="220"/>
        <v>2.1721544553351846</v>
      </c>
      <c r="Y101" s="18">
        <f t="shared" si="220"/>
        <v>8.3484783836198506</v>
      </c>
      <c r="Z101" s="18">
        <f t="shared" si="220"/>
        <v>-4.2411022808197529E-2</v>
      </c>
      <c r="AA101" s="18">
        <f t="shared" si="220"/>
        <v>3.2309308995858821</v>
      </c>
      <c r="AB101" s="18">
        <f t="shared" si="221"/>
        <v>2.5061700303414813</v>
      </c>
      <c r="AD101" s="18">
        <f t="shared" si="222"/>
        <v>2.1280766838313259</v>
      </c>
      <c r="AE101" s="18">
        <f t="shared" si="223"/>
        <v>3.5524429209645936</v>
      </c>
      <c r="AF101" s="18">
        <f t="shared" si="224"/>
        <v>4.9345303015370767</v>
      </c>
      <c r="AH101" t="str">
        <f t="shared" si="257"/>
        <v>63 Community and civil enforcement occupations</v>
      </c>
      <c r="AI101" s="18">
        <f t="shared" si="225"/>
        <v>1.3912094059453928</v>
      </c>
      <c r="AJ101" s="18">
        <f t="shared" si="225"/>
        <v>21.08925961866035</v>
      </c>
      <c r="AK101" s="18">
        <f t="shared" si="225"/>
        <v>-4.2977244624466397</v>
      </c>
      <c r="AL101" s="18">
        <f t="shared" si="225"/>
        <v>2.9837656528062251</v>
      </c>
      <c r="AM101" s="18">
        <f t="shared" si="226"/>
        <v>1.6746741041680613</v>
      </c>
      <c r="AO101" s="18">
        <f t="shared" si="227"/>
        <v>0.49703914853709286</v>
      </c>
      <c r="AP101" s="18">
        <f t="shared" si="228"/>
        <v>2.8032854690822173</v>
      </c>
      <c r="AQ101" s="18">
        <f t="shared" si="229"/>
        <v>3.1447454511638107</v>
      </c>
      <c r="AS101" t="str">
        <f t="shared" si="258"/>
        <v>63 Community and civil enforcement occupations</v>
      </c>
      <c r="AT101" s="18">
        <f t="shared" si="230"/>
        <v>-1.3279486848438715</v>
      </c>
      <c r="AU101" s="18">
        <f t="shared" si="230"/>
        <v>18.442908476496189</v>
      </c>
      <c r="AV101" s="18">
        <f t="shared" si="230"/>
        <v>-5.8295363800079159</v>
      </c>
      <c r="AW101" s="18">
        <f t="shared" si="230"/>
        <v>1.5345941682370245</v>
      </c>
      <c r="AX101" s="18">
        <f t="shared" si="231"/>
        <v>0.13281746121163174</v>
      </c>
      <c r="AZ101" s="18">
        <f t="shared" si="232"/>
        <v>-0.98197469501623003</v>
      </c>
      <c r="BA101" s="18">
        <f t="shared" si="233"/>
        <v>2.6235884474579585</v>
      </c>
      <c r="BB101" s="18">
        <f t="shared" si="234"/>
        <v>1.9556885564083748</v>
      </c>
      <c r="BD101" t="str">
        <f t="shared" si="259"/>
        <v>63 Community and civil enforcement occupations</v>
      </c>
      <c r="BE101" s="18">
        <f t="shared" si="235"/>
        <v>-8.5799808794292609</v>
      </c>
      <c r="BF101" s="18">
        <f t="shared" si="235"/>
        <v>32.299979795877661</v>
      </c>
      <c r="BG101" s="18">
        <f t="shared" si="235"/>
        <v>-9.2074156638264686</v>
      </c>
      <c r="BH101" s="18">
        <f t="shared" si="235"/>
        <v>0.43088273189384463</v>
      </c>
      <c r="BI101" s="18">
        <f t="shared" si="236"/>
        <v>-0.99542148452347323</v>
      </c>
      <c r="BK101" s="18">
        <f t="shared" si="237"/>
        <v>-2.8905161082388275</v>
      </c>
      <c r="BL101" s="18">
        <f t="shared" si="238"/>
        <v>1.4611378378268425</v>
      </c>
      <c r="BM101" s="18">
        <f t="shared" si="239"/>
        <v>-0.79525686464932965</v>
      </c>
      <c r="BO101" t="str">
        <f t="shared" si="260"/>
        <v>63 Community and civil enforcement occupations</v>
      </c>
      <c r="BP101" s="18">
        <f t="shared" si="240"/>
        <v>-5.5820582677046149</v>
      </c>
      <c r="BQ101" s="18">
        <f t="shared" si="240"/>
        <v>17.792527067851481</v>
      </c>
      <c r="BR101" s="18">
        <f t="shared" si="240"/>
        <v>-7.1852500772077166</v>
      </c>
      <c r="BS101" s="18">
        <f t="shared" si="240"/>
        <v>-0.24814881744302797</v>
      </c>
      <c r="BT101" s="18">
        <f t="shared" si="241"/>
        <v>-1.4513286677798165</v>
      </c>
      <c r="BV101" s="18">
        <f t="shared" si="242"/>
        <v>-2.6162915149491206</v>
      </c>
      <c r="BW101" s="18">
        <f t="shared" si="243"/>
        <v>1.7592299299260983</v>
      </c>
      <c r="BX101" s="18">
        <f t="shared" si="244"/>
        <v>-0.19683157358914016</v>
      </c>
      <c r="BZ101" t="str">
        <f t="shared" si="261"/>
        <v>63 Community and civil enforcement occupations</v>
      </c>
      <c r="CA101" s="18">
        <f t="shared" si="245"/>
        <v>-2.1943116503650884</v>
      </c>
      <c r="CB101" s="18">
        <f t="shared" si="245"/>
        <v>20.435462186297148</v>
      </c>
      <c r="CC101" s="18">
        <f t="shared" si="245"/>
        <v>-7.865073904729547</v>
      </c>
      <c r="CD101" s="18">
        <f t="shared" si="245"/>
        <v>-1.5748807990470959</v>
      </c>
      <c r="CE101" s="18">
        <f t="shared" si="246"/>
        <v>-2.3615315328385234</v>
      </c>
      <c r="CG101" s="18">
        <f t="shared" si="247"/>
        <v>-3.7179348446076288</v>
      </c>
      <c r="CH101" s="18">
        <f t="shared" si="248"/>
        <v>1.6358947900042331</v>
      </c>
      <c r="CI101" s="18">
        <f t="shared" si="249"/>
        <v>-1.1395443335187605</v>
      </c>
      <c r="CK101" t="str">
        <f t="shared" si="262"/>
        <v>63 Community and civil enforcement occupations</v>
      </c>
      <c r="CL101" s="18">
        <f t="shared" si="250"/>
        <v>-12.148765716620879</v>
      </c>
      <c r="CM101" s="18">
        <f t="shared" si="250"/>
        <v>38.35179833358913</v>
      </c>
      <c r="CN101" s="18">
        <f t="shared" si="250"/>
        <v>-13.169297617029441</v>
      </c>
      <c r="CO101" s="18">
        <f t="shared" si="250"/>
        <v>-1.7925821726372138</v>
      </c>
      <c r="CP101" s="18">
        <f t="shared" si="251"/>
        <v>-3.4533645079028341</v>
      </c>
      <c r="CR101" s="18">
        <f t="shared" si="252"/>
        <v>-5.7414764250505517</v>
      </c>
      <c r="CS101" s="18">
        <f t="shared" si="253"/>
        <v>0.81307454619741204</v>
      </c>
      <c r="CT101" s="18">
        <f t="shared" si="254"/>
        <v>-4.0120094076043555</v>
      </c>
    </row>
    <row r="102" spans="1:98" x14ac:dyDescent="0.2">
      <c r="A102" t="str">
        <f t="shared" si="209"/>
        <v>71 Sales occupations</v>
      </c>
      <c r="B102" s="18">
        <f t="shared" si="210"/>
        <v>1.0586370569162673</v>
      </c>
      <c r="C102" s="18">
        <f t="shared" si="210"/>
        <v>-3.2074506609692133</v>
      </c>
      <c r="D102" s="18">
        <f t="shared" si="210"/>
        <v>3.1151107034722125</v>
      </c>
      <c r="E102" s="18">
        <f t="shared" si="210"/>
        <v>2.2508508441304143</v>
      </c>
      <c r="F102" s="18">
        <f t="shared" si="211"/>
        <v>2.1692427972475281</v>
      </c>
      <c r="H102" s="18">
        <f t="shared" si="212"/>
        <v>2.5381295844287166</v>
      </c>
      <c r="I102" s="18">
        <f t="shared" si="213"/>
        <v>3.2702309723584344</v>
      </c>
      <c r="J102" s="18">
        <f t="shared" si="214"/>
        <v>4.9928957243602801</v>
      </c>
      <c r="L102" t="str">
        <f t="shared" si="255"/>
        <v>71 Sales occupations</v>
      </c>
      <c r="M102" s="18">
        <f t="shared" si="215"/>
        <v>3.0140843753951874</v>
      </c>
      <c r="N102" s="18">
        <f t="shared" si="215"/>
        <v>6.2456620263130702</v>
      </c>
      <c r="O102" s="18">
        <f t="shared" si="215"/>
        <v>4.7623941740085662</v>
      </c>
      <c r="P102" s="18">
        <f t="shared" si="215"/>
        <v>3.7082559536975035</v>
      </c>
      <c r="Q102" s="18">
        <f t="shared" si="216"/>
        <v>4.1938233058022245</v>
      </c>
      <c r="S102" s="18">
        <f t="shared" si="217"/>
        <v>4.0584515109779451</v>
      </c>
      <c r="T102" s="18">
        <f t="shared" si="218"/>
        <v>3.6687593129254736</v>
      </c>
      <c r="U102" s="18">
        <f t="shared" si="219"/>
        <v>6.3919580433734025</v>
      </c>
      <c r="W102" t="str">
        <f t="shared" si="256"/>
        <v>71 Sales occupations</v>
      </c>
      <c r="X102" s="18">
        <f t="shared" si="220"/>
        <v>4.5518619373320801</v>
      </c>
      <c r="Y102" s="18">
        <f t="shared" si="220"/>
        <v>-3.4763273657826388</v>
      </c>
      <c r="Z102" s="18">
        <f t="shared" si="220"/>
        <v>3.2665717867720323</v>
      </c>
      <c r="AA102" s="18">
        <f t="shared" si="220"/>
        <v>3.2092717963170703</v>
      </c>
      <c r="AB102" s="18">
        <f t="shared" si="221"/>
        <v>2.7960047866958604</v>
      </c>
      <c r="AD102" s="18">
        <f t="shared" si="222"/>
        <v>3.228368259563319</v>
      </c>
      <c r="AE102" s="18">
        <f t="shared" si="223"/>
        <v>3.6266436955292525</v>
      </c>
      <c r="AF102" s="18">
        <f t="shared" si="224"/>
        <v>5.7615632165190611</v>
      </c>
      <c r="AH102" t="str">
        <f t="shared" si="257"/>
        <v>71 Sales occupations</v>
      </c>
      <c r="AI102" s="18">
        <f t="shared" si="225"/>
        <v>2.870099858354469</v>
      </c>
      <c r="AJ102" s="18">
        <f t="shared" si="225"/>
        <v>-2.4659298234432692</v>
      </c>
      <c r="AK102" s="18">
        <f t="shared" si="225"/>
        <v>2.0090978239829083</v>
      </c>
      <c r="AL102" s="18">
        <f t="shared" si="225"/>
        <v>2.7902319518786634</v>
      </c>
      <c r="AM102" s="18">
        <f t="shared" si="226"/>
        <v>2.209634174102737</v>
      </c>
      <c r="AO102" s="18">
        <f t="shared" si="227"/>
        <v>2.5291915466020498</v>
      </c>
      <c r="AP102" s="18">
        <f t="shared" si="228"/>
        <v>3.5099830352313788</v>
      </c>
      <c r="AQ102" s="18">
        <f t="shared" si="229"/>
        <v>5.1774989709439057</v>
      </c>
      <c r="AS102" t="str">
        <f t="shared" si="258"/>
        <v>71 Sales occupations</v>
      </c>
      <c r="AT102" s="18">
        <f t="shared" si="230"/>
        <v>2.383766701236012</v>
      </c>
      <c r="AU102" s="18">
        <f t="shared" si="230"/>
        <v>-4.374309477052174</v>
      </c>
      <c r="AV102" s="18">
        <f t="shared" si="230"/>
        <v>1.4761889168417586</v>
      </c>
      <c r="AW102" s="18">
        <f t="shared" si="230"/>
        <v>2.4837532321974276</v>
      </c>
      <c r="AX102" s="18">
        <f t="shared" si="231"/>
        <v>1.726498647575192</v>
      </c>
      <c r="AZ102" s="18">
        <f t="shared" si="232"/>
        <v>2.1467917621557531</v>
      </c>
      <c r="BA102" s="18">
        <f t="shared" si="233"/>
        <v>3.049634364625331</v>
      </c>
      <c r="BB102" s="18">
        <f t="shared" si="234"/>
        <v>4.5330474155632405</v>
      </c>
      <c r="BD102" t="str">
        <f t="shared" si="259"/>
        <v>71 Sales occupations</v>
      </c>
      <c r="BE102" s="18">
        <f t="shared" si="235"/>
        <v>1.5800612995850116</v>
      </c>
      <c r="BF102" s="18">
        <f t="shared" si="235"/>
        <v>0.43319737373170852</v>
      </c>
      <c r="BG102" s="18">
        <f t="shared" si="235"/>
        <v>-0.20413438580891841</v>
      </c>
      <c r="BH102" s="18">
        <f t="shared" si="235"/>
        <v>0.28689196090814217</v>
      </c>
      <c r="BI102" s="18">
        <f t="shared" si="236"/>
        <v>0.14231108927242886</v>
      </c>
      <c r="BK102" s="18">
        <f t="shared" si="237"/>
        <v>0.12294865284512291</v>
      </c>
      <c r="BL102" s="18">
        <f t="shared" si="238"/>
        <v>2.593563657024478</v>
      </c>
      <c r="BM102" s="18">
        <f t="shared" si="239"/>
        <v>2.6797084950933137</v>
      </c>
      <c r="BO102" t="str">
        <f t="shared" si="260"/>
        <v>71 Sales occupations</v>
      </c>
      <c r="BP102" s="18">
        <f t="shared" si="240"/>
        <v>-0.36208276877515155</v>
      </c>
      <c r="BQ102" s="18">
        <f t="shared" si="240"/>
        <v>-10.671808346029344</v>
      </c>
      <c r="BR102" s="18">
        <f t="shared" si="240"/>
        <v>0.28604263948603936</v>
      </c>
      <c r="BS102" s="18">
        <f t="shared" si="240"/>
        <v>-1.439764331477511</v>
      </c>
      <c r="BT102" s="18">
        <f t="shared" si="241"/>
        <v>-1.5109333982019968</v>
      </c>
      <c r="BV102" s="18">
        <f t="shared" si="242"/>
        <v>-0.86782074134990062</v>
      </c>
      <c r="BW102" s="18">
        <f t="shared" si="243"/>
        <v>2.4920108873724978</v>
      </c>
      <c r="BX102" s="18">
        <f t="shared" si="244"/>
        <v>1.8889232587540938</v>
      </c>
      <c r="BZ102" t="str">
        <f t="shared" si="261"/>
        <v>71 Sales occupations</v>
      </c>
      <c r="CA102" s="18">
        <f t="shared" si="245"/>
        <v>0.92212039017847136</v>
      </c>
      <c r="CB102" s="18">
        <f t="shared" si="245"/>
        <v>-9.0313898105432671</v>
      </c>
      <c r="CC102" s="18">
        <f t="shared" si="245"/>
        <v>-3.3560974205544936</v>
      </c>
      <c r="CD102" s="18">
        <f t="shared" si="245"/>
        <v>-8.250506608767882</v>
      </c>
      <c r="CE102" s="18">
        <f t="shared" si="246"/>
        <v>-6.7980416722918324</v>
      </c>
      <c r="CG102" s="18">
        <f t="shared" si="247"/>
        <v>-6.6472169879201566</v>
      </c>
      <c r="CH102" s="18">
        <f t="shared" si="248"/>
        <v>1.6823305299284996</v>
      </c>
      <c r="CI102" s="18">
        <f t="shared" si="249"/>
        <v>-2.9241110842389895</v>
      </c>
      <c r="CK102" t="str">
        <f t="shared" si="262"/>
        <v>71 Sales occupations</v>
      </c>
      <c r="CL102" s="18">
        <f t="shared" si="250"/>
        <v>-7.0604765547285453</v>
      </c>
      <c r="CM102" s="18">
        <f t="shared" si="250"/>
        <v>5.0772001627264585</v>
      </c>
      <c r="CN102" s="18">
        <f t="shared" si="250"/>
        <v>-5.8901538731554792</v>
      </c>
      <c r="CO102" s="18">
        <f t="shared" si="250"/>
        <v>-3.3624336903869234</v>
      </c>
      <c r="CP102" s="18">
        <f t="shared" si="251"/>
        <v>-3.656708802394526</v>
      </c>
      <c r="CR102" s="18">
        <f t="shared" si="252"/>
        <v>-4.2124620497998144</v>
      </c>
      <c r="CS102" s="18">
        <f t="shared" si="253"/>
        <v>1.1290384181940283</v>
      </c>
      <c r="CT102" s="18">
        <f t="shared" si="254"/>
        <v>-2.2777599316821662</v>
      </c>
    </row>
    <row r="103" spans="1:98" x14ac:dyDescent="0.2">
      <c r="A103" t="str">
        <f t="shared" si="209"/>
        <v>72 Customer service occupations</v>
      </c>
      <c r="B103" s="18">
        <f t="shared" si="210"/>
        <v>2.5087173344860103</v>
      </c>
      <c r="C103" s="18">
        <f t="shared" si="210"/>
        <v>18.461528842163144</v>
      </c>
      <c r="D103" s="18">
        <f t="shared" si="210"/>
        <v>8.6068897180279222</v>
      </c>
      <c r="E103" s="18">
        <f t="shared" si="210"/>
        <v>3.2213470628514207</v>
      </c>
      <c r="F103" s="18">
        <f t="shared" si="211"/>
        <v>5.7815594107040402</v>
      </c>
      <c r="H103" s="18">
        <f t="shared" si="212"/>
        <v>4.98618159093831</v>
      </c>
      <c r="I103" s="18">
        <f t="shared" si="213"/>
        <v>3.7282625874352382</v>
      </c>
      <c r="J103" s="18">
        <f t="shared" si="214"/>
        <v>7.1216606309836727</v>
      </c>
      <c r="L103" t="str">
        <f t="shared" si="255"/>
        <v>72 Customer service occupations</v>
      </c>
      <c r="M103" s="18">
        <f t="shared" si="215"/>
        <v>3.7841975304687914</v>
      </c>
      <c r="N103" s="18">
        <f t="shared" si="215"/>
        <v>6.746826135559747</v>
      </c>
      <c r="O103" s="18">
        <f t="shared" si="215"/>
        <v>6.21795817718378</v>
      </c>
      <c r="P103" s="18">
        <f t="shared" si="215"/>
        <v>3.266369619179299</v>
      </c>
      <c r="Q103" s="18">
        <f t="shared" si="216"/>
        <v>4.3958808610635502</v>
      </c>
      <c r="S103" s="18">
        <f t="shared" si="217"/>
        <v>4.2410048568819025</v>
      </c>
      <c r="T103" s="18">
        <f t="shared" si="218"/>
        <v>3.7466258528469076</v>
      </c>
      <c r="U103" s="18">
        <f t="shared" si="219"/>
        <v>6.5795576868902694</v>
      </c>
      <c r="W103" t="str">
        <f t="shared" si="256"/>
        <v>72 Customer service occupations</v>
      </c>
      <c r="X103" s="18">
        <f t="shared" si="220"/>
        <v>4.2452727187653805</v>
      </c>
      <c r="Y103" s="18">
        <f t="shared" si="220"/>
        <v>0.98132882562254053</v>
      </c>
      <c r="Z103" s="18">
        <f t="shared" si="220"/>
        <v>4.4993133509434902</v>
      </c>
      <c r="AA103" s="18">
        <f t="shared" si="220"/>
        <v>3.0112232447909726</v>
      </c>
      <c r="AB103" s="18">
        <f t="shared" si="221"/>
        <v>3.3453301055465845</v>
      </c>
      <c r="AD103" s="18">
        <f t="shared" si="222"/>
        <v>3.5048837328076843</v>
      </c>
      <c r="AE103" s="18">
        <f t="shared" si="223"/>
        <v>3.4938505791049845</v>
      </c>
      <c r="AF103" s="18">
        <f t="shared" si="224"/>
        <v>5.8626299035886342</v>
      </c>
      <c r="AH103" t="str">
        <f t="shared" si="257"/>
        <v>72 Customer service occupations</v>
      </c>
      <c r="AI103" s="18">
        <f t="shared" si="225"/>
        <v>5.7641170698554234</v>
      </c>
      <c r="AJ103" s="18">
        <f t="shared" si="225"/>
        <v>1.9031225217596592</v>
      </c>
      <c r="AK103" s="18">
        <f t="shared" si="225"/>
        <v>3.8755152612594879</v>
      </c>
      <c r="AL103" s="18">
        <f t="shared" si="225"/>
        <v>2.6440038175230995</v>
      </c>
      <c r="AM103" s="18">
        <f t="shared" si="226"/>
        <v>2.9806385789443501</v>
      </c>
      <c r="AO103" s="18">
        <f t="shared" si="227"/>
        <v>3.0528767617493013</v>
      </c>
      <c r="AP103" s="18">
        <f t="shared" si="228"/>
        <v>3.5439808613119128</v>
      </c>
      <c r="AQ103" s="18">
        <f t="shared" si="229"/>
        <v>5.5739574349720211</v>
      </c>
      <c r="AS103" t="str">
        <f t="shared" si="258"/>
        <v>72 Customer service occupations</v>
      </c>
      <c r="AT103" s="18">
        <f t="shared" si="230"/>
        <v>5.0148526265919147</v>
      </c>
      <c r="AU103" s="18">
        <f t="shared" si="230"/>
        <v>-2.2034423943889325</v>
      </c>
      <c r="AV103" s="18">
        <f t="shared" si="230"/>
        <v>4.3108974966406644</v>
      </c>
      <c r="AW103" s="18">
        <f t="shared" si="230"/>
        <v>2.243196377795531</v>
      </c>
      <c r="AX103" s="18">
        <f t="shared" si="231"/>
        <v>2.5993855842460833</v>
      </c>
      <c r="AZ103" s="18">
        <f t="shared" si="232"/>
        <v>2.9278353841783566</v>
      </c>
      <c r="BA103" s="18">
        <f t="shared" si="233"/>
        <v>3.1666101944231917</v>
      </c>
      <c r="BB103" s="18">
        <f t="shared" si="234"/>
        <v>5.1959002237355945</v>
      </c>
      <c r="BD103" t="str">
        <f t="shared" si="259"/>
        <v>72 Customer service occupations</v>
      </c>
      <c r="BE103" s="18">
        <f t="shared" si="235"/>
        <v>1.8227792937163922</v>
      </c>
      <c r="BF103" s="18">
        <f t="shared" si="235"/>
        <v>3.2328836171342079</v>
      </c>
      <c r="BG103" s="18">
        <f t="shared" si="235"/>
        <v>1.370949816790823</v>
      </c>
      <c r="BH103" s="18">
        <f t="shared" si="235"/>
        <v>0.90287182472608141</v>
      </c>
      <c r="BI103" s="18">
        <f t="shared" si="236"/>
        <v>1.193194646029494</v>
      </c>
      <c r="BK103" s="18">
        <f t="shared" si="237"/>
        <v>1.0586571791142418</v>
      </c>
      <c r="BL103" s="18">
        <f t="shared" si="238"/>
        <v>2.5661871507857814</v>
      </c>
      <c r="BM103" s="18">
        <f t="shared" si="239"/>
        <v>3.325659674044612</v>
      </c>
      <c r="BO103" t="str">
        <f t="shared" si="260"/>
        <v>72 Customer service occupations</v>
      </c>
      <c r="BP103" s="18">
        <f t="shared" si="240"/>
        <v>1.6570328425397518</v>
      </c>
      <c r="BQ103" s="18">
        <f t="shared" si="240"/>
        <v>-8.4462928856546391</v>
      </c>
      <c r="BR103" s="18">
        <f t="shared" si="240"/>
        <v>1.3760878990489944</v>
      </c>
      <c r="BS103" s="18">
        <f t="shared" si="240"/>
        <v>-0.60454190654765094</v>
      </c>
      <c r="BT103" s="18">
        <f t="shared" si="241"/>
        <v>-0.50215247610405633</v>
      </c>
      <c r="BV103" s="18">
        <f t="shared" si="242"/>
        <v>5.1330657491299725E-2</v>
      </c>
      <c r="BW103" s="18">
        <f t="shared" si="243"/>
        <v>2.5910720813294041</v>
      </c>
      <c r="BX103" s="18">
        <f t="shared" si="244"/>
        <v>2.6269923266704076</v>
      </c>
      <c r="BZ103" t="str">
        <f t="shared" si="261"/>
        <v>72 Customer service occupations</v>
      </c>
      <c r="CA103" s="18">
        <f t="shared" si="245"/>
        <v>0.36358108191556493</v>
      </c>
      <c r="CB103" s="18">
        <f t="shared" si="245"/>
        <v>-1.4422019853579826</v>
      </c>
      <c r="CC103" s="18">
        <f t="shared" si="245"/>
        <v>-1.043239613793312</v>
      </c>
      <c r="CD103" s="18">
        <f t="shared" si="245"/>
        <v>-0.70651398280283662</v>
      </c>
      <c r="CE103" s="18">
        <f t="shared" si="246"/>
        <v>-0.85795565006009378</v>
      </c>
      <c r="CG103" s="18">
        <f t="shared" si="247"/>
        <v>-0.81888297818824007</v>
      </c>
      <c r="CH103" s="18">
        <f t="shared" si="248"/>
        <v>1.9072067337893905</v>
      </c>
      <c r="CI103" s="18">
        <f t="shared" si="249"/>
        <v>1.287743418560372</v>
      </c>
      <c r="CK103" t="str">
        <f t="shared" si="262"/>
        <v>72 Customer service occupations</v>
      </c>
      <c r="CL103" s="18">
        <f t="shared" si="250"/>
        <v>-0.21651311472339341</v>
      </c>
      <c r="CM103" s="18">
        <f t="shared" si="250"/>
        <v>19.222949366673458</v>
      </c>
      <c r="CN103" s="18">
        <f t="shared" si="250"/>
        <v>3.9592664445287085</v>
      </c>
      <c r="CO103" s="18">
        <f t="shared" si="250"/>
        <v>2.6880790851669056</v>
      </c>
      <c r="CP103" s="18">
        <f t="shared" si="251"/>
        <v>4.050042515905572</v>
      </c>
      <c r="CR103" s="18">
        <f t="shared" si="252"/>
        <v>3.1100716677068707</v>
      </c>
      <c r="CS103" s="18">
        <f t="shared" si="253"/>
        <v>2.37622616507569</v>
      </c>
      <c r="CT103" s="18">
        <f t="shared" si="254"/>
        <v>4.7482902688951834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7.9561913640609605</v>
      </c>
      <c r="C104" s="18">
        <f t="shared" si="210"/>
        <v>-13.462726111753442</v>
      </c>
      <c r="D104" s="18">
        <f t="shared" si="210"/>
        <v>12.951500112143277</v>
      </c>
      <c r="E104" s="18">
        <f t="shared" si="210"/>
        <v>6.9063249978998265</v>
      </c>
      <c r="F104" s="18">
        <f t="shared" si="211"/>
        <v>7.3324584382942648</v>
      </c>
      <c r="H104" s="18">
        <f t="shared" si="212"/>
        <v>8.8845518749377295</v>
      </c>
      <c r="I104" s="18">
        <f t="shared" si="213"/>
        <v>5.4094734174605863</v>
      </c>
      <c r="J104" s="18">
        <f t="shared" si="214"/>
        <v>11.006747722683773</v>
      </c>
      <c r="L104" t="str">
        <f t="shared" si="255"/>
        <v>81 Process, plant and machine operatives</v>
      </c>
      <c r="M104" s="18">
        <f t="shared" si="215"/>
        <v>6.0921458027989761</v>
      </c>
      <c r="N104" s="18">
        <f t="shared" si="215"/>
        <v>-9.220294047331933</v>
      </c>
      <c r="O104" s="18">
        <f t="shared" si="215"/>
        <v>7.4339569481768564</v>
      </c>
      <c r="P104" s="18">
        <f t="shared" si="215"/>
        <v>5.8762714507366809</v>
      </c>
      <c r="Q104" s="18">
        <f t="shared" si="216"/>
        <v>5.3428802709434287</v>
      </c>
      <c r="S104" s="18">
        <f t="shared" si="217"/>
        <v>6.3929742087602826</v>
      </c>
      <c r="T104" s="18">
        <f t="shared" si="218"/>
        <v>4.4374571301866395</v>
      </c>
      <c r="U104" s="18">
        <f t="shared" si="219"/>
        <v>8.6089784845399642</v>
      </c>
      <c r="W104" t="str">
        <f t="shared" si="256"/>
        <v>81 Process, plant and machine operatives</v>
      </c>
      <c r="X104" s="18">
        <f t="shared" si="220"/>
        <v>4.5481210392005034</v>
      </c>
      <c r="Y104" s="18">
        <f t="shared" si="220"/>
        <v>-14.68799766199046</v>
      </c>
      <c r="Z104" s="18">
        <f t="shared" si="220"/>
        <v>8.756505524945668</v>
      </c>
      <c r="AA104" s="18">
        <f t="shared" si="220"/>
        <v>5.4721843309350815</v>
      </c>
      <c r="AB104" s="18">
        <f t="shared" si="221"/>
        <v>5.0852133162248458</v>
      </c>
      <c r="AD104" s="18">
        <f t="shared" si="222"/>
        <v>6.5557871898547226</v>
      </c>
      <c r="AE104" s="18">
        <f t="shared" si="223"/>
        <v>4.526032962793014</v>
      </c>
      <c r="AF104" s="18">
        <f t="shared" si="224"/>
        <v>8.7818467166914225</v>
      </c>
      <c r="AH104" t="str">
        <f t="shared" si="257"/>
        <v>81 Process, plant and machine operatives</v>
      </c>
      <c r="AI104" s="18">
        <f t="shared" si="225"/>
        <v>3.6085022370955677</v>
      </c>
      <c r="AJ104" s="18">
        <f t="shared" si="225"/>
        <v>-10.146954504315353</v>
      </c>
      <c r="AK104" s="18">
        <f t="shared" si="225"/>
        <v>6.907591376193456</v>
      </c>
      <c r="AL104" s="18">
        <f t="shared" si="225"/>
        <v>4.385198305055682</v>
      </c>
      <c r="AM104" s="18">
        <f t="shared" si="226"/>
        <v>4.1862234081748939</v>
      </c>
      <c r="AO104" s="18">
        <f t="shared" si="227"/>
        <v>5.2193130499848639</v>
      </c>
      <c r="AP104" s="18">
        <f t="shared" si="228"/>
        <v>3.7955659083544147</v>
      </c>
      <c r="AQ104" s="18">
        <f t="shared" si="229"/>
        <v>7.3402134805872432</v>
      </c>
      <c r="AS104" t="str">
        <f t="shared" si="258"/>
        <v>81 Process, plant and machine operatives</v>
      </c>
      <c r="AT104" s="18">
        <f t="shared" si="230"/>
        <v>5.3389809827328216</v>
      </c>
      <c r="AU104" s="18">
        <f t="shared" si="230"/>
        <v>-12.020699992098526</v>
      </c>
      <c r="AV104" s="18">
        <f t="shared" si="230"/>
        <v>4.1666840434414043</v>
      </c>
      <c r="AW104" s="18">
        <f t="shared" si="230"/>
        <v>3.2272786774242279</v>
      </c>
      <c r="AX104" s="18">
        <f t="shared" si="231"/>
        <v>2.4909674758415656</v>
      </c>
      <c r="AZ104" s="18">
        <f t="shared" si="232"/>
        <v>3.5394686921047303</v>
      </c>
      <c r="BA104" s="18">
        <f t="shared" si="233"/>
        <v>3.2437836014159505</v>
      </c>
      <c r="BB104" s="18">
        <f t="shared" si="234"/>
        <v>5.7072185519654983</v>
      </c>
      <c r="BD104" t="str">
        <f t="shared" si="259"/>
        <v>81 Process, plant and machine operatives</v>
      </c>
      <c r="BE104" s="18">
        <f t="shared" si="235"/>
        <v>1.1795843638360948</v>
      </c>
      <c r="BF104" s="18">
        <f t="shared" si="235"/>
        <v>-13.078482878581388</v>
      </c>
      <c r="BG104" s="18">
        <f t="shared" si="235"/>
        <v>1.4824187410035439</v>
      </c>
      <c r="BH104" s="18">
        <f t="shared" si="235"/>
        <v>-0.18145136088701941</v>
      </c>
      <c r="BI104" s="18">
        <f t="shared" si="236"/>
        <v>-0.52828264863435948</v>
      </c>
      <c r="BK104" s="18">
        <f t="shared" si="237"/>
        <v>0.37011856840876156</v>
      </c>
      <c r="BL104" s="18">
        <f t="shared" si="238"/>
        <v>2.1964203782047109</v>
      </c>
      <c r="BM104" s="18">
        <f t="shared" si="239"/>
        <v>2.4714180217813908</v>
      </c>
      <c r="BO104" t="str">
        <f t="shared" si="260"/>
        <v>81 Process, plant and machine operatives</v>
      </c>
      <c r="BP104" s="18">
        <f t="shared" si="240"/>
        <v>-0.68160243148079891</v>
      </c>
      <c r="BQ104" s="18">
        <f t="shared" si="240"/>
        <v>-16.369339826985485</v>
      </c>
      <c r="BR104" s="18">
        <f t="shared" si="240"/>
        <v>1.4007269978665082</v>
      </c>
      <c r="BS104" s="18">
        <f t="shared" si="240"/>
        <v>-1.2261277525655201</v>
      </c>
      <c r="BT104" s="18">
        <f t="shared" si="241"/>
        <v>-1.4431126180279197</v>
      </c>
      <c r="BV104" s="18">
        <f t="shared" si="242"/>
        <v>-0.35815905956702032</v>
      </c>
      <c r="BW104" s="18">
        <f t="shared" si="243"/>
        <v>2.2719961259777932</v>
      </c>
      <c r="BX104" s="18">
        <f t="shared" si="244"/>
        <v>2.0123829308700492</v>
      </c>
      <c r="BZ104" t="str">
        <f t="shared" si="261"/>
        <v>81 Process, plant and machine operatives</v>
      </c>
      <c r="CA104" s="18">
        <f t="shared" si="245"/>
        <v>-0.23406000975453312</v>
      </c>
      <c r="CB104" s="18">
        <f t="shared" si="245"/>
        <v>-14.901035754159119</v>
      </c>
      <c r="CC104" s="18">
        <f t="shared" si="245"/>
        <v>-3.0200934438636473</v>
      </c>
      <c r="CD104" s="18">
        <f t="shared" si="245"/>
        <v>-10.402887550293604</v>
      </c>
      <c r="CE104" s="18">
        <f t="shared" si="246"/>
        <v>-8.4534302534297616</v>
      </c>
      <c r="CG104" s="18">
        <f t="shared" si="247"/>
        <v>-8.0066157376433633</v>
      </c>
      <c r="CH104" s="18">
        <f t="shared" si="248"/>
        <v>1.4921924412393706</v>
      </c>
      <c r="CI104" s="18">
        <f t="shared" si="249"/>
        <v>-4.0868196990961785</v>
      </c>
      <c r="CK104" t="str">
        <f t="shared" si="262"/>
        <v>81 Process, plant and machine operatives</v>
      </c>
      <c r="CL104" s="18">
        <f t="shared" si="250"/>
        <v>-9.0275109167970093</v>
      </c>
      <c r="CM104" s="18">
        <f t="shared" si="250"/>
        <v>-7.0401395305699559</v>
      </c>
      <c r="CN104" s="18">
        <f t="shared" si="250"/>
        <v>-13.301372556157487</v>
      </c>
      <c r="CO104" s="18">
        <f t="shared" si="250"/>
        <v>-8.5899680706161714</v>
      </c>
      <c r="CP104" s="18">
        <f t="shared" si="251"/>
        <v>-9.9946243683765594</v>
      </c>
      <c r="CR104" s="18">
        <f t="shared" si="252"/>
        <v>-10.188217809335132</v>
      </c>
      <c r="CS104" s="18">
        <f t="shared" si="253"/>
        <v>0.68975552801324724</v>
      </c>
      <c r="CT104" s="18">
        <f t="shared" si="254"/>
        <v>-7.5480037120391756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10.608824370014801</v>
      </c>
      <c r="C105" s="18">
        <f t="shared" si="210"/>
        <v>5.0051045604039945</v>
      </c>
      <c r="D105" s="18">
        <f t="shared" si="210"/>
        <v>7.0763135118597109</v>
      </c>
      <c r="E105" s="18">
        <f t="shared" si="210"/>
        <v>3.7274091127400322</v>
      </c>
      <c r="F105" s="18">
        <f t="shared" si="211"/>
        <v>4.8427244393969948</v>
      </c>
      <c r="H105" s="18">
        <f t="shared" si="212"/>
        <v>4.8319080304718653</v>
      </c>
      <c r="I105" s="18">
        <f t="shared" si="213"/>
        <v>4.9043882997999999</v>
      </c>
      <c r="J105" s="18">
        <f t="shared" si="214"/>
        <v>7.7885505747399941</v>
      </c>
      <c r="L105" t="str">
        <f t="shared" si="255"/>
        <v>82 Transport and mobile machine drivers and operatives</v>
      </c>
      <c r="M105" s="18">
        <f t="shared" si="215"/>
        <v>9.8301389332880582</v>
      </c>
      <c r="N105" s="18">
        <f t="shared" si="215"/>
        <v>2.8703882710371609</v>
      </c>
      <c r="O105" s="18">
        <f t="shared" si="215"/>
        <v>5.1933791901979554</v>
      </c>
      <c r="P105" s="18">
        <f t="shared" si="215"/>
        <v>3.2348324325665923</v>
      </c>
      <c r="Q105" s="18">
        <f t="shared" si="216"/>
        <v>3.8199789387217686</v>
      </c>
      <c r="S105" s="18">
        <f t="shared" si="217"/>
        <v>3.8835957585335645</v>
      </c>
      <c r="T105" s="18">
        <f t="shared" si="218"/>
        <v>4.3718546957541404</v>
      </c>
      <c r="U105" s="18">
        <f t="shared" si="219"/>
        <v>6.7687568935514086</v>
      </c>
      <c r="W105" t="str">
        <f t="shared" si="256"/>
        <v>82 Transport and mobile machine drivers and operatives</v>
      </c>
      <c r="X105" s="18">
        <f t="shared" si="220"/>
        <v>12.018496915985954</v>
      </c>
      <c r="Y105" s="18">
        <f t="shared" si="220"/>
        <v>-2.4133031577369235</v>
      </c>
      <c r="Z105" s="18">
        <f t="shared" si="220"/>
        <v>4.8205267993429501</v>
      </c>
      <c r="AA105" s="18">
        <f t="shared" si="220"/>
        <v>4.0997734190858504</v>
      </c>
      <c r="AB105" s="18">
        <f t="shared" si="221"/>
        <v>3.9040580083979037</v>
      </c>
      <c r="AD105" s="18">
        <f t="shared" si="222"/>
        <v>4.3394721949537862</v>
      </c>
      <c r="AE105" s="18">
        <f t="shared" si="223"/>
        <v>4.4982611473226131</v>
      </c>
      <c r="AF105" s="18">
        <f t="shared" si="224"/>
        <v>7.1711237749340739</v>
      </c>
      <c r="AH105" t="str">
        <f t="shared" si="257"/>
        <v>82 Transport and mobile machine drivers and operatives</v>
      </c>
      <c r="AI105" s="18">
        <f t="shared" si="225"/>
        <v>12.69320510262142</v>
      </c>
      <c r="AJ105" s="18">
        <f t="shared" si="225"/>
        <v>-5.5058048101578771</v>
      </c>
      <c r="AK105" s="18">
        <f t="shared" si="225"/>
        <v>4.4688080334960745</v>
      </c>
      <c r="AL105" s="18">
        <f t="shared" si="225"/>
        <v>3.6101317553913548</v>
      </c>
      <c r="AM105" s="18">
        <f t="shared" si="226"/>
        <v>3.2814999992198501</v>
      </c>
      <c r="AO105" s="18">
        <f t="shared" si="227"/>
        <v>3.8955700975277452</v>
      </c>
      <c r="AP105" s="18">
        <f t="shared" si="228"/>
        <v>4.2570079520140469</v>
      </c>
      <c r="AQ105" s="18">
        <f t="shared" si="229"/>
        <v>6.6936218373900402</v>
      </c>
      <c r="AS105" t="str">
        <f t="shared" si="258"/>
        <v>82 Transport and mobile machine drivers and operatives</v>
      </c>
      <c r="AT105" s="18">
        <f t="shared" si="230"/>
        <v>11.190140391911797</v>
      </c>
      <c r="AU105" s="18">
        <f t="shared" si="230"/>
        <v>-0.88156174819029598</v>
      </c>
      <c r="AV105" s="18">
        <f t="shared" si="230"/>
        <v>3.8598948261064026</v>
      </c>
      <c r="AW105" s="18">
        <f t="shared" si="230"/>
        <v>3.3254587918027267</v>
      </c>
      <c r="AX105" s="18">
        <f t="shared" si="231"/>
        <v>3.2236482013386469</v>
      </c>
      <c r="AZ105" s="18">
        <f t="shared" si="232"/>
        <v>3.5032978724242936</v>
      </c>
      <c r="BA105" s="18">
        <f t="shared" si="233"/>
        <v>4.1890306759201357</v>
      </c>
      <c r="BB105" s="18">
        <f t="shared" si="234"/>
        <v>6.3746959948101756</v>
      </c>
      <c r="BD105" t="str">
        <f t="shared" si="259"/>
        <v>82 Transport and mobile machine drivers and operatives</v>
      </c>
      <c r="BE105" s="18">
        <f t="shared" si="235"/>
        <v>5.0491501919503134</v>
      </c>
      <c r="BF105" s="18">
        <f t="shared" si="235"/>
        <v>-11.875168534695902</v>
      </c>
      <c r="BG105" s="18">
        <f t="shared" si="235"/>
        <v>1.3662622069348762</v>
      </c>
      <c r="BH105" s="18">
        <f t="shared" si="235"/>
        <v>0.50035119685736262</v>
      </c>
      <c r="BI105" s="18">
        <f t="shared" si="236"/>
        <v>-5.4078044638805611E-2</v>
      </c>
      <c r="BK105" s="18">
        <f t="shared" si="237"/>
        <v>0.78816318009027331</v>
      </c>
      <c r="BL105" s="18">
        <f t="shared" si="238"/>
        <v>2.9100723524698724</v>
      </c>
      <c r="BM105" s="18">
        <f t="shared" si="239"/>
        <v>3.4475686309358711</v>
      </c>
      <c r="BO105" t="str">
        <f t="shared" si="260"/>
        <v>82 Transport and mobile machine drivers and operatives</v>
      </c>
      <c r="BP105" s="18">
        <f t="shared" si="240"/>
        <v>3.8509726128092669</v>
      </c>
      <c r="BQ105" s="18">
        <f t="shared" si="240"/>
        <v>-13.670904407672225</v>
      </c>
      <c r="BR105" s="18">
        <f t="shared" si="240"/>
        <v>0.77902399407800971</v>
      </c>
      <c r="BS105" s="18">
        <f t="shared" si="240"/>
        <v>5.5368488598839249E-2</v>
      </c>
      <c r="BT105" s="18">
        <f t="shared" si="241"/>
        <v>-0.63962016486992512</v>
      </c>
      <c r="BV105" s="18">
        <f t="shared" si="242"/>
        <v>0.29600777423550717</v>
      </c>
      <c r="BW105" s="18">
        <f t="shared" si="243"/>
        <v>2.988304992214541</v>
      </c>
      <c r="BX105" s="18">
        <f t="shared" si="244"/>
        <v>3.1857542963124486</v>
      </c>
      <c r="BZ105" t="str">
        <f t="shared" si="261"/>
        <v>82 Transport and mobile machine drivers and operatives</v>
      </c>
      <c r="CA105" s="18">
        <f t="shared" si="245"/>
        <v>3.2246799393002679</v>
      </c>
      <c r="CB105" s="18">
        <f t="shared" si="245"/>
        <v>-10.37307189611707</v>
      </c>
      <c r="CC105" s="18">
        <f t="shared" si="245"/>
        <v>-2.7921991101783172</v>
      </c>
      <c r="CD105" s="18">
        <f t="shared" si="245"/>
        <v>-2.5170862447276066</v>
      </c>
      <c r="CE105" s="18">
        <f t="shared" si="246"/>
        <v>-3.1132651741052175</v>
      </c>
      <c r="CG105" s="18">
        <f t="shared" si="247"/>
        <v>-2.6088769369339904</v>
      </c>
      <c r="CH105" s="18">
        <f t="shared" si="248"/>
        <v>2.2254951382920218</v>
      </c>
      <c r="CI105" s="18">
        <f t="shared" si="249"/>
        <v>0.41347135497002974</v>
      </c>
      <c r="CK105" t="str">
        <f t="shared" si="262"/>
        <v>82 Transport and mobile machine drivers and operatives</v>
      </c>
      <c r="CL105" s="18">
        <f t="shared" si="250"/>
        <v>0.91272437644072113</v>
      </c>
      <c r="CM105" s="18">
        <f t="shared" si="250"/>
        <v>-7.2625140120330389</v>
      </c>
      <c r="CN105" s="18">
        <f t="shared" si="250"/>
        <v>-2.4399072644916808</v>
      </c>
      <c r="CO105" s="18">
        <f t="shared" si="250"/>
        <v>-4.80300304657667</v>
      </c>
      <c r="CP105" s="18">
        <f t="shared" si="251"/>
        <v>-4.2275601067031987</v>
      </c>
      <c r="CR105" s="18">
        <f t="shared" si="252"/>
        <v>-4.0217337673422504</v>
      </c>
      <c r="CS105" s="18">
        <f t="shared" si="253"/>
        <v>1.6915263526563917</v>
      </c>
      <c r="CT105" s="18">
        <f t="shared" si="254"/>
        <v>-1.2636178947702525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-2.059905373785742</v>
      </c>
      <c r="C106" s="18">
        <f t="shared" si="210"/>
        <v>-16.402227644451418</v>
      </c>
      <c r="D106" s="18">
        <f t="shared" si="210"/>
        <v>37.843146680489383</v>
      </c>
      <c r="E106" s="18">
        <f t="shared" si="210"/>
        <v>4.5444740447184051</v>
      </c>
      <c r="F106" s="18">
        <f t="shared" si="211"/>
        <v>12.397904281757288</v>
      </c>
      <c r="H106" s="18">
        <f t="shared" si="212"/>
        <v>14.638135568446643</v>
      </c>
      <c r="I106" s="18">
        <f t="shared" si="213"/>
        <v>11.45340304216842</v>
      </c>
      <c r="J106" s="18">
        <f t="shared" si="214"/>
        <v>17.916722769694005</v>
      </c>
      <c r="L106" t="str">
        <f t="shared" si="255"/>
        <v>91 Elementary trades and related occupations</v>
      </c>
      <c r="M106" s="18">
        <f t="shared" si="215"/>
        <v>8.0589523740493227</v>
      </c>
      <c r="N106" s="18">
        <f t="shared" si="215"/>
        <v>-17.704326315836973</v>
      </c>
      <c r="O106" s="18">
        <f t="shared" si="215"/>
        <v>14.320349035150759</v>
      </c>
      <c r="P106" s="18">
        <f t="shared" si="215"/>
        <v>5.1035839149543127</v>
      </c>
      <c r="Q106" s="18">
        <f t="shared" si="216"/>
        <v>6.263868662219152</v>
      </c>
      <c r="S106" s="18">
        <f t="shared" si="217"/>
        <v>8.0901693833434827</v>
      </c>
      <c r="T106" s="18">
        <f t="shared" si="218"/>
        <v>5.6893107666128762</v>
      </c>
      <c r="U106" s="18">
        <f t="shared" si="219"/>
        <v>10.556067600193142</v>
      </c>
      <c r="W106" t="str">
        <f t="shared" si="256"/>
        <v>91 Elementary trades and related occupations</v>
      </c>
      <c r="X106" s="18">
        <f t="shared" si="220"/>
        <v>7.1526069206996112</v>
      </c>
      <c r="Y106" s="18">
        <f t="shared" si="220"/>
        <v>-23.068218638768368</v>
      </c>
      <c r="Z106" s="18">
        <f t="shared" si="220"/>
        <v>19.120944694537044</v>
      </c>
      <c r="AA106" s="18">
        <f t="shared" si="220"/>
        <v>4.0703285773751707</v>
      </c>
      <c r="AB106" s="18">
        <f t="shared" si="221"/>
        <v>6.5263951310920776</v>
      </c>
      <c r="AD106" s="18">
        <f t="shared" si="222"/>
        <v>8.8630907162026382</v>
      </c>
      <c r="AE106" s="18">
        <f t="shared" si="223"/>
        <v>6.8456061396886536</v>
      </c>
      <c r="AF106" s="18">
        <f t="shared" si="224"/>
        <v>11.723544723874003</v>
      </c>
      <c r="AH106" t="str">
        <f t="shared" si="257"/>
        <v>91 Elementary trades and related occupations</v>
      </c>
      <c r="AI106" s="18">
        <f t="shared" si="225"/>
        <v>4.4245203080247375</v>
      </c>
      <c r="AJ106" s="18">
        <f t="shared" si="225"/>
        <v>-19.639915238552597</v>
      </c>
      <c r="AK106" s="18">
        <f t="shared" si="225"/>
        <v>20.212918278039016</v>
      </c>
      <c r="AL106" s="18">
        <f t="shared" si="225"/>
        <v>5.2158326987279624</v>
      </c>
      <c r="AM106" s="18">
        <f t="shared" si="226"/>
        <v>7.8575226390196207</v>
      </c>
      <c r="AO106" s="18">
        <f t="shared" si="227"/>
        <v>9.9945357749862129</v>
      </c>
      <c r="AP106" s="18">
        <f t="shared" si="228"/>
        <v>7.5547521266107198</v>
      </c>
      <c r="AQ106" s="18">
        <f t="shared" si="229"/>
        <v>12.880388923081698</v>
      </c>
      <c r="AS106" t="str">
        <f t="shared" si="258"/>
        <v>91 Elementary trades and related occupations</v>
      </c>
      <c r="AT106" s="18">
        <f t="shared" si="230"/>
        <v>6.7373207326857809</v>
      </c>
      <c r="AU106" s="18">
        <f t="shared" si="230"/>
        <v>-16.837442576529384</v>
      </c>
      <c r="AV106" s="18">
        <f t="shared" si="230"/>
        <v>17.390185138234383</v>
      </c>
      <c r="AW106" s="18">
        <f t="shared" si="230"/>
        <v>3.5012931207381914</v>
      </c>
      <c r="AX106" s="18">
        <f t="shared" si="231"/>
        <v>6.1931572909318389</v>
      </c>
      <c r="AZ106" s="18">
        <f t="shared" si="232"/>
        <v>7.9380198061100193</v>
      </c>
      <c r="BA106" s="18">
        <f t="shared" si="233"/>
        <v>5.9367376340461187</v>
      </c>
      <c r="BB106" s="18">
        <f t="shared" si="234"/>
        <v>10.580092516118578</v>
      </c>
      <c r="BD106" t="str">
        <f t="shared" si="259"/>
        <v>91 Elementary trades and related occupations</v>
      </c>
      <c r="BE106" s="18">
        <f t="shared" si="235"/>
        <v>-1.5096436533784785</v>
      </c>
      <c r="BF106" s="18">
        <f t="shared" si="235"/>
        <v>-16.575979730650701</v>
      </c>
      <c r="BG106" s="18">
        <f t="shared" si="235"/>
        <v>13.106339316013083</v>
      </c>
      <c r="BH106" s="18">
        <f t="shared" si="235"/>
        <v>1.8778747278142882</v>
      </c>
      <c r="BI106" s="18">
        <f t="shared" si="236"/>
        <v>3.9549774128383897</v>
      </c>
      <c r="BK106" s="18">
        <f t="shared" si="237"/>
        <v>5.4910382274805158</v>
      </c>
      <c r="BL106" s="18">
        <f t="shared" si="238"/>
        <v>4.3251009417603958</v>
      </c>
      <c r="BM106" s="18">
        <f t="shared" si="239"/>
        <v>7.8735118021696193</v>
      </c>
      <c r="BO106" t="str">
        <f t="shared" si="260"/>
        <v>91 Elementary trades and related occupations</v>
      </c>
      <c r="BP106" s="18">
        <f t="shared" si="240"/>
        <v>-3.0428861211416636</v>
      </c>
      <c r="BQ106" s="18">
        <f t="shared" si="240"/>
        <v>-17.240166560702807</v>
      </c>
      <c r="BR106" s="18">
        <f t="shared" si="240"/>
        <v>12.078538807676775</v>
      </c>
      <c r="BS106" s="18">
        <f t="shared" si="240"/>
        <v>0.78774214431636125</v>
      </c>
      <c r="BT106" s="18">
        <f t="shared" si="241"/>
        <v>2.9127816468304202</v>
      </c>
      <c r="BV106" s="18">
        <f t="shared" si="242"/>
        <v>4.4189441803216489</v>
      </c>
      <c r="BW106" s="18">
        <f t="shared" si="243"/>
        <v>3.6929969373401539</v>
      </c>
      <c r="BX106" s="18">
        <f t="shared" si="244"/>
        <v>6.674319474107504</v>
      </c>
      <c r="BZ106" t="str">
        <f t="shared" si="261"/>
        <v>91 Elementary trades and related occupations</v>
      </c>
      <c r="CA106" s="18">
        <f t="shared" si="245"/>
        <v>-0.61535213428215441</v>
      </c>
      <c r="CB106" s="18">
        <f t="shared" si="245"/>
        <v>-16.467203944408947</v>
      </c>
      <c r="CC106" s="18">
        <f t="shared" si="245"/>
        <v>9.0770389245937722</v>
      </c>
      <c r="CD106" s="18">
        <f t="shared" si="245"/>
        <v>-0.40714483330503981</v>
      </c>
      <c r="CE106" s="18">
        <f t="shared" si="246"/>
        <v>1.3445378981723488</v>
      </c>
      <c r="CG106" s="18">
        <f t="shared" si="247"/>
        <v>2.6588910655947817</v>
      </c>
      <c r="CH106" s="18">
        <f t="shared" si="248"/>
        <v>3.3973253446308194</v>
      </c>
      <c r="CI106" s="18">
        <f t="shared" si="249"/>
        <v>5.179675024778474</v>
      </c>
      <c r="CK106" t="str">
        <f t="shared" si="262"/>
        <v>91 Elementary trades and related occupations</v>
      </c>
      <c r="CL106" s="18">
        <f t="shared" si="250"/>
        <v>-4.9635986305089368</v>
      </c>
      <c r="CM106" s="18">
        <f t="shared" si="250"/>
        <v>-11.925046061550027</v>
      </c>
      <c r="CN106" s="18">
        <f t="shared" si="250"/>
        <v>10.236162059336639</v>
      </c>
      <c r="CO106" s="18">
        <f t="shared" si="250"/>
        <v>-0.2561260712039104</v>
      </c>
      <c r="CP106" s="18">
        <f t="shared" si="251"/>
        <v>2.1135671588323746</v>
      </c>
      <c r="CR106" s="18">
        <f t="shared" si="252"/>
        <v>3.1253691041683407</v>
      </c>
      <c r="CS106" s="18">
        <f t="shared" si="253"/>
        <v>2.7700957432137407</v>
      </c>
      <c r="CT106" s="18">
        <f t="shared" si="254"/>
        <v>5.0481286229063782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4.3073908713406661</v>
      </c>
      <c r="C107" s="18">
        <f t="shared" si="210"/>
        <v>-8.612913812581791</v>
      </c>
      <c r="D107" s="18">
        <f t="shared" si="210"/>
        <v>2.8564487953899098</v>
      </c>
      <c r="E107" s="18">
        <f t="shared" si="210"/>
        <v>2.59834188437571</v>
      </c>
      <c r="F107" s="18">
        <f t="shared" si="211"/>
        <v>1.9389996728332859</v>
      </c>
      <c r="H107" s="18">
        <f t="shared" si="212"/>
        <v>2.6843054753540985</v>
      </c>
      <c r="I107" s="18">
        <f t="shared" si="213"/>
        <v>3.585695550424739</v>
      </c>
      <c r="J107" s="18">
        <f t="shared" si="214"/>
        <v>5.3461366678480893</v>
      </c>
      <c r="L107" t="str">
        <f t="shared" ref="L107" si="263">A107</f>
        <v>92 Elementary administration and service occupations</v>
      </c>
      <c r="M107" s="18">
        <f t="shared" si="215"/>
        <v>5.5715167113457031</v>
      </c>
      <c r="N107" s="18">
        <f t="shared" si="215"/>
        <v>3.1755319457612563</v>
      </c>
      <c r="O107" s="18">
        <f t="shared" si="215"/>
        <v>4.5225718372842172</v>
      </c>
      <c r="P107" s="18">
        <f t="shared" si="215"/>
        <v>3.1530103195336112</v>
      </c>
      <c r="Q107" s="18">
        <f t="shared" si="216"/>
        <v>3.580472701428894</v>
      </c>
      <c r="S107" s="18">
        <f t="shared" si="217"/>
        <v>3.6075251914317485</v>
      </c>
      <c r="T107" s="18">
        <f t="shared" si="218"/>
        <v>3.9904618976871031</v>
      </c>
      <c r="U107" s="18">
        <f t="shared" si="219"/>
        <v>6.2993629805350171</v>
      </c>
      <c r="W107" t="str">
        <f t="shared" ref="W107" si="264">A107</f>
        <v>92 Elementary administration and service occupations</v>
      </c>
      <c r="X107" s="18">
        <f t="shared" si="220"/>
        <v>5.9175762265178955</v>
      </c>
      <c r="Y107" s="18">
        <f t="shared" si="220"/>
        <v>-6.4588472968739818</v>
      </c>
      <c r="Z107" s="18">
        <f t="shared" si="220"/>
        <v>2.9076309595200689</v>
      </c>
      <c r="AA107" s="18">
        <f t="shared" si="220"/>
        <v>2.7771693970877864</v>
      </c>
      <c r="AB107" s="18">
        <f t="shared" si="221"/>
        <v>2.2146030865040078</v>
      </c>
      <c r="AD107" s="18">
        <f t="shared" si="222"/>
        <v>2.8206381971842331</v>
      </c>
      <c r="AE107" s="18">
        <f t="shared" si="223"/>
        <v>3.8988257007432248</v>
      </c>
      <c r="AF107" s="18">
        <f t="shared" si="224"/>
        <v>5.6870957591080407</v>
      </c>
      <c r="AH107" t="str">
        <f t="shared" ref="AH107" si="265">L107</f>
        <v>92 Elementary administration and service occupations</v>
      </c>
      <c r="AI107" s="18">
        <f t="shared" si="225"/>
        <v>6.8363906649345774</v>
      </c>
      <c r="AJ107" s="18">
        <f t="shared" si="225"/>
        <v>-8.0212037291275795</v>
      </c>
      <c r="AK107" s="18">
        <f t="shared" si="225"/>
        <v>2.4159028852430708</v>
      </c>
      <c r="AL107" s="18">
        <f t="shared" si="225"/>
        <v>2.8232244283783459</v>
      </c>
      <c r="AM107" s="18">
        <f t="shared" si="226"/>
        <v>1.9828879655691356</v>
      </c>
      <c r="AO107" s="18">
        <f t="shared" si="227"/>
        <v>2.6872709012666807</v>
      </c>
      <c r="AP107" s="18">
        <f t="shared" si="228"/>
        <v>3.700358524547398</v>
      </c>
      <c r="AQ107" s="18">
        <f t="shared" si="229"/>
        <v>5.4389054600732178</v>
      </c>
      <c r="AS107" t="str">
        <f t="shared" ref="AS107" si="266">W107</f>
        <v>92 Elementary administration and service occupations</v>
      </c>
      <c r="AT107" s="18">
        <f t="shared" si="230"/>
        <v>4.5586914806841516</v>
      </c>
      <c r="AU107" s="18">
        <f t="shared" si="230"/>
        <v>-1.877876905147513</v>
      </c>
      <c r="AV107" s="18">
        <f t="shared" si="230"/>
        <v>1.5791761998065645</v>
      </c>
      <c r="AW107" s="18">
        <f t="shared" si="230"/>
        <v>2.6158720905768762</v>
      </c>
      <c r="AX107" s="18">
        <f t="shared" si="231"/>
        <v>2.0048885743898737</v>
      </c>
      <c r="AZ107" s="18">
        <f t="shared" si="232"/>
        <v>2.2691365053647994</v>
      </c>
      <c r="BA107" s="18">
        <f t="shared" si="233"/>
        <v>3.5699781985399692</v>
      </c>
      <c r="BB107" s="18">
        <f t="shared" si="234"/>
        <v>5.0457333749149846</v>
      </c>
      <c r="BD107" t="str">
        <f t="shared" ref="BD107" si="267">AH107</f>
        <v>92 Elementary administration and service occupations</v>
      </c>
      <c r="BE107" s="18">
        <f t="shared" si="235"/>
        <v>-0.55380493711034706</v>
      </c>
      <c r="BF107" s="18">
        <f t="shared" si="235"/>
        <v>-6.3918649432941237</v>
      </c>
      <c r="BG107" s="18">
        <f t="shared" si="235"/>
        <v>-3.0646869758939266</v>
      </c>
      <c r="BH107" s="18">
        <f t="shared" si="235"/>
        <v>-0.44789289407557442</v>
      </c>
      <c r="BI107" s="18">
        <f t="shared" si="236"/>
        <v>-1.6522869717584654</v>
      </c>
      <c r="BK107" s="18">
        <f t="shared" si="237"/>
        <v>-1.3279138776345678</v>
      </c>
      <c r="BL107" s="18">
        <f t="shared" si="238"/>
        <v>2.3297229996631863</v>
      </c>
      <c r="BM107" s="18">
        <f t="shared" si="239"/>
        <v>1.3947665103234863</v>
      </c>
      <c r="BO107" t="str">
        <f t="shared" ref="BO107" si="268">AS107</f>
        <v>92 Elementary administration and service occupations</v>
      </c>
      <c r="BP107" s="18">
        <f t="shared" si="240"/>
        <v>0.56183467338262183</v>
      </c>
      <c r="BQ107" s="18">
        <f t="shared" si="240"/>
        <v>-16.307421662707387</v>
      </c>
      <c r="BR107" s="18">
        <f t="shared" si="240"/>
        <v>-0.83539374802277244</v>
      </c>
      <c r="BS107" s="18">
        <f t="shared" si="240"/>
        <v>-1.3327262777882987</v>
      </c>
      <c r="BT107" s="18">
        <f t="shared" si="241"/>
        <v>-2.1890210438848645</v>
      </c>
      <c r="BV107" s="18">
        <f t="shared" si="242"/>
        <v>-1.1672265244279445</v>
      </c>
      <c r="BW107" s="18">
        <f t="shared" si="243"/>
        <v>2.4018510987516395</v>
      </c>
      <c r="BX107" s="18">
        <f t="shared" si="244"/>
        <v>1.585684366206408</v>
      </c>
      <c r="BZ107" t="str">
        <f t="shared" ref="BZ107" si="269">BD107</f>
        <v>92 Elementary administration and service occupations</v>
      </c>
      <c r="CA107" s="18">
        <f t="shared" si="245"/>
        <v>1.2858421097404316</v>
      </c>
      <c r="CB107" s="18">
        <f t="shared" si="245"/>
        <v>-13.714370881083415</v>
      </c>
      <c r="CC107" s="18">
        <f t="shared" si="245"/>
        <v>-3.8546895934526204</v>
      </c>
      <c r="CD107" s="18">
        <f t="shared" si="245"/>
        <v>-4.4322222884610296</v>
      </c>
      <c r="CE107" s="18">
        <f t="shared" si="246"/>
        <v>-4.8615948211382491</v>
      </c>
      <c r="CG107" s="18">
        <f t="shared" si="247"/>
        <v>-4.2400978856801501</v>
      </c>
      <c r="CH107" s="18">
        <f t="shared" si="248"/>
        <v>1.8055790805257432</v>
      </c>
      <c r="CI107" s="18">
        <f t="shared" si="249"/>
        <v>-1.2345180467555394</v>
      </c>
      <c r="CK107" t="str">
        <f t="shared" ref="CK107" si="270">BO107</f>
        <v>92 Elementary administration and service occupations</v>
      </c>
      <c r="CL107" s="18">
        <f t="shared" si="250"/>
        <v>-9.1679731112478073</v>
      </c>
      <c r="CM107" s="18">
        <f t="shared" si="250"/>
        <v>-4.5794159653747553</v>
      </c>
      <c r="CN107" s="18">
        <f t="shared" si="250"/>
        <v>-7.8540417175139599</v>
      </c>
      <c r="CO107" s="18">
        <f t="shared" si="250"/>
        <v>-2.4533241806577455</v>
      </c>
      <c r="CP107" s="18">
        <f t="shared" si="251"/>
        <v>-4.3060973420403599</v>
      </c>
      <c r="CR107" s="18">
        <f t="shared" si="252"/>
        <v>-4.2878482894468828</v>
      </c>
      <c r="CS107" s="18">
        <f t="shared" si="253"/>
        <v>1.0560985952335233</v>
      </c>
      <c r="CT107" s="18">
        <f t="shared" si="254"/>
        <v>-2.4538843143138811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3.2312281526994724</v>
      </c>
      <c r="C109" s="26">
        <f>IF(AND(D$6-C$6 &lt;&gt; 0,C35&lt;&gt;0,D35&lt;&gt;0),(EXP(LN(D35/C35)/(D$6-C$6))-1)*100,0)</f>
        <v>12.360698856266094</v>
      </c>
      <c r="D109" s="26">
        <f>IF(AND(E$6-D$6 &lt;&gt; 0,D35&lt;&gt;0,E35&lt;&gt;0),(EXP(LN(E35/D35)/(E$6-D$6))-1)*100,0)</f>
        <v>3.9853777444329275</v>
      </c>
      <c r="E109" s="26">
        <f>IF(AND(F$6-E$6 &lt;&gt; 0,E35&lt;&gt;0,F35&lt;&gt;0),(EXP(LN(F35/E35)/(F$6-E$6))-1)*100,0)</f>
        <v>2.6841177141970096</v>
      </c>
      <c r="F109" s="26">
        <f>IF(AND(F$6-C$6 &lt;&gt; 0,C35&lt;&gt;0,F35&lt;&gt;0),(EXP(LN(F35/C35)/(F$6-C$6))-1)*100,0)</f>
        <v>3.6708799925614155</v>
      </c>
      <c r="H109" s="26">
        <f t="shared" ref="H109" si="271">IF($F$6-$D$6 &lt;&gt; 0,(EXP(LN(1+(H72/100))/($F$6-$D$6))-1)*100,0)</f>
        <v>3.1160516089220991</v>
      </c>
      <c r="I109" s="26">
        <f t="shared" ref="I109" si="272">IF(D35&gt;0,((1+(I35/D35))^(1/($F$6-$D$6))-1)*100,0)</f>
        <v>3.3555597034310436</v>
      </c>
      <c r="J109" s="26">
        <f t="shared" ref="J109" si="273">IF($F$6-$D$6 &lt;&gt; 0,(EXP(LN(1+(J72/100))/($F$6-$D$6))-1)*100,0)</f>
        <v>5.47680543310054</v>
      </c>
      <c r="L109" s="24" t="str">
        <f>L35</f>
        <v>All occupations</v>
      </c>
      <c r="M109" s="26">
        <f>IF(AND(N$6-M$6 &lt;&gt; 0,M35&lt;&gt;0,N35&lt;&gt;0),(EXP(LN(N35/M35)/(N$6-M$6))-1)*100,0)</f>
        <v>3.4204826397340238</v>
      </c>
      <c r="N109" s="26">
        <f>IF(AND(O$6-N$6 &lt;&gt; 0,N35&lt;&gt;0,O35&lt;&gt;0),(EXP(LN(O35/N35)/(O$6-N$6))-1)*100,0)</f>
        <v>11.559549814963077</v>
      </c>
      <c r="O109" s="26">
        <f>IF(AND(P$6-O$6 &lt;&gt; 0,O35&lt;&gt;0,P35&lt;&gt;0),(EXP(LN(P35/O35)/(P$6-O$6))-1)*100,0)</f>
        <v>3.8645618832545248</v>
      </c>
      <c r="P109" s="26">
        <f>IF(AND(Q$6-P$6 &lt;&gt; 0,P35&lt;&gt;0,Q35&lt;&gt;0),(EXP(LN(Q35/P35)/(Q$6-P$6))-1)*100,0)</f>
        <v>2.8110973394490868</v>
      </c>
      <c r="Q109" s="26">
        <f>IF(AND(Q$6-N$6 &lt;&gt; 0,N35&lt;&gt;0,Q35&lt;&gt;0),(EXP(LN(Q35/N35)/(Q$6-N$6))-1)*100,0)</f>
        <v>3.6669280047896935</v>
      </c>
      <c r="S109" s="26">
        <f t="shared" ref="S109" si="274">IF($F$6-$D$6 &lt;&gt; 0,(EXP(LN(1+(S72/100))/($F$6-$D$6))-1)*100,0)</f>
        <v>3.1610595871494285</v>
      </c>
      <c r="T109" s="26">
        <f t="shared" ref="T109" si="275">IF(O35&gt;0,((1+(T35/O35))^(1/($F$6-$D$6))-1)*100,0)</f>
        <v>3.5212878939669512</v>
      </c>
      <c r="U109" s="26">
        <f t="shared" ref="U109" si="276">IF($F$6-$D$6 &lt;&gt; 0,(EXP(LN(1+(U72/100))/($F$6-$D$6))-1)*100,0)</f>
        <v>5.6341472351938204</v>
      </c>
      <c r="W109" s="24" t="str">
        <f>W35</f>
        <v>All occupations</v>
      </c>
      <c r="X109" s="26">
        <f>IF(AND(Y$6-X$6 &lt;&gt; 0,X35&lt;&gt;0,Y35&lt;&gt;0),(EXP(LN(Y35/X35)/(Y$6-X$6))-1)*100,0)</f>
        <v>3.7101757416458714</v>
      </c>
      <c r="Y109" s="26">
        <f>IF(AND(Z$6-Y$6 &lt;&gt; 0,Y35&lt;&gt;0,Z35&lt;&gt;0),(EXP(LN(Z35/Y35)/(Z$6-Y$6))-1)*100,0)</f>
        <v>-0.57650427737439003</v>
      </c>
      <c r="Z109" s="26">
        <f>IF(AND(AA$6-Z$6 &lt;&gt; 0,Z35&lt;&gt;0,AA35&lt;&gt;0),(EXP(LN(AA35/Z35)/(AA$6-Z$6))-1)*100,0)</f>
        <v>2.3261706147102101</v>
      </c>
      <c r="AA109" s="26">
        <f>IF(AND(AB$6-AA$6 &lt;&gt; 0,AA35&lt;&gt;0,AB35&lt;&gt;0),(EXP(LN(AB35/AA35)/(AB$6-AA$6))-1)*100,0)</f>
        <v>2.0343233029258334</v>
      </c>
      <c r="AB109" s="26">
        <f>IF(AND(AB$6-Y$6 &lt;&gt; 0,Y35&lt;&gt;0,AB35&lt;&gt;0),(EXP(LN(AB35/Y35)/(AB$6-Y$6))-1)*100,0)</f>
        <v>1.9601217018320849</v>
      </c>
      <c r="AD109" s="26">
        <f t="shared" ref="AD109" si="277">IF($F$6-$D$6 &lt;&gt; 0,(EXP(LN(1+(AD72/100))/($F$6-$D$6))-1)*100,0)</f>
        <v>2.1315131354405104</v>
      </c>
      <c r="AE109" s="26">
        <f t="shared" ref="AE109" si="278">IF(Z35&gt;0,((1+(AE35/Z35))^(1/($F$6-$D$6))-1)*100,0)</f>
        <v>3.3588887717051374</v>
      </c>
      <c r="AF109" s="26">
        <f t="shared" ref="AF109" si="279">IF($F$6-$D$6 &lt;&gt; 0,(EXP(LN(1+(AF72/100))/($F$6-$D$6))-1)*100,0)</f>
        <v>4.7765502116714487</v>
      </c>
      <c r="AH109" s="24" t="str">
        <f>AH35</f>
        <v>All occupations</v>
      </c>
      <c r="AI109" s="26">
        <f>IF(AND(AJ$6-AI$6 &lt;&gt; 0,AI35&lt;&gt;0,AJ35&lt;&gt;0),(EXP(LN(AJ35/AI35)/(AJ$6-AI$6))-1)*100,0)</f>
        <v>0.70919729965885914</v>
      </c>
      <c r="AJ109" s="26">
        <f>IF(AND(AK$6-AJ$6 &lt;&gt; 0,AJ35&lt;&gt;0,AK35&lt;&gt;0),(EXP(LN(AK35/AJ35)/(AK$6-AJ$6))-1)*100,0)</f>
        <v>-2.8889397009229434</v>
      </c>
      <c r="AK109" s="26">
        <f>IF(AND(AL$6-AK$6 &lt;&gt; 0,AK35&lt;&gt;0,AL35&lt;&gt;0),(EXP(LN(AL35/AK35)/(AL$6-AK$6))-1)*100,0)</f>
        <v>0.46649630224051553</v>
      </c>
      <c r="AL109" s="26">
        <f>IF(AND(AM$6-AL$6 &lt;&gt; 0,AL35&lt;&gt;0,AM35&lt;&gt;0),(EXP(LN(AM35/AL35)/(AM$6-AL$6))-1)*100,0)</f>
        <v>1.2725107024419424</v>
      </c>
      <c r="AM109" s="26">
        <f>IF(AND(AM$6-AJ$6 &lt;&gt; 0,AJ35&lt;&gt;0,AM35&lt;&gt;0),(EXP(LN(AM35/AJ35)/(AM$6-AJ$6))-1)*100,0)</f>
        <v>0.75536295706664092</v>
      </c>
      <c r="AO109" s="26">
        <f t="shared" ref="AO109" si="280">IF($F$6-$D$6 &lt;&gt; 0,(EXP(LN(1+(AO72/100))/($F$6-$D$6))-1)*100,0)</f>
        <v>1.0031232938421564</v>
      </c>
      <c r="AP109" s="26">
        <f t="shared" ref="AP109" si="281">IF(AK35&gt;0,((1+(AP35/AK35))^(1/($F$6-$D$6))-1)*100,0)</f>
        <v>3.0173610978711185</v>
      </c>
      <c r="AQ109" s="26">
        <f t="shared" ref="AQ109" si="282">IF($F$6-$D$6 &lt;&gt; 0,(EXP(LN(1+(AQ72/100))/($F$6-$D$6))-1)*100,0)</f>
        <v>3.6953750298883925</v>
      </c>
      <c r="AS109" s="24" t="str">
        <f>AS35</f>
        <v>All occupations</v>
      </c>
      <c r="AT109" s="26">
        <f>IF(AND(AU$6-AT$6 &lt;&gt; 0,AT35&lt;&gt;0,AU35&lt;&gt;0),(EXP(LN(AU35/AT35)/(AU$6-AT$6))-1)*100,0)</f>
        <v>3.777529703481397</v>
      </c>
      <c r="AU109" s="26">
        <f>IF(AND(AV$6-AU$6 &lt;&gt; 0,AU35&lt;&gt;0,AV35&lt;&gt;0),(EXP(LN(AV35/AU35)/(AV$6-AU$6))-1)*100,0)</f>
        <v>-0.35622640684265239</v>
      </c>
      <c r="AV109" s="26">
        <f>IF(AND(AW$6-AV$6 &lt;&gt; 0,AV35&lt;&gt;0,AW35&lt;&gt;0),(EXP(LN(AW35/AV35)/(AW$6-AV$6))-1)*100,0)</f>
        <v>1.5471129310712373</v>
      </c>
      <c r="AW109" s="26">
        <f>IF(AND(AX$6-AW$6 &lt;&gt; 0,AW35&lt;&gt;0,AX35&lt;&gt;0),(EXP(LN(AX35/AW35)/(AX$6-AW$6))-1)*100,0)</f>
        <v>1.9696229351938488</v>
      </c>
      <c r="AX109" s="26">
        <f>IF(AND(AX$6-AU$6 &lt;&gt; 0,AU35&lt;&gt;0,AX35&lt;&gt;0),(EXP(LN(AX35/AU35)/(AX$6-AU$6))-1)*100,0)</f>
        <v>1.6906475053239278</v>
      </c>
      <c r="AZ109" s="26">
        <f t="shared" ref="AZ109" si="283">IF($F$6-$D$6 &lt;&gt; 0,(EXP(LN(1+(AZ72/100))/($F$6-$D$6))-1)*100,0)</f>
        <v>1.8285912997511922</v>
      </c>
      <c r="BA109" s="26">
        <f t="shared" ref="BA109" si="284">IF(AV35&gt;0,((1+(BA35/AV35))^(1/($F$6-$D$6))-1)*100,0)</f>
        <v>3.0941593235586984</v>
      </c>
      <c r="BB109" s="26">
        <f t="shared" ref="BB109" si="285">IF($F$6-$D$6 &lt;&gt; 0,(EXP(LN(1+(BB72/100))/($F$6-$D$6))-1)*100,0)</f>
        <v>4.3418326497178361</v>
      </c>
      <c r="BD109" s="24" t="str">
        <f>BD35</f>
        <v>All occupations</v>
      </c>
      <c r="BE109" s="26">
        <f>IF(AND(BF$6-BE$6 &lt;&gt; 0,BE35&lt;&gt;0,BF35&lt;&gt;0),(EXP(LN(BF35/BE35)/(BF$6-BE$6))-1)*100,0)</f>
        <v>1.0828941179869433</v>
      </c>
      <c r="BF109" s="26">
        <f>IF(AND(BG$6-BF$6 &lt;&gt; 0,BF35&lt;&gt;0,BG35&lt;&gt;0),(EXP(LN(BG35/BF35)/(BG$6-BF$6))-1)*100,0)</f>
        <v>-0.5581214060189188</v>
      </c>
      <c r="BG109" s="26">
        <f>IF(AND(BH$6-BG$6 &lt;&gt; 0,BG35&lt;&gt;0,BH35&lt;&gt;0),(EXP(LN(BH35/BG35)/(BH$6-BG$6))-1)*100,0)</f>
        <v>-0.26080614874924857</v>
      </c>
      <c r="BH109" s="26">
        <f>IF(AND(BI$6-BH$6 &lt;&gt; 0,BH35&lt;&gt;0,BI35&lt;&gt;0),(EXP(LN(BI35/BH35)/(BI$6-BH$6))-1)*100,0)</f>
        <v>3.0000890017323201E-2</v>
      </c>
      <c r="BI109" s="26">
        <f>IF(AND(BI$6-BF$6 &lt;&gt; 0,BF35&lt;&gt;0,BI35&lt;&gt;0),(EXP(LN(BI35/BF35)/(BI$6-BF$6))-1)*100,0)</f>
        <v>-9.7793090043951647E-2</v>
      </c>
      <c r="BK109" s="26">
        <f t="shared" ref="BK109" si="286">IF($F$6-$D$6 &lt;&gt; 0,(EXP(LN(1+(BK72/100))/($F$6-$D$6))-1)*100,0)</f>
        <v>-6.7028878662755975E-2</v>
      </c>
      <c r="BL109" s="26">
        <f t="shared" ref="BL109" si="287">IF(BG35&gt;0,((1+(BL35/BG35))^(1/($F$6-$D$6))-1)*100,0)</f>
        <v>2.5180373760705921</v>
      </c>
      <c r="BM109" s="26">
        <f t="shared" ref="BM109" si="288">IF($F$6-$D$6 &lt;&gt; 0,(EXP(LN(1+(BM72/100))/($F$6-$D$6))-1)*100,0)</f>
        <v>2.4707851708675177</v>
      </c>
      <c r="BO109" s="24" t="str">
        <f>BO35</f>
        <v>All occupations</v>
      </c>
      <c r="BP109" s="26">
        <f>IF(AND(BQ$6-BP$6 &lt;&gt; 0,BP35&lt;&gt;0,BQ35&lt;&gt;0),(EXP(LN(BQ35/BP35)/(BQ$6-BP$6))-1)*100,0)</f>
        <v>-0.11361852197225852</v>
      </c>
      <c r="BQ109" s="26">
        <f>IF(AND(BR$6-BQ$6 &lt;&gt; 0,BQ35&lt;&gt;0,BR35&lt;&gt;0),(EXP(LN(BR35/BQ35)/(BR$6-BQ$6))-1)*100,0)</f>
        <v>-9.5406217465257797</v>
      </c>
      <c r="BR109" s="26">
        <f>IF(AND(BS$6-BR$6 &lt;&gt; 0,BR35&lt;&gt;0,BS35&lt;&gt;0),(EXP(LN(BS35/BR35)/(BS$6-BR$6))-1)*100,0)</f>
        <v>-5.5516046268855312E-3</v>
      </c>
      <c r="BS109" s="26">
        <f>IF(AND(BT$6-BS$6 &lt;&gt; 0,BS35&lt;&gt;0,BT35&lt;&gt;0),(EXP(LN(BT35/BS35)/(BT$6-BS$6))-1)*100,0)</f>
        <v>-1.4288350079804224</v>
      </c>
      <c r="BT109" s="26">
        <f>IF(AND(BT$6-BQ$6 &lt;&gt; 0,BQ35&lt;&gt;0,BT35&lt;&gt;0),(EXP(LN(BT35/BQ35)/(BT$6-BQ$6))-1)*100,0)</f>
        <v>-1.516268348348071</v>
      </c>
      <c r="BV109" s="26">
        <f t="shared" ref="BV109" si="289">IF($F$6-$D$6 &lt;&gt; 0,(EXP(LN(1+(BV72/100))/($F$6-$D$6))-1)*100,0)</f>
        <v>-0.9566725081603944</v>
      </c>
      <c r="BW109" s="26">
        <f t="shared" ref="BW109" si="290">IF(BR35&gt;0,((1+(BW35/BR35))^(1/($F$6-$D$6))-1)*100,0)</f>
        <v>2.3869908320957256</v>
      </c>
      <c r="BX109" s="26">
        <f t="shared" ref="BX109" si="291">IF($F$6-$D$6 &lt;&gt; 0,(EXP(LN(1+(BX72/100))/($F$6-$D$6))-1)*100,0)</f>
        <v>1.7134309792743885</v>
      </c>
      <c r="BZ109" s="24" t="str">
        <f>BZ35</f>
        <v>All occupations</v>
      </c>
      <c r="CA109" s="26">
        <f>IF(AND(CB$6-CA$6 &lt;&gt; 0,CA35&lt;&gt;0,CB35&lt;&gt;0),(EXP(LN(CB35/CA35)/(CB$6-CA$6))-1)*100,0)</f>
        <v>-0.10435453561813413</v>
      </c>
      <c r="CB109" s="26">
        <f>IF(AND(CC$6-CB$6 &lt;&gt; 0,CB35&lt;&gt;0,CC35&lt;&gt;0),(EXP(LN(CC35/CB35)/(CC$6-CB$6))-1)*100,0)</f>
        <v>-7.4637306805598547</v>
      </c>
      <c r="CC109" s="26">
        <f>IF(AND(CD$6-CC$6 &lt;&gt; 0,CC35&lt;&gt;0,CD35&lt;&gt;0),(EXP(LN(CD35/CC35)/(CD$6-CC$6))-1)*100,0)</f>
        <v>-3.0328192286533384</v>
      </c>
      <c r="CD109" s="26">
        <f>IF(AND(CE$6-CD$6 &lt;&gt; 0,CD35&lt;&gt;0,CE35&lt;&gt;0),(EXP(LN(CE35/CD35)/(CE$6-CD$6))-1)*100,0)</f>
        <v>-4.1576921204952715</v>
      </c>
      <c r="CE109" s="26">
        <f>IF(AND(CE$6-CB$6 &lt;&gt; 0,CB35&lt;&gt;0,CE35&lt;&gt;0),(EXP(LN(CE35/CB35)/(CE$6-CB$6))-1)*100,0)</f>
        <v>-4.0183903706399571</v>
      </c>
      <c r="CG109" s="26">
        <f t="shared" ref="CG109" si="292">IF($F$6-$D$6 &lt;&gt; 0,(EXP(LN(1+(CG72/100))/($F$6-$D$6))-1)*100,0)</f>
        <v>-3.7841919215380382</v>
      </c>
      <c r="CH109" s="26">
        <f t="shared" ref="CH109" si="293">IF(CC35&gt;0,((1+(CH35/CC35))^(1/($F$6-$D$6))-1)*100,0)</f>
        <v>1.8627975703811694</v>
      </c>
      <c r="CI109" s="26">
        <f t="shared" ref="CI109" si="294">IF($F$6-$D$6 &lt;&gt; 0,(EXP(LN(1+(CI72/100))/($F$6-$D$6))-1)*100,0)</f>
        <v>-0.85143230157319616</v>
      </c>
      <c r="CK109" s="24" t="str">
        <f>CK35</f>
        <v>All occupations</v>
      </c>
      <c r="CL109" s="26">
        <f>IF(AND(CM$6-CL$6 &lt;&gt; 0,CL35&lt;&gt;0,CM35&lt;&gt;0),(EXP(LN(CM35/CL35)/(CM$6-CL$6))-1)*100,0)</f>
        <v>-5.4509182338559059</v>
      </c>
      <c r="CM109" s="26">
        <f>IF(AND(CN$6-CM$6 &lt;&gt; 0,CM35&lt;&gt;0,CN35&lt;&gt;0),(EXP(LN(CN35/CM35)/(CN$6-CM$6))-1)*100,0)</f>
        <v>1.1477640463338101</v>
      </c>
      <c r="CN109" s="26">
        <f>IF(AND(CO$6-CN$6 &lt;&gt; 0,CN35&lt;&gt;0,CO35&lt;&gt;0),(EXP(LN(CO35/CN35)/(CO$6-CN$6))-1)*100,0)</f>
        <v>-2.6182090136428915</v>
      </c>
      <c r="CO109" s="26">
        <f>IF(AND(CP$6-CO$6 &lt;&gt; 0,CO35&lt;&gt;0,CP35&lt;&gt;0),(EXP(LN(CP35/CO35)/(CP$6-CO$6))-1)*100,0)</f>
        <v>-1.3411882451306645</v>
      </c>
      <c r="CP109" s="26">
        <f>IF(AND(CP$6-CM$6 &lt;&gt; 0,CM35&lt;&gt;0,CP35&lt;&gt;0),(EXP(LN(CP35/CM35)/(CP$6-CM$6))-1)*100,0)</f>
        <v>-1.5889212361279048</v>
      </c>
      <c r="CR109" s="26">
        <f t="shared" ref="CR109" si="295">IF($F$6-$D$6 &lt;&gt; 0,(EXP(LN(1+(CR72/100))/($F$6-$D$6))-1)*100,0)</f>
        <v>-1.7687117692619325</v>
      </c>
      <c r="CS109" s="26">
        <f t="shared" ref="CS109" si="296">IF(CN35&gt;0,((1+(CS35/CN35))^(1/($F$6-$D$6))-1)*100,0)</f>
        <v>1.6005344300832558</v>
      </c>
      <c r="CT109" s="26">
        <f t="shared" ref="CT109" si="297">IF($F$6-$D$6 &lt;&gt; 0,(EXP(LN(1+(CT72/100))/($F$6-$D$6))-1)*100,0)</f>
        <v>0.22371746796192582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Lancashire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Lancashire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Lancashire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Lancashire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Lancashire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Lancashire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Lancashire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Lancashire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Lancashire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7.8604654748620162E-2</v>
      </c>
      <c r="C119" s="27">
        <f t="shared" si="299"/>
        <v>0.11036920693382624</v>
      </c>
      <c r="D119" s="27">
        <f t="shared" si="299"/>
        <v>3.1432324698790648E-2</v>
      </c>
      <c r="E119" s="27">
        <f t="shared" si="299"/>
        <v>0.18121946535040379</v>
      </c>
      <c r="F119" s="27">
        <f t="shared" ref="F119:F144" si="300">F8-D8</f>
        <v>0.21265179004919443</v>
      </c>
      <c r="L119" t="str">
        <f>A119</f>
        <v>11 Corporate managers and directors</v>
      </c>
      <c r="M119" s="27">
        <f t="shared" ref="M119:P144" si="301">N8-M8</f>
        <v>0.82761169571516557</v>
      </c>
      <c r="N119" s="27">
        <f t="shared" si="301"/>
        <v>0.52100423990395406</v>
      </c>
      <c r="O119" s="27">
        <f t="shared" si="301"/>
        <v>0.15087683545959774</v>
      </c>
      <c r="P119" s="27">
        <f t="shared" si="301"/>
        <v>1.338292214228666</v>
      </c>
      <c r="Q119" s="27">
        <f t="shared" ref="Q119:Q144" si="302">Q8-O8</f>
        <v>1.4891690496882637</v>
      </c>
      <c r="W119" t="str">
        <f>A119</f>
        <v>11 Corporate managers and directors</v>
      </c>
      <c r="X119" s="27">
        <f t="shared" ref="X119:AA144" si="303">Y8-X8</f>
        <v>2.7272879381205168</v>
      </c>
      <c r="Y119" s="27">
        <f t="shared" si="303"/>
        <v>-6.3627018564883286E-2</v>
      </c>
      <c r="Z119" s="27">
        <f t="shared" si="303"/>
        <v>-0.50904915303491904</v>
      </c>
      <c r="AA119" s="27">
        <f t="shared" si="303"/>
        <v>2.4714308354557968</v>
      </c>
      <c r="AB119" s="27">
        <f t="shared" ref="AB119:AB144" si="304">AB8-Z8</f>
        <v>1.9623816824208777</v>
      </c>
      <c r="AH119" t="str">
        <f>L119</f>
        <v>11 Corporate managers and directors</v>
      </c>
      <c r="AI119" s="27">
        <f t="shared" ref="AI119:AL144" si="305">AJ8-AI8</f>
        <v>0.45577095897565512</v>
      </c>
      <c r="AJ119" s="27">
        <f t="shared" si="305"/>
        <v>5.6211247811658538E-2</v>
      </c>
      <c r="AK119" s="27">
        <f t="shared" si="305"/>
        <v>-0.22981424517970783</v>
      </c>
      <c r="AL119" s="27">
        <f t="shared" si="305"/>
        <v>0.33297435195953362</v>
      </c>
      <c r="AM119" s="27">
        <f t="shared" ref="AM119:AM144" si="306">AM8-AK8</f>
        <v>0.10316010677982579</v>
      </c>
      <c r="AS119" t="str">
        <f>W119</f>
        <v>11 Corporate managers and directors</v>
      </c>
      <c r="AT119" s="27">
        <f t="shared" ref="AT119:AW144" si="307">AU8-AT8</f>
        <v>0.70543349775385122</v>
      </c>
      <c r="AU119" s="27">
        <f t="shared" si="307"/>
        <v>0.10719582758279911</v>
      </c>
      <c r="AV119" s="27">
        <f t="shared" si="307"/>
        <v>-0.41520678818474988</v>
      </c>
      <c r="AW119" s="27">
        <f t="shared" si="307"/>
        <v>0.59770973662672144</v>
      </c>
      <c r="AX119" s="27">
        <f t="shared" ref="AX119:AX144" si="308">AX8-AV8</f>
        <v>0.18250294844197157</v>
      </c>
      <c r="BD119" t="str">
        <f>AH119</f>
        <v>11 Corporate managers and directors</v>
      </c>
      <c r="BE119" s="27">
        <f t="shared" ref="BE119:BH144" si="309">BF8-BE8</f>
        <v>0.83714391583637227</v>
      </c>
      <c r="BF119" s="27">
        <f t="shared" si="309"/>
        <v>0.27255666066726469</v>
      </c>
      <c r="BG119" s="27">
        <f t="shared" si="309"/>
        <v>-1.4945256412004699</v>
      </c>
      <c r="BH119" s="27">
        <f t="shared" si="309"/>
        <v>-5.6312212198600164E-2</v>
      </c>
      <c r="BI119" s="27">
        <f t="shared" ref="BI119:BI144" si="310">BI8-BG8</f>
        <v>-1.5508378533990701</v>
      </c>
      <c r="BO119" t="str">
        <f>AS119</f>
        <v>11 Corporate managers and directors</v>
      </c>
      <c r="BP119" s="27">
        <f t="shared" ref="BP119:BS144" si="311">BQ8-BP8</f>
        <v>0.22593699705858405</v>
      </c>
      <c r="BQ119" s="27">
        <f t="shared" si="311"/>
        <v>-0.20114901132268681</v>
      </c>
      <c r="BR119" s="27">
        <f t="shared" si="311"/>
        <v>-1.2805411305828045</v>
      </c>
      <c r="BS119" s="27">
        <f t="shared" si="311"/>
        <v>-0.9144880276982823</v>
      </c>
      <c r="BT119" s="27">
        <f t="shared" ref="BT119:BT144" si="312">BT8-BR8</f>
        <v>-2.1950291582810868</v>
      </c>
      <c r="BZ119" t="str">
        <f>BD119</f>
        <v>11 Corporate managers and directors</v>
      </c>
      <c r="CA119" s="68">
        <f t="shared" ref="CA119:CD144" si="313">CB8-CA8</f>
        <v>0.447121995479002</v>
      </c>
      <c r="CB119" s="68">
        <f t="shared" si="313"/>
        <v>0.18106483839402632</v>
      </c>
      <c r="CC119" s="68">
        <f t="shared" si="313"/>
        <v>-1.0409979125380633</v>
      </c>
      <c r="CD119" s="68">
        <f t="shared" si="313"/>
        <v>-0.81238312089460019</v>
      </c>
      <c r="CE119" s="68">
        <f t="shared" ref="CE119:CE144" si="314">CE8-CC8</f>
        <v>-1.8533810334326635</v>
      </c>
      <c r="CK119" t="str">
        <f>BO119</f>
        <v>11 Corporate managers and directors</v>
      </c>
      <c r="CL119" s="68">
        <f t="shared" ref="CL119:CO144" si="315">CM8-CL8</f>
        <v>-5.7003355779572495E-2</v>
      </c>
      <c r="CM119" s="68">
        <f t="shared" si="315"/>
        <v>0.14356835372071697</v>
      </c>
      <c r="CN119" s="68">
        <f t="shared" si="315"/>
        <v>-3.8948157279189211E-2</v>
      </c>
      <c r="CO119" s="68">
        <f t="shared" si="315"/>
        <v>0.3137590341717178</v>
      </c>
      <c r="CP119" s="68">
        <f t="shared" ref="CP119:CP144" si="316">CP8-CN8</f>
        <v>0.27481087689252859</v>
      </c>
    </row>
    <row r="120" spans="1:94" x14ac:dyDescent="0.2">
      <c r="A120" t="str">
        <f t="shared" si="298"/>
        <v>12 Other managers and proprietors</v>
      </c>
      <c r="B120" s="27">
        <f t="shared" si="299"/>
        <v>2.5973579860728097E-2</v>
      </c>
      <c r="C120" s="27">
        <f t="shared" si="299"/>
        <v>2.7269037698175541E-2</v>
      </c>
      <c r="D120" s="27">
        <f t="shared" si="299"/>
        <v>4.6773360262496927E-2</v>
      </c>
      <c r="E120" s="27">
        <f t="shared" si="299"/>
        <v>9.3661793331575149E-2</v>
      </c>
      <c r="F120" s="27">
        <f t="shared" si="300"/>
        <v>0.14043515359407208</v>
      </c>
      <c r="L120" t="str">
        <f t="shared" ref="L120:L143" si="317">A120</f>
        <v>12 Other managers and proprietors</v>
      </c>
      <c r="M120" s="27">
        <f t="shared" si="301"/>
        <v>0.18562515702315019</v>
      </c>
      <c r="N120" s="27">
        <f t="shared" si="301"/>
        <v>0.25833579216840774</v>
      </c>
      <c r="O120" s="27">
        <f t="shared" si="301"/>
        <v>0.34319997227416366</v>
      </c>
      <c r="P120" s="27">
        <f t="shared" si="301"/>
        <v>0.82803580903958451</v>
      </c>
      <c r="Q120" s="27">
        <f t="shared" si="302"/>
        <v>1.1712357813137482</v>
      </c>
      <c r="W120" t="str">
        <f t="shared" ref="W120:W143" si="318">A120</f>
        <v>12 Other managers and proprietors</v>
      </c>
      <c r="X120" s="27">
        <f t="shared" si="303"/>
        <v>0.56875768191641685</v>
      </c>
      <c r="Y120" s="27">
        <f t="shared" si="303"/>
        <v>0.14967443690018722</v>
      </c>
      <c r="Z120" s="27">
        <f t="shared" si="303"/>
        <v>0.60964613469785967</v>
      </c>
      <c r="AA120" s="27">
        <f t="shared" si="303"/>
        <v>1.715873234268761</v>
      </c>
      <c r="AB120" s="27">
        <f t="shared" si="304"/>
        <v>2.3255193689666207</v>
      </c>
      <c r="AH120" t="str">
        <f t="shared" ref="AH120:AH143" si="319">L120</f>
        <v>12 Other managers and proprietors</v>
      </c>
      <c r="AI120" s="27">
        <f t="shared" si="305"/>
        <v>0.10381742635410562</v>
      </c>
      <c r="AJ120" s="27">
        <f t="shared" si="305"/>
        <v>0.14612552468910578</v>
      </c>
      <c r="AK120" s="27">
        <f t="shared" si="305"/>
        <v>5.9979872488112873E-2</v>
      </c>
      <c r="AL120" s="27">
        <f t="shared" si="305"/>
        <v>0.39891452866434007</v>
      </c>
      <c r="AM120" s="27">
        <f t="shared" si="306"/>
        <v>0.45889440115245295</v>
      </c>
      <c r="AS120" t="str">
        <f t="shared" ref="AS120:AS143" si="320">W120</f>
        <v>12 Other managers and proprietors</v>
      </c>
      <c r="AT120" s="27">
        <f t="shared" si="307"/>
        <v>0.18329481001873438</v>
      </c>
      <c r="AU120" s="27">
        <f t="shared" si="307"/>
        <v>4.4980993793710011E-2</v>
      </c>
      <c r="AV120" s="27">
        <f t="shared" si="307"/>
        <v>0.17078421684688361</v>
      </c>
      <c r="AW120" s="27">
        <f t="shared" si="307"/>
        <v>0.42516243016519684</v>
      </c>
      <c r="AX120" s="27">
        <f t="shared" si="308"/>
        <v>0.59594664701208044</v>
      </c>
      <c r="BD120" t="str">
        <f t="shared" ref="BD120:BD143" si="321">AH120</f>
        <v>12 Other managers and proprietors</v>
      </c>
      <c r="BE120" s="27">
        <f t="shared" si="309"/>
        <v>-0.2981533428596328</v>
      </c>
      <c r="BF120" s="27">
        <f t="shared" si="309"/>
        <v>0.21782637421211559</v>
      </c>
      <c r="BG120" s="27">
        <f t="shared" si="309"/>
        <v>-0.35380812053308608</v>
      </c>
      <c r="BH120" s="27">
        <f t="shared" si="309"/>
        <v>4.8649600336039711E-2</v>
      </c>
      <c r="BI120" s="27">
        <f t="shared" si="310"/>
        <v>-0.30515852019704637</v>
      </c>
      <c r="BO120" t="str">
        <f t="shared" ref="BO120:BO143" si="322">AS120</f>
        <v>12 Other managers and proprietors</v>
      </c>
      <c r="BP120" s="27">
        <f t="shared" si="311"/>
        <v>-0.13339673022060961</v>
      </c>
      <c r="BQ120" s="27">
        <f t="shared" si="311"/>
        <v>5.7722502457110636E-2</v>
      </c>
      <c r="BR120" s="27">
        <f t="shared" si="311"/>
        <v>-3.914726043407768E-2</v>
      </c>
      <c r="BS120" s="27">
        <f t="shared" si="311"/>
        <v>-0.29069943109603624</v>
      </c>
      <c r="BT120" s="27">
        <f t="shared" si="312"/>
        <v>-0.32984669153011392</v>
      </c>
      <c r="BZ120" t="str">
        <f t="shared" ref="BZ120:BZ143" si="323">BD120</f>
        <v>12 Other managers and proprietors</v>
      </c>
      <c r="CA120" s="68">
        <f t="shared" si="313"/>
        <v>-0.10573611070087763</v>
      </c>
      <c r="CB120" s="68">
        <f t="shared" si="313"/>
        <v>0.11874437226002232</v>
      </c>
      <c r="CC120" s="68">
        <f t="shared" si="313"/>
        <v>-0.34816213605347279</v>
      </c>
      <c r="CD120" s="68">
        <f t="shared" si="313"/>
        <v>-0.58212176257628778</v>
      </c>
      <c r="CE120" s="68">
        <f t="shared" si="314"/>
        <v>-0.93028389862976058</v>
      </c>
      <c r="CK120" t="str">
        <f t="shared" ref="CK120:CK143" si="324">BO120</f>
        <v>12 Other managers and proprietors</v>
      </c>
      <c r="CL120" s="68">
        <f t="shared" si="315"/>
        <v>-0.28500857030724525</v>
      </c>
      <c r="CM120" s="68">
        <f t="shared" si="315"/>
        <v>0.17102893075374925</v>
      </c>
      <c r="CN120" s="68">
        <f t="shared" si="315"/>
        <v>2.8975664686804903E-2</v>
      </c>
      <c r="CO120" s="68">
        <f t="shared" si="315"/>
        <v>0.25374053636783667</v>
      </c>
      <c r="CP120" s="68">
        <f t="shared" si="316"/>
        <v>0.28271620105464157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0.19795904900963057</v>
      </c>
      <c r="C121" s="27">
        <f t="shared" si="299"/>
        <v>0.24867927230586595</v>
      </c>
      <c r="D121" s="27">
        <f t="shared" si="299"/>
        <v>0.62005160298256023</v>
      </c>
      <c r="E121" s="27">
        <f t="shared" si="299"/>
        <v>0.73208401931563349</v>
      </c>
      <c r="F121" s="27">
        <f t="shared" si="300"/>
        <v>1.3521356222981937</v>
      </c>
      <c r="L121" t="str">
        <f t="shared" si="317"/>
        <v>21 Science, research, engineering and technology professionals</v>
      </c>
      <c r="M121" s="27">
        <f t="shared" si="301"/>
        <v>0.79480534638083711</v>
      </c>
      <c r="N121" s="27">
        <f t="shared" si="301"/>
        <v>0.87126487012409903</v>
      </c>
      <c r="O121" s="27">
        <f t="shared" si="301"/>
        <v>2.9378591326301091</v>
      </c>
      <c r="P121" s="27">
        <f t="shared" si="301"/>
        <v>3.3007632688527266</v>
      </c>
      <c r="Q121" s="27">
        <f t="shared" si="302"/>
        <v>6.2386224014828358</v>
      </c>
      <c r="W121" t="str">
        <f t="shared" si="318"/>
        <v>21 Science, research, engineering and technology professionals</v>
      </c>
      <c r="X121" s="27">
        <f t="shared" si="303"/>
        <v>1.8372899584701106</v>
      </c>
      <c r="Y121" s="27">
        <f t="shared" si="303"/>
        <v>-0.17713618999800573</v>
      </c>
      <c r="Z121" s="27">
        <f t="shared" si="303"/>
        <v>2.9437849669839036</v>
      </c>
      <c r="AA121" s="27">
        <f t="shared" si="303"/>
        <v>2.8393845412813299</v>
      </c>
      <c r="AB121" s="27">
        <f t="shared" si="304"/>
        <v>5.7831695082652335</v>
      </c>
      <c r="AH121" t="str">
        <f t="shared" si="319"/>
        <v>21 Science, research, engineering and technology professionals</v>
      </c>
      <c r="AI121" s="27">
        <f t="shared" si="305"/>
        <v>0.1538332877790991</v>
      </c>
      <c r="AJ121" s="27">
        <f t="shared" si="305"/>
        <v>4.3498266985176004E-2</v>
      </c>
      <c r="AK121" s="27">
        <f t="shared" si="305"/>
        <v>0.26729449102659197</v>
      </c>
      <c r="AL121" s="27">
        <f t="shared" si="305"/>
        <v>0.30589506693219692</v>
      </c>
      <c r="AM121" s="27">
        <f t="shared" si="306"/>
        <v>0.5731895579587889</v>
      </c>
      <c r="AS121" t="str">
        <f t="shared" si="320"/>
        <v>21 Science, research, engineering and technology professionals</v>
      </c>
      <c r="AT121" s="27">
        <f t="shared" si="307"/>
        <v>0.53633677718343353</v>
      </c>
      <c r="AU121" s="27">
        <f t="shared" si="307"/>
        <v>-1.9283941176283292E-2</v>
      </c>
      <c r="AV121" s="27">
        <f t="shared" si="307"/>
        <v>0.42879459902597361</v>
      </c>
      <c r="AW121" s="27">
        <f t="shared" si="307"/>
        <v>0.48278420175860504</v>
      </c>
      <c r="AX121" s="27">
        <f t="shared" si="308"/>
        <v>0.91157880078457865</v>
      </c>
      <c r="BD121" t="str">
        <f t="shared" si="321"/>
        <v>21 Science, research, engineering and technology professionals</v>
      </c>
      <c r="BE121" s="27">
        <f t="shared" si="309"/>
        <v>0.12214769335494058</v>
      </c>
      <c r="BF121" s="27">
        <f t="shared" si="309"/>
        <v>7.4887242844342339E-2</v>
      </c>
      <c r="BG121" s="27">
        <f t="shared" si="309"/>
        <v>0.36573102033700611</v>
      </c>
      <c r="BH121" s="27">
        <f t="shared" si="309"/>
        <v>-0.58437191396166721</v>
      </c>
      <c r="BI121" s="27">
        <f t="shared" si="310"/>
        <v>-0.2186408936246611</v>
      </c>
      <c r="BO121" t="str">
        <f t="shared" si="322"/>
        <v>21 Science, research, engineering and technology professionals</v>
      </c>
      <c r="BP121" s="27">
        <f t="shared" si="311"/>
        <v>-0.1253199079816163</v>
      </c>
      <c r="BQ121" s="27">
        <f t="shared" si="311"/>
        <v>-3.6302440130273617E-3</v>
      </c>
      <c r="BR121" s="27">
        <f t="shared" si="311"/>
        <v>0.42072745046224158</v>
      </c>
      <c r="BS121" s="27">
        <f t="shared" si="311"/>
        <v>-0.39189233433472381</v>
      </c>
      <c r="BT121" s="27">
        <f t="shared" si="312"/>
        <v>2.8835116127517768E-2</v>
      </c>
      <c r="BZ121" t="str">
        <f t="shared" si="323"/>
        <v>21 Science, research, engineering and technology professionals</v>
      </c>
      <c r="CA121" s="68">
        <f t="shared" si="313"/>
        <v>0.16470640043039841</v>
      </c>
      <c r="CB121" s="68">
        <f t="shared" si="313"/>
        <v>4.8235253530073852E-2</v>
      </c>
      <c r="CC121" s="68">
        <f t="shared" si="313"/>
        <v>8.5947392511730225E-2</v>
      </c>
      <c r="CD121" s="68">
        <f t="shared" si="313"/>
        <v>-0.62675355442310154</v>
      </c>
      <c r="CE121" s="68">
        <f t="shared" si="314"/>
        <v>-0.54080616191137132</v>
      </c>
      <c r="CK121" t="str">
        <f t="shared" si="324"/>
        <v>21 Science, research, engineering and technology professionals</v>
      </c>
      <c r="CL121" s="68">
        <f t="shared" si="315"/>
        <v>-2.0844785648828135E-2</v>
      </c>
      <c r="CM121" s="68">
        <f t="shared" si="315"/>
        <v>8.7979051102308692E-2</v>
      </c>
      <c r="CN121" s="68">
        <f t="shared" si="315"/>
        <v>0.29851045975450241</v>
      </c>
      <c r="CO121" s="68">
        <f t="shared" si="315"/>
        <v>0.30727852768821018</v>
      </c>
      <c r="CP121" s="68">
        <f t="shared" si="316"/>
        <v>0.60578898744271259</v>
      </c>
    </row>
    <row r="122" spans="1:94" x14ac:dyDescent="0.2">
      <c r="A122" t="str">
        <f t="shared" si="298"/>
        <v>22 Health professionals</v>
      </c>
      <c r="B122" s="27">
        <f t="shared" si="299"/>
        <v>0.27648180569044789</v>
      </c>
      <c r="C122" s="27">
        <f t="shared" si="299"/>
        <v>0.26608291994144162</v>
      </c>
      <c r="D122" s="27">
        <f t="shared" si="299"/>
        <v>0.55516625546503695</v>
      </c>
      <c r="E122" s="27">
        <f t="shared" si="299"/>
        <v>0.93301344725576119</v>
      </c>
      <c r="F122" s="27">
        <f t="shared" si="300"/>
        <v>1.4881797027207981</v>
      </c>
      <c r="L122" t="str">
        <f t="shared" si="317"/>
        <v>22 Health professionals</v>
      </c>
      <c r="M122" s="27">
        <f t="shared" si="301"/>
        <v>0.85270740246511245</v>
      </c>
      <c r="N122" s="27">
        <f t="shared" si="301"/>
        <v>0.68932326468513772</v>
      </c>
      <c r="O122" s="27">
        <f t="shared" si="301"/>
        <v>0.80193828678036727</v>
      </c>
      <c r="P122" s="27">
        <f t="shared" si="301"/>
        <v>2.0363711299108536</v>
      </c>
      <c r="Q122" s="27">
        <f t="shared" si="302"/>
        <v>2.8383094166912208</v>
      </c>
      <c r="W122" t="str">
        <f t="shared" si="318"/>
        <v>22 Health professionals</v>
      </c>
      <c r="X122" s="27">
        <f t="shared" si="303"/>
        <v>2.2118033222349922</v>
      </c>
      <c r="Y122" s="27">
        <f t="shared" si="303"/>
        <v>1.0901630488108438E-2</v>
      </c>
      <c r="Z122" s="27">
        <f t="shared" si="303"/>
        <v>0.74859645503769556</v>
      </c>
      <c r="AA122" s="27">
        <f t="shared" si="303"/>
        <v>2.3379167917566708</v>
      </c>
      <c r="AB122" s="27">
        <f t="shared" si="304"/>
        <v>3.0865132467943663</v>
      </c>
      <c r="AH122" t="str">
        <f t="shared" si="319"/>
        <v>22 Health professionals</v>
      </c>
      <c r="AI122" s="27">
        <f t="shared" si="305"/>
        <v>-1.2353300705300265</v>
      </c>
      <c r="AJ122" s="27">
        <f t="shared" si="305"/>
        <v>-0.56829745038556201</v>
      </c>
      <c r="AK122" s="27">
        <f t="shared" si="305"/>
        <v>-2.0670491090244236</v>
      </c>
      <c r="AL122" s="27">
        <f t="shared" si="305"/>
        <v>-1.4481924488466156</v>
      </c>
      <c r="AM122" s="27">
        <f t="shared" si="306"/>
        <v>-3.5152415578710392</v>
      </c>
      <c r="AS122" t="str">
        <f t="shared" si="320"/>
        <v>22 Health professionals</v>
      </c>
      <c r="AT122" s="27">
        <f t="shared" si="307"/>
        <v>0.1474658742871835</v>
      </c>
      <c r="AU122" s="27">
        <f t="shared" si="307"/>
        <v>3.5987477873190565E-2</v>
      </c>
      <c r="AV122" s="27">
        <f t="shared" si="307"/>
        <v>6.1282075786042833E-2</v>
      </c>
      <c r="AW122" s="27">
        <f t="shared" si="307"/>
        <v>0.195500660560886</v>
      </c>
      <c r="AX122" s="27">
        <f t="shared" si="308"/>
        <v>0.25678273634692883</v>
      </c>
      <c r="BD122" t="str">
        <f t="shared" si="321"/>
        <v>22 Health professionals</v>
      </c>
      <c r="BE122" s="27">
        <f t="shared" si="309"/>
        <v>0.72249055398289208</v>
      </c>
      <c r="BF122" s="27">
        <f t="shared" si="309"/>
        <v>0.21682639414083793</v>
      </c>
      <c r="BG122" s="27">
        <f t="shared" si="309"/>
        <v>-9.2302748843224869E-3</v>
      </c>
      <c r="BH122" s="27">
        <f t="shared" si="309"/>
        <v>0.38729891875776445</v>
      </c>
      <c r="BI122" s="27">
        <f t="shared" si="310"/>
        <v>0.37806864387344197</v>
      </c>
      <c r="BO122" t="str">
        <f t="shared" si="322"/>
        <v>22 Health professionals</v>
      </c>
      <c r="BP122" s="27">
        <f t="shared" si="311"/>
        <v>0.34837801797421086</v>
      </c>
      <c r="BQ122" s="27">
        <f t="shared" si="311"/>
        <v>-0.10387248207553768</v>
      </c>
      <c r="BR122" s="27">
        <f t="shared" si="311"/>
        <v>-6.4662262814454863E-2</v>
      </c>
      <c r="BS122" s="27">
        <f t="shared" si="311"/>
        <v>-0.43304144870060468</v>
      </c>
      <c r="BT122" s="27">
        <f t="shared" si="312"/>
        <v>-0.49770371151505954</v>
      </c>
      <c r="BZ122" t="str">
        <f t="shared" si="323"/>
        <v>22 Health professionals</v>
      </c>
      <c r="CA122" s="68">
        <f t="shared" si="313"/>
        <v>0.20693258721723029</v>
      </c>
      <c r="CB122" s="68">
        <f t="shared" si="313"/>
        <v>-7.5286189199824216E-2</v>
      </c>
      <c r="CC122" s="68">
        <f t="shared" si="313"/>
        <v>-0.17238669870825296</v>
      </c>
      <c r="CD122" s="68">
        <f t="shared" si="313"/>
        <v>-0.31745174635235673</v>
      </c>
      <c r="CE122" s="68">
        <f t="shared" si="314"/>
        <v>-0.4898384450606097</v>
      </c>
      <c r="CK122" t="str">
        <f t="shared" si="324"/>
        <v>22 Health professionals</v>
      </c>
      <c r="CL122" s="68">
        <f t="shared" si="315"/>
        <v>9.9685367710628525E-3</v>
      </c>
      <c r="CM122" s="68">
        <f t="shared" si="315"/>
        <v>5.1654662347530939E-2</v>
      </c>
      <c r="CN122" s="68">
        <f t="shared" si="315"/>
        <v>1.8640827942242394E-2</v>
      </c>
      <c r="CO122" s="68">
        <f t="shared" si="315"/>
        <v>0.10268755447470448</v>
      </c>
      <c r="CP122" s="68">
        <f t="shared" si="316"/>
        <v>0.12132838241694688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0.30119484467193836</v>
      </c>
      <c r="C123" s="27">
        <f t="shared" si="299"/>
        <v>0.29496568391142697</v>
      </c>
      <c r="D123" s="27">
        <f t="shared" si="299"/>
        <v>0.52732742471784588</v>
      </c>
      <c r="E123" s="27">
        <f t="shared" si="299"/>
        <v>0.98641765353520405</v>
      </c>
      <c r="F123" s="27">
        <f t="shared" si="300"/>
        <v>1.5137450782530499</v>
      </c>
      <c r="L123" t="str">
        <f t="shared" si="317"/>
        <v>23 Teaching and other educational professionals</v>
      </c>
      <c r="M123" s="27">
        <f t="shared" si="301"/>
        <v>1.6513393343394682</v>
      </c>
      <c r="N123" s="27">
        <f t="shared" si="301"/>
        <v>1.8812611791041469</v>
      </c>
      <c r="O123" s="27">
        <f t="shared" si="301"/>
        <v>2.7957093488406457</v>
      </c>
      <c r="P123" s="27">
        <f t="shared" si="301"/>
        <v>5.7065644673105496</v>
      </c>
      <c r="Q123" s="27">
        <f t="shared" si="302"/>
        <v>8.5022738161511953</v>
      </c>
      <c r="W123" t="str">
        <f t="shared" si="318"/>
        <v>23 Teaching and other educational professionals</v>
      </c>
      <c r="X123" s="27">
        <f t="shared" si="303"/>
        <v>-0.5934135208134208</v>
      </c>
      <c r="Y123" s="27">
        <f t="shared" si="303"/>
        <v>-0.12008291246479708</v>
      </c>
      <c r="Z123" s="27">
        <f t="shared" si="303"/>
        <v>-1.381119044030461</v>
      </c>
      <c r="AA123" s="27">
        <f t="shared" si="303"/>
        <v>-1.6586181081771505</v>
      </c>
      <c r="AB123" s="27">
        <f t="shared" si="304"/>
        <v>-3.0397371522076115</v>
      </c>
      <c r="AH123" t="str">
        <f t="shared" si="319"/>
        <v>23 Teaching and other educational professionals</v>
      </c>
      <c r="AI123" s="27">
        <f t="shared" si="305"/>
        <v>-0.47452858934186981</v>
      </c>
      <c r="AJ123" s="27">
        <f t="shared" si="305"/>
        <v>-9.6727747953133769E-2</v>
      </c>
      <c r="AK123" s="27">
        <f t="shared" si="305"/>
        <v>-0.32094126945442603</v>
      </c>
      <c r="AL123" s="27">
        <f t="shared" si="305"/>
        <v>3.4973933355628706E-2</v>
      </c>
      <c r="AM123" s="27">
        <f t="shared" si="306"/>
        <v>-0.28596733609879732</v>
      </c>
      <c r="AS123" t="str">
        <f t="shared" si="320"/>
        <v>23 Teaching and other educational professionals</v>
      </c>
      <c r="AT123" s="27">
        <f t="shared" si="307"/>
        <v>4.0697676189870691E-2</v>
      </c>
      <c r="AU123" s="27">
        <f t="shared" si="307"/>
        <v>-1.5061029617083166E-2</v>
      </c>
      <c r="AV123" s="27">
        <f t="shared" si="307"/>
        <v>-5.6102995657295762E-2</v>
      </c>
      <c r="AW123" s="27">
        <f t="shared" si="307"/>
        <v>-2.2724958420790087E-2</v>
      </c>
      <c r="AX123" s="27">
        <f t="shared" si="308"/>
        <v>-7.8827954078085849E-2</v>
      </c>
      <c r="BD123" t="str">
        <f t="shared" si="321"/>
        <v>23 Teaching and other educational professionals</v>
      </c>
      <c r="BE123" s="27">
        <f t="shared" si="309"/>
        <v>9.8208869858377179E-2</v>
      </c>
      <c r="BF123" s="27">
        <f t="shared" si="309"/>
        <v>0.22764870982416463</v>
      </c>
      <c r="BG123" s="27">
        <f t="shared" si="309"/>
        <v>-0.19259681301616038</v>
      </c>
      <c r="BH123" s="27">
        <f t="shared" si="309"/>
        <v>0.21379009975191976</v>
      </c>
      <c r="BI123" s="27">
        <f t="shared" si="310"/>
        <v>2.1193286735759376E-2</v>
      </c>
      <c r="BO123" t="str">
        <f t="shared" si="322"/>
        <v>23 Teaching and other educational professionals</v>
      </c>
      <c r="BP123" s="27">
        <f t="shared" si="311"/>
        <v>5.4405385454252775E-2</v>
      </c>
      <c r="BQ123" s="27">
        <f t="shared" si="311"/>
        <v>-1.5711544999201132E-2</v>
      </c>
      <c r="BR123" s="27">
        <f t="shared" si="311"/>
        <v>-0.11267749501854407</v>
      </c>
      <c r="BS123" s="27">
        <f t="shared" si="311"/>
        <v>-0.13185448434574898</v>
      </c>
      <c r="BT123" s="27">
        <f t="shared" si="312"/>
        <v>-0.24453197936429305</v>
      </c>
      <c r="BZ123" t="str">
        <f t="shared" si="323"/>
        <v>23 Teaching and other educational professionals</v>
      </c>
      <c r="CA123" s="68">
        <f t="shared" si="313"/>
        <v>2.2596387258157935E-2</v>
      </c>
      <c r="CB123" s="68">
        <f t="shared" si="313"/>
        <v>5.408853787517931E-2</v>
      </c>
      <c r="CC123" s="68">
        <f t="shared" si="313"/>
        <v>-0.1396117512719165</v>
      </c>
      <c r="CD123" s="68">
        <f t="shared" si="313"/>
        <v>-0.22405586035202596</v>
      </c>
      <c r="CE123" s="68">
        <f t="shared" si="314"/>
        <v>-0.36366761162394245</v>
      </c>
      <c r="CK123" t="str">
        <f t="shared" si="324"/>
        <v>23 Teaching and other educational professionals</v>
      </c>
      <c r="CL123" s="68">
        <f t="shared" si="315"/>
        <v>-5.0870481947472568E-3</v>
      </c>
      <c r="CM123" s="68">
        <f t="shared" si="315"/>
        <v>0.10740977528078113</v>
      </c>
      <c r="CN123" s="68">
        <f t="shared" si="315"/>
        <v>3.7996430440109086E-2</v>
      </c>
      <c r="CO123" s="68">
        <f t="shared" si="315"/>
        <v>0.10799489300905774</v>
      </c>
      <c r="CP123" s="68">
        <f t="shared" si="316"/>
        <v>0.14599132344916682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9.0986144662722479E-2</v>
      </c>
      <c r="C124" s="27">
        <f t="shared" si="299"/>
        <v>0.10656264418045691</v>
      </c>
      <c r="D124" s="27">
        <f t="shared" si="299"/>
        <v>0.12365574739065222</v>
      </c>
      <c r="E124" s="27">
        <f t="shared" si="299"/>
        <v>0.23651439792284012</v>
      </c>
      <c r="F124" s="27">
        <f t="shared" si="300"/>
        <v>0.36017014531349234</v>
      </c>
      <c r="L124" t="str">
        <f t="shared" si="317"/>
        <v>24 Business, media and public service professionals</v>
      </c>
      <c r="M124" s="27">
        <f t="shared" si="301"/>
        <v>1.0972613833966323</v>
      </c>
      <c r="N124" s="27">
        <f t="shared" si="301"/>
        <v>1.1692948017024047</v>
      </c>
      <c r="O124" s="27">
        <f t="shared" si="301"/>
        <v>1.2385864679964556</v>
      </c>
      <c r="P124" s="27">
        <f t="shared" si="301"/>
        <v>2.4718305824065538</v>
      </c>
      <c r="Q124" s="27">
        <f t="shared" si="302"/>
        <v>3.7104170504030094</v>
      </c>
      <c r="W124" t="str">
        <f t="shared" si="318"/>
        <v>24 Business, media and public service professionals</v>
      </c>
      <c r="X124" s="27">
        <f t="shared" si="303"/>
        <v>2.0934489333016</v>
      </c>
      <c r="Y124" s="27">
        <f t="shared" si="303"/>
        <v>0.84809174571454804</v>
      </c>
      <c r="Z124" s="27">
        <f t="shared" si="303"/>
        <v>0.65410684961403831</v>
      </c>
      <c r="AA124" s="27">
        <f t="shared" si="303"/>
        <v>2.142962586859408</v>
      </c>
      <c r="AB124" s="27">
        <f t="shared" si="304"/>
        <v>2.7970694364734463</v>
      </c>
      <c r="AH124" t="str">
        <f t="shared" si="319"/>
        <v>24 Business, media and public service professionals</v>
      </c>
      <c r="AI124" s="27">
        <f t="shared" si="305"/>
        <v>-1.0149670999042293E-2</v>
      </c>
      <c r="AJ124" s="27">
        <f t="shared" si="305"/>
        <v>7.4437142240044274E-2</v>
      </c>
      <c r="AK124" s="27">
        <f t="shared" si="305"/>
        <v>-9.670283371140953E-2</v>
      </c>
      <c r="AL124" s="27">
        <f t="shared" si="305"/>
        <v>0.15873373480273889</v>
      </c>
      <c r="AM124" s="27">
        <f t="shared" si="306"/>
        <v>6.203090109132936E-2</v>
      </c>
      <c r="AS124" t="str">
        <f t="shared" si="320"/>
        <v>24 Business, media and public service professionals</v>
      </c>
      <c r="AT124" s="27">
        <f t="shared" si="307"/>
        <v>0.34599259003464011</v>
      </c>
      <c r="AU124" s="27">
        <f t="shared" si="307"/>
        <v>0.19709097489216365</v>
      </c>
      <c r="AV124" s="27">
        <f t="shared" si="307"/>
        <v>0.13710672782321476</v>
      </c>
      <c r="AW124" s="27">
        <f t="shared" si="307"/>
        <v>0.52475316800373495</v>
      </c>
      <c r="AX124" s="27">
        <f t="shared" si="308"/>
        <v>0.66185989582694971</v>
      </c>
      <c r="BD124" t="str">
        <f t="shared" si="321"/>
        <v>24 Business, media and public service professionals</v>
      </c>
      <c r="BE124" s="27">
        <f t="shared" si="309"/>
        <v>0.59623234315066398</v>
      </c>
      <c r="BF124" s="27">
        <f t="shared" si="309"/>
        <v>0.53184294654645026</v>
      </c>
      <c r="BG124" s="27">
        <f t="shared" si="309"/>
        <v>-7.5303432125343406E-2</v>
      </c>
      <c r="BH124" s="27">
        <f t="shared" si="309"/>
        <v>8.6180570063011608E-2</v>
      </c>
      <c r="BI124" s="27">
        <f t="shared" si="310"/>
        <v>1.0877137937668202E-2</v>
      </c>
      <c r="BO124" t="str">
        <f t="shared" si="322"/>
        <v>24 Business, media and public service professionals</v>
      </c>
      <c r="BP124" s="27">
        <f t="shared" si="311"/>
        <v>4.8716606614203517E-2</v>
      </c>
      <c r="BQ124" s="27">
        <f t="shared" si="311"/>
        <v>0.19053568737958404</v>
      </c>
      <c r="BR124" s="27">
        <f t="shared" si="311"/>
        <v>-0.2131772941723038</v>
      </c>
      <c r="BS124" s="27">
        <f t="shared" si="311"/>
        <v>-0.50023590221594061</v>
      </c>
      <c r="BT124" s="27">
        <f t="shared" si="312"/>
        <v>-0.71341319638824441</v>
      </c>
      <c r="BZ124" t="str">
        <f t="shared" si="323"/>
        <v>24 Business, media and public service professionals</v>
      </c>
      <c r="CA124" s="68">
        <f t="shared" si="313"/>
        <v>0.21942666747659101</v>
      </c>
      <c r="CB124" s="68">
        <f t="shared" si="313"/>
        <v>0.21618597100498382</v>
      </c>
      <c r="CC124" s="68">
        <f t="shared" si="313"/>
        <v>-0.32102753780743054</v>
      </c>
      <c r="CD124" s="68">
        <f t="shared" si="313"/>
        <v>-0.59322325952808153</v>
      </c>
      <c r="CE124" s="68">
        <f t="shared" si="314"/>
        <v>-0.91425079733551207</v>
      </c>
      <c r="CK124" t="str">
        <f t="shared" si="324"/>
        <v>24 Business, media and public service professionals</v>
      </c>
      <c r="CL124" s="68">
        <f t="shared" si="315"/>
        <v>1.126512411519881E-2</v>
      </c>
      <c r="CM124" s="68">
        <f t="shared" si="315"/>
        <v>0.12442778893065876</v>
      </c>
      <c r="CN124" s="68">
        <f t="shared" si="315"/>
        <v>7.2659201526641293E-2</v>
      </c>
      <c r="CO124" s="68">
        <f t="shared" si="315"/>
        <v>0.21717452050621333</v>
      </c>
      <c r="CP124" s="68">
        <f t="shared" si="316"/>
        <v>0.28983372203285462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4.1279515968562136E-2</v>
      </c>
      <c r="C125" s="27">
        <f t="shared" si="299"/>
        <v>4.9217373387776764E-2</v>
      </c>
      <c r="D125" s="27">
        <f t="shared" si="299"/>
        <v>3.9823733657293525E-2</v>
      </c>
      <c r="E125" s="27">
        <f t="shared" si="299"/>
        <v>0.13054215387204704</v>
      </c>
      <c r="F125" s="27">
        <f t="shared" si="300"/>
        <v>0.17036588752934057</v>
      </c>
      <c r="L125" t="str">
        <f t="shared" si="317"/>
        <v>31 Science, engineering and technology associate professionals</v>
      </c>
      <c r="M125" s="27">
        <f t="shared" si="301"/>
        <v>0.18963985073865319</v>
      </c>
      <c r="N125" s="27">
        <f t="shared" si="301"/>
        <v>0.24997220798022313</v>
      </c>
      <c r="O125" s="27">
        <f t="shared" si="301"/>
        <v>0.13384624951007651</v>
      </c>
      <c r="P125" s="27">
        <f t="shared" si="301"/>
        <v>0.52712622978163082</v>
      </c>
      <c r="Q125" s="27">
        <f t="shared" si="302"/>
        <v>0.66097247929170733</v>
      </c>
      <c r="W125" t="str">
        <f t="shared" si="318"/>
        <v>31 Science, engineering and technology associate professionals</v>
      </c>
      <c r="X125" s="27">
        <f t="shared" si="303"/>
        <v>0.65618960146628291</v>
      </c>
      <c r="Y125" s="27">
        <f t="shared" si="303"/>
        <v>0.12371455283974564</v>
      </c>
      <c r="Z125" s="27">
        <f t="shared" si="303"/>
        <v>-1.6835714115237543E-3</v>
      </c>
      <c r="AA125" s="27">
        <f t="shared" si="303"/>
        <v>0.65332344672030773</v>
      </c>
      <c r="AB125" s="27">
        <f t="shared" si="304"/>
        <v>0.65163987530878398</v>
      </c>
      <c r="AH125" t="str">
        <f t="shared" si="319"/>
        <v>31 Science, engineering and technology associate professionals</v>
      </c>
      <c r="AI125" s="27">
        <f t="shared" si="305"/>
        <v>0.11807111592915187</v>
      </c>
      <c r="AJ125" s="27">
        <f t="shared" si="305"/>
        <v>4.1182245943925389E-2</v>
      </c>
      <c r="AK125" s="27">
        <f t="shared" si="305"/>
        <v>4.3221571755499344E-2</v>
      </c>
      <c r="AL125" s="27">
        <f t="shared" si="305"/>
        <v>0.22801472476375684</v>
      </c>
      <c r="AM125" s="27">
        <f t="shared" si="306"/>
        <v>0.27123629651925618</v>
      </c>
      <c r="AS125" t="str">
        <f t="shared" si="320"/>
        <v>31 Science, engineering and technology associate professionals</v>
      </c>
      <c r="AT125" s="27">
        <f t="shared" si="307"/>
        <v>0.25564192996891655</v>
      </c>
      <c r="AU125" s="27">
        <f t="shared" si="307"/>
        <v>7.6235250332087556E-2</v>
      </c>
      <c r="AV125" s="27">
        <f t="shared" si="307"/>
        <v>-0.21176602579323323</v>
      </c>
      <c r="AW125" s="27">
        <f t="shared" si="307"/>
        <v>8.7397049298197249E-2</v>
      </c>
      <c r="AX125" s="27">
        <f t="shared" si="308"/>
        <v>-0.12436897649503598</v>
      </c>
      <c r="BD125" t="str">
        <f t="shared" si="321"/>
        <v>31 Science, engineering and technology associate professionals</v>
      </c>
      <c r="BE125" s="27">
        <f t="shared" si="309"/>
        <v>0.11553118764304804</v>
      </c>
      <c r="BF125" s="27">
        <f t="shared" si="309"/>
        <v>0.17399280252237093</v>
      </c>
      <c r="BG125" s="27">
        <f t="shared" si="309"/>
        <v>-0.62820490785846728</v>
      </c>
      <c r="BH125" s="27">
        <f t="shared" si="309"/>
        <v>-0.46120881064876551</v>
      </c>
      <c r="BI125" s="27">
        <f t="shared" si="310"/>
        <v>-1.0894137185072328</v>
      </c>
      <c r="BO125" t="str">
        <f t="shared" si="322"/>
        <v>31 Science, engineering and technology associate professionals</v>
      </c>
      <c r="BP125" s="27">
        <f t="shared" si="311"/>
        <v>0.13965241771517034</v>
      </c>
      <c r="BQ125" s="27">
        <f t="shared" si="311"/>
        <v>6.0497109605477828E-2</v>
      </c>
      <c r="BR125" s="27">
        <f t="shared" si="311"/>
        <v>-0.23723267380729363</v>
      </c>
      <c r="BS125" s="27">
        <f t="shared" si="311"/>
        <v>-0.15246223291204442</v>
      </c>
      <c r="BT125" s="27">
        <f t="shared" si="312"/>
        <v>-0.38969490671933804</v>
      </c>
      <c r="BZ125" t="str">
        <f t="shared" si="323"/>
        <v>31 Science, engineering and technology associate professionals</v>
      </c>
      <c r="CA125" s="68">
        <f t="shared" si="313"/>
        <v>0.21592360592384408</v>
      </c>
      <c r="CB125" s="68">
        <f t="shared" si="313"/>
        <v>0.159173835086313</v>
      </c>
      <c r="CC125" s="68">
        <f t="shared" si="313"/>
        <v>-0.30279327645753518</v>
      </c>
      <c r="CD125" s="68">
        <f t="shared" si="313"/>
        <v>-0.25862378435606725</v>
      </c>
      <c r="CE125" s="68">
        <f t="shared" si="314"/>
        <v>-0.56141706081360243</v>
      </c>
      <c r="CK125" t="str">
        <f t="shared" si="324"/>
        <v>31 Science, engineering and technology associate professionals</v>
      </c>
      <c r="CL125" s="68">
        <f t="shared" si="315"/>
        <v>2.3509946986839725E-2</v>
      </c>
      <c r="CM125" s="68">
        <f t="shared" si="315"/>
        <v>0.10876369145774267</v>
      </c>
      <c r="CN125" s="68">
        <f t="shared" si="315"/>
        <v>6.1646349838179015E-2</v>
      </c>
      <c r="CO125" s="68">
        <f t="shared" si="315"/>
        <v>0.22546927616454221</v>
      </c>
      <c r="CP125" s="68">
        <f t="shared" si="316"/>
        <v>0.28711562600272122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1.3116149129934765E-2</v>
      </c>
      <c r="C126" s="27">
        <f t="shared" si="299"/>
        <v>6.7382779233592857E-3</v>
      </c>
      <c r="D126" s="27">
        <f t="shared" si="299"/>
        <v>6.1254181022955365E-2</v>
      </c>
      <c r="E126" s="27">
        <f t="shared" si="299"/>
        <v>8.4152954517850431E-2</v>
      </c>
      <c r="F126" s="27">
        <f t="shared" si="300"/>
        <v>0.14540713554080581</v>
      </c>
      <c r="L126" t="str">
        <f t="shared" si="317"/>
        <v>32 Health and social care associate professionals</v>
      </c>
      <c r="M126" s="27">
        <f t="shared" si="301"/>
        <v>0.22955332085614288</v>
      </c>
      <c r="N126" s="27">
        <f t="shared" si="301"/>
        <v>0.2245097310713482</v>
      </c>
      <c r="O126" s="27">
        <f t="shared" si="301"/>
        <v>1.5178156229280297</v>
      </c>
      <c r="P126" s="27">
        <f t="shared" si="301"/>
        <v>1.781535579701722</v>
      </c>
      <c r="Q126" s="27">
        <f t="shared" si="302"/>
        <v>3.2993512026297518</v>
      </c>
      <c r="W126" t="str">
        <f t="shared" si="318"/>
        <v>32 Health and social care associate professionals</v>
      </c>
      <c r="X126" s="27">
        <f t="shared" si="303"/>
        <v>0.7544762614552103</v>
      </c>
      <c r="Y126" s="27">
        <f t="shared" si="303"/>
        <v>0.11141991437532539</v>
      </c>
      <c r="Z126" s="27">
        <f t="shared" si="303"/>
        <v>3.8456635091418088</v>
      </c>
      <c r="AA126" s="27">
        <f t="shared" si="303"/>
        <v>3.3348180741878419</v>
      </c>
      <c r="AB126" s="27">
        <f t="shared" si="304"/>
        <v>7.1804815833296507</v>
      </c>
      <c r="AH126" t="str">
        <f t="shared" si="319"/>
        <v>32 Health and social care associate professionals</v>
      </c>
      <c r="AI126" s="27">
        <f t="shared" si="305"/>
        <v>-0.37282935883782953</v>
      </c>
      <c r="AJ126" s="27">
        <f t="shared" si="305"/>
        <v>-0.12456356744307184</v>
      </c>
      <c r="AK126" s="27">
        <f t="shared" si="305"/>
        <v>0.3867944827276717</v>
      </c>
      <c r="AL126" s="27">
        <f t="shared" si="305"/>
        <v>-1.0909979281596431</v>
      </c>
      <c r="AM126" s="27">
        <f t="shared" si="306"/>
        <v>-0.70420344543197144</v>
      </c>
      <c r="AS126" t="str">
        <f t="shared" si="320"/>
        <v>32 Health and social care associate professionals</v>
      </c>
      <c r="AT126" s="27">
        <f t="shared" si="307"/>
        <v>0.10335227951625769</v>
      </c>
      <c r="AU126" s="27">
        <f t="shared" si="307"/>
        <v>4.6716083158452326E-2</v>
      </c>
      <c r="AV126" s="27">
        <f t="shared" si="307"/>
        <v>0.4008336340365416</v>
      </c>
      <c r="AW126" s="27">
        <f t="shared" si="307"/>
        <v>0.33078958753290566</v>
      </c>
      <c r="AX126" s="27">
        <f t="shared" si="308"/>
        <v>0.73162322156944726</v>
      </c>
      <c r="BD126" t="str">
        <f t="shared" si="321"/>
        <v>32 Health and social care associate professionals</v>
      </c>
      <c r="BE126" s="27">
        <f t="shared" si="309"/>
        <v>0.48019476561212082</v>
      </c>
      <c r="BF126" s="27">
        <f t="shared" si="309"/>
        <v>0.33782812547116814</v>
      </c>
      <c r="BG126" s="27">
        <f t="shared" si="309"/>
        <v>2.0818407778217138</v>
      </c>
      <c r="BH126" s="27">
        <f t="shared" si="309"/>
        <v>1.6142517793724984</v>
      </c>
      <c r="BI126" s="27">
        <f t="shared" si="310"/>
        <v>3.6960925571942123</v>
      </c>
      <c r="BO126" t="str">
        <f t="shared" si="322"/>
        <v>32 Health and social care associate professionals</v>
      </c>
      <c r="BP126" s="27">
        <f t="shared" si="311"/>
        <v>0.21095952458412182</v>
      </c>
      <c r="BQ126" s="27">
        <f t="shared" si="311"/>
        <v>-4.868984284102762E-2</v>
      </c>
      <c r="BR126" s="27">
        <f t="shared" si="311"/>
        <v>1.2860214538080839</v>
      </c>
      <c r="BS126" s="27">
        <f t="shared" si="311"/>
        <v>-0.21304326428680476</v>
      </c>
      <c r="BT126" s="27">
        <f t="shared" si="312"/>
        <v>1.0729781895212791</v>
      </c>
      <c r="BZ126" t="str">
        <f t="shared" si="323"/>
        <v>32 Health and social care associate professionals</v>
      </c>
      <c r="CA126" s="68">
        <f t="shared" si="313"/>
        <v>-7.8323918065923315E-2</v>
      </c>
      <c r="CB126" s="68">
        <f t="shared" si="313"/>
        <v>-3.3881190862799948E-2</v>
      </c>
      <c r="CC126" s="68">
        <f t="shared" si="313"/>
        <v>0.17655036525636814</v>
      </c>
      <c r="CD126" s="68">
        <f t="shared" si="313"/>
        <v>-0.20960283340805408</v>
      </c>
      <c r="CE126" s="68">
        <f t="shared" si="314"/>
        <v>-3.3052468151685943E-2</v>
      </c>
      <c r="CK126" t="str">
        <f t="shared" si="324"/>
        <v>32 Health and social care associate professionals</v>
      </c>
      <c r="CL126" s="68">
        <f t="shared" si="315"/>
        <v>-9.9616953431165417E-3</v>
      </c>
      <c r="CM126" s="68">
        <f t="shared" si="315"/>
        <v>2.8286722337200379E-2</v>
      </c>
      <c r="CN126" s="68">
        <f t="shared" si="315"/>
        <v>9.1823731494605321E-2</v>
      </c>
      <c r="CO126" s="68">
        <f t="shared" si="315"/>
        <v>0.1394922852053026</v>
      </c>
      <c r="CP126" s="68">
        <f t="shared" si="316"/>
        <v>0.23131601669990792</v>
      </c>
    </row>
    <row r="127" spans="1:94" x14ac:dyDescent="0.2">
      <c r="A127" t="str">
        <f t="shared" si="298"/>
        <v>33 Protective service occupations</v>
      </c>
      <c r="B127" s="27">
        <f t="shared" si="299"/>
        <v>3.3527806897509643E-3</v>
      </c>
      <c r="C127" s="27">
        <f t="shared" si="299"/>
        <v>2.7813319134580954E-3</v>
      </c>
      <c r="D127" s="27">
        <f t="shared" si="299"/>
        <v>2.3333538589023969E-3</v>
      </c>
      <c r="E127" s="27">
        <f t="shared" si="299"/>
        <v>9.6684113652248382E-3</v>
      </c>
      <c r="F127" s="27">
        <f t="shared" si="300"/>
        <v>1.2001765224127235E-2</v>
      </c>
      <c r="L127" t="str">
        <f t="shared" si="317"/>
        <v>33 Protective service occupations</v>
      </c>
      <c r="M127" s="27">
        <f t="shared" si="301"/>
        <v>3.310586820910183E-2</v>
      </c>
      <c r="N127" s="27">
        <f t="shared" si="301"/>
        <v>5.9852202061829285E-2</v>
      </c>
      <c r="O127" s="27">
        <f t="shared" si="301"/>
        <v>-1.7903890635930508E-2</v>
      </c>
      <c r="P127" s="27">
        <f t="shared" si="301"/>
        <v>0.12781457173077054</v>
      </c>
      <c r="Q127" s="27">
        <f t="shared" si="302"/>
        <v>0.10991068109484003</v>
      </c>
      <c r="W127" t="str">
        <f t="shared" si="318"/>
        <v>33 Protective service occupations</v>
      </c>
      <c r="X127" s="27">
        <f t="shared" si="303"/>
        <v>0.27527011214347707</v>
      </c>
      <c r="Y127" s="27">
        <f t="shared" si="303"/>
        <v>0.11451546666684775</v>
      </c>
      <c r="Z127" s="27">
        <f t="shared" si="303"/>
        <v>-0.17033698725146507</v>
      </c>
      <c r="AA127" s="27">
        <f t="shared" si="303"/>
        <v>0.62861373669816056</v>
      </c>
      <c r="AB127" s="27">
        <f t="shared" si="304"/>
        <v>0.4582767494466955</v>
      </c>
      <c r="AH127" t="str">
        <f t="shared" si="319"/>
        <v>33 Protective service occupations</v>
      </c>
      <c r="AI127" s="27">
        <f t="shared" si="305"/>
        <v>8.0495749509902847E-2</v>
      </c>
      <c r="AJ127" s="27">
        <f t="shared" si="305"/>
        <v>3.6227955579596405E-2</v>
      </c>
      <c r="AK127" s="27">
        <f t="shared" si="305"/>
        <v>-5.1024617385289905E-2</v>
      </c>
      <c r="AL127" s="27">
        <f t="shared" si="305"/>
        <v>0.17073172490117067</v>
      </c>
      <c r="AM127" s="27">
        <f t="shared" si="306"/>
        <v>0.11970710751588076</v>
      </c>
      <c r="AS127" t="str">
        <f t="shared" si="320"/>
        <v>33 Protective service occupations</v>
      </c>
      <c r="AT127" s="27">
        <f t="shared" si="307"/>
        <v>-2.3142815863086419E-3</v>
      </c>
      <c r="AU127" s="27">
        <f t="shared" si="307"/>
        <v>1.0251526809058609E-2</v>
      </c>
      <c r="AV127" s="27">
        <f t="shared" si="307"/>
        <v>-9.6280959248966125E-2</v>
      </c>
      <c r="AW127" s="27">
        <f t="shared" si="307"/>
        <v>2.7005247554189316E-2</v>
      </c>
      <c r="AX127" s="27">
        <f t="shared" si="308"/>
        <v>-6.9275711694776809E-2</v>
      </c>
      <c r="BD127" t="str">
        <f t="shared" si="321"/>
        <v>33 Protective service occupations</v>
      </c>
      <c r="BE127" s="27">
        <f t="shared" si="309"/>
        <v>-0.14794565658104508</v>
      </c>
      <c r="BF127" s="27">
        <f t="shared" si="309"/>
        <v>-1.0836069638355816E-2</v>
      </c>
      <c r="BG127" s="27">
        <f t="shared" si="309"/>
        <v>-0.38028859681677796</v>
      </c>
      <c r="BH127" s="27">
        <f t="shared" si="309"/>
        <v>-0.2675050213124005</v>
      </c>
      <c r="BI127" s="27">
        <f t="shared" si="310"/>
        <v>-0.64779361812917846</v>
      </c>
      <c r="BO127" t="str">
        <f t="shared" si="322"/>
        <v>33 Protective service occupations</v>
      </c>
      <c r="BP127" s="27">
        <f t="shared" si="311"/>
        <v>-0.21080303180040905</v>
      </c>
      <c r="BQ127" s="27">
        <f t="shared" si="311"/>
        <v>-6.1055511359429548E-2</v>
      </c>
      <c r="BR127" s="27">
        <f t="shared" si="311"/>
        <v>-0.43472753974328016</v>
      </c>
      <c r="BS127" s="27">
        <f t="shared" si="311"/>
        <v>-0.33143046498123974</v>
      </c>
      <c r="BT127" s="27">
        <f t="shared" si="312"/>
        <v>-0.76615800472451989</v>
      </c>
      <c r="BZ127" t="str">
        <f t="shared" si="323"/>
        <v>33 Protective service occupations</v>
      </c>
      <c r="CA127" s="68">
        <f t="shared" si="313"/>
        <v>-3.5103415234990831E-2</v>
      </c>
      <c r="CB127" s="68">
        <f t="shared" si="313"/>
        <v>2.850949166487482E-2</v>
      </c>
      <c r="CC127" s="68">
        <f t="shared" si="313"/>
        <v>-0.24428442100997272</v>
      </c>
      <c r="CD127" s="68">
        <f t="shared" si="313"/>
        <v>-9.3466554845611172E-2</v>
      </c>
      <c r="CE127" s="68">
        <f t="shared" si="314"/>
        <v>-0.33775097585558389</v>
      </c>
      <c r="CK127" t="str">
        <f t="shared" si="324"/>
        <v>33 Protective service occupations</v>
      </c>
      <c r="CL127" s="68">
        <f t="shared" si="315"/>
        <v>-5.3659944931068751E-2</v>
      </c>
      <c r="CM127" s="68">
        <f t="shared" si="315"/>
        <v>1.5729287300712116E-2</v>
      </c>
      <c r="CN127" s="68">
        <f t="shared" si="315"/>
        <v>-3.5848277472321152E-2</v>
      </c>
      <c r="CO127" s="68">
        <f t="shared" si="315"/>
        <v>-3.5338512779355541E-3</v>
      </c>
      <c r="CP127" s="68">
        <f t="shared" si="316"/>
        <v>-3.9382128750256706E-2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1.7596530255188578E-2</v>
      </c>
      <c r="C128" s="27">
        <f t="shared" si="299"/>
        <v>2.5915544588131639E-3</v>
      </c>
      <c r="D128" s="27">
        <f t="shared" si="299"/>
        <v>1.0567580459051457E-2</v>
      </c>
      <c r="E128" s="27">
        <f t="shared" si="299"/>
        <v>3.1581044285762777E-2</v>
      </c>
      <c r="F128" s="27">
        <f t="shared" si="300"/>
        <v>4.2148624744814234E-2</v>
      </c>
      <c r="L128" t="str">
        <f t="shared" si="317"/>
        <v>34 Culture, media and sports occupations</v>
      </c>
      <c r="M128" s="27">
        <f t="shared" si="301"/>
        <v>0.16839513330316125</v>
      </c>
      <c r="N128" s="27">
        <f t="shared" si="301"/>
        <v>0.11608231239201605</v>
      </c>
      <c r="O128" s="27">
        <f t="shared" si="301"/>
        <v>-1.2915944878319152E-2</v>
      </c>
      <c r="P128" s="27">
        <f t="shared" si="301"/>
        <v>0.4538881527978551</v>
      </c>
      <c r="Q128" s="27">
        <f t="shared" si="302"/>
        <v>0.44097220791953595</v>
      </c>
      <c r="W128" t="str">
        <f t="shared" si="318"/>
        <v>34 Culture, media and sports occupations</v>
      </c>
      <c r="X128" s="27">
        <f t="shared" si="303"/>
        <v>0.65180443363236451</v>
      </c>
      <c r="Y128" s="27">
        <f t="shared" si="303"/>
        <v>-0.2784739058608503</v>
      </c>
      <c r="Z128" s="27">
        <f t="shared" si="303"/>
        <v>-0.37591727730677871</v>
      </c>
      <c r="AA128" s="27">
        <f t="shared" si="303"/>
        <v>0.36579490095307454</v>
      </c>
      <c r="AB128" s="27">
        <f t="shared" si="304"/>
        <v>-1.0122376353704166E-2</v>
      </c>
      <c r="AH128" t="str">
        <f t="shared" si="319"/>
        <v>34 Culture, media and sports occupations</v>
      </c>
      <c r="AI128" s="27">
        <f t="shared" si="305"/>
        <v>3.7010033312079305E-2</v>
      </c>
      <c r="AJ128" s="27">
        <f t="shared" si="305"/>
        <v>4.9496314685580911E-2</v>
      </c>
      <c r="AK128" s="27">
        <f t="shared" si="305"/>
        <v>-4.4473650122657193E-2</v>
      </c>
      <c r="AL128" s="27">
        <f t="shared" si="305"/>
        <v>0.12117656485441886</v>
      </c>
      <c r="AM128" s="27">
        <f t="shared" si="306"/>
        <v>7.6702914731761662E-2</v>
      </c>
      <c r="AS128" t="str">
        <f t="shared" si="320"/>
        <v>34 Culture, media and sports occupations</v>
      </c>
      <c r="AT128" s="27">
        <f t="shared" si="307"/>
        <v>5.4407939058911448E-2</v>
      </c>
      <c r="AU128" s="27">
        <f t="shared" si="307"/>
        <v>-1.4503846004677134E-2</v>
      </c>
      <c r="AV128" s="27">
        <f t="shared" si="307"/>
        <v>-8.1175218806620209E-2</v>
      </c>
      <c r="AW128" s="27">
        <f t="shared" si="307"/>
        <v>2.985978217783769E-2</v>
      </c>
      <c r="AX128" s="27">
        <f t="shared" si="308"/>
        <v>-5.1315436628782518E-2</v>
      </c>
      <c r="BD128" t="str">
        <f t="shared" si="321"/>
        <v>34 Culture, media and sports occupations</v>
      </c>
      <c r="BE128" s="27">
        <f t="shared" si="309"/>
        <v>0.12819026297866642</v>
      </c>
      <c r="BF128" s="27">
        <f t="shared" si="309"/>
        <v>-6.2470468219915087E-2</v>
      </c>
      <c r="BG128" s="27">
        <f t="shared" si="309"/>
        <v>-0.3457342133241369</v>
      </c>
      <c r="BH128" s="27">
        <f t="shared" si="309"/>
        <v>-7.1801520318844125E-2</v>
      </c>
      <c r="BI128" s="27">
        <f t="shared" si="310"/>
        <v>-0.41753573364298102</v>
      </c>
      <c r="BO128" t="str">
        <f t="shared" si="322"/>
        <v>34 Culture, media and sports occupations</v>
      </c>
      <c r="BP128" s="27">
        <f t="shared" si="311"/>
        <v>-7.7826890037433594E-2</v>
      </c>
      <c r="BQ128" s="27">
        <f t="shared" si="311"/>
        <v>-8.3812681061855132E-2</v>
      </c>
      <c r="BR128" s="27">
        <f t="shared" si="311"/>
        <v>-0.18278007449725242</v>
      </c>
      <c r="BS128" s="27">
        <f t="shared" si="311"/>
        <v>-0.14346612427398453</v>
      </c>
      <c r="BT128" s="27">
        <f t="shared" si="312"/>
        <v>-0.32624619877123695</v>
      </c>
      <c r="BZ128" t="str">
        <f t="shared" si="323"/>
        <v>34 Culture, media and sports occupations</v>
      </c>
      <c r="CA128" s="68">
        <f t="shared" si="313"/>
        <v>-1.5023319532565305E-2</v>
      </c>
      <c r="CB128" s="68">
        <f t="shared" si="313"/>
        <v>-4.1528470035849807E-3</v>
      </c>
      <c r="CC128" s="68">
        <f t="shared" si="313"/>
        <v>-0.18433086715369368</v>
      </c>
      <c r="CD128" s="68">
        <f t="shared" si="313"/>
        <v>-0.13712550723656669</v>
      </c>
      <c r="CE128" s="68">
        <f t="shared" si="314"/>
        <v>-0.32145637439026037</v>
      </c>
      <c r="CK128" t="str">
        <f t="shared" si="324"/>
        <v>34 Culture, media and sports occupations</v>
      </c>
      <c r="CL128" s="68">
        <f t="shared" si="315"/>
        <v>-4.2026930300198551E-4</v>
      </c>
      <c r="CM128" s="68">
        <f t="shared" si="315"/>
        <v>2.0058888897120708E-2</v>
      </c>
      <c r="CN128" s="68">
        <f t="shared" si="315"/>
        <v>2.1370228167532646E-3</v>
      </c>
      <c r="CO128" s="68">
        <f t="shared" si="315"/>
        <v>0.1026462875746493</v>
      </c>
      <c r="CP128" s="68">
        <f t="shared" si="316"/>
        <v>0.10478331039140257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4.147293682999853E-2</v>
      </c>
      <c r="C129" s="27">
        <f t="shared" si="299"/>
        <v>4.9545532671657011E-2</v>
      </c>
      <c r="D129" s="27">
        <f t="shared" si="299"/>
        <v>8.0418615933709581E-2</v>
      </c>
      <c r="E129" s="27">
        <f t="shared" si="299"/>
        <v>0.1613979342372085</v>
      </c>
      <c r="F129" s="27">
        <f t="shared" si="300"/>
        <v>0.24181655017091808</v>
      </c>
      <c r="L129" t="str">
        <f t="shared" si="317"/>
        <v>35 Business and public service associate professionals</v>
      </c>
      <c r="M129" s="27">
        <f t="shared" si="301"/>
        <v>0.47400461067921595</v>
      </c>
      <c r="N129" s="27">
        <f t="shared" si="301"/>
        <v>0.48352055314316544</v>
      </c>
      <c r="O129" s="27">
        <f t="shared" si="301"/>
        <v>0.80961544594935386</v>
      </c>
      <c r="P129" s="27">
        <f t="shared" si="301"/>
        <v>1.4874650260357862</v>
      </c>
      <c r="Q129" s="27">
        <f t="shared" si="302"/>
        <v>2.2970804719851401</v>
      </c>
      <c r="W129" t="str">
        <f t="shared" si="318"/>
        <v>35 Business and public service associate professionals</v>
      </c>
      <c r="X129" s="27">
        <f t="shared" si="303"/>
        <v>1.2055159418590122</v>
      </c>
      <c r="Y129" s="27">
        <f t="shared" si="303"/>
        <v>-8.1077753842578204E-2</v>
      </c>
      <c r="Z129" s="27">
        <f t="shared" si="303"/>
        <v>0.50106877717490583</v>
      </c>
      <c r="AA129" s="27">
        <f t="shared" si="303"/>
        <v>1.3924641197089969</v>
      </c>
      <c r="AB129" s="27">
        <f t="shared" si="304"/>
        <v>1.8935328968839027</v>
      </c>
      <c r="AH129" t="str">
        <f t="shared" si="319"/>
        <v>35 Business and public service associate professionals</v>
      </c>
      <c r="AI129" s="27">
        <f t="shared" si="305"/>
        <v>0.33859234356497492</v>
      </c>
      <c r="AJ129" s="27">
        <f t="shared" si="305"/>
        <v>0.1062230497501897</v>
      </c>
      <c r="AK129" s="27">
        <f t="shared" si="305"/>
        <v>0.16668100506359851</v>
      </c>
      <c r="AL129" s="27">
        <f t="shared" si="305"/>
        <v>0.55871419338437489</v>
      </c>
      <c r="AM129" s="27">
        <f t="shared" si="306"/>
        <v>0.7253951984479734</v>
      </c>
      <c r="AS129" t="str">
        <f t="shared" si="320"/>
        <v>35 Business and public service associate professionals</v>
      </c>
      <c r="AT129" s="27">
        <f t="shared" si="307"/>
        <v>0.26868315779857843</v>
      </c>
      <c r="AU129" s="27">
        <f t="shared" si="307"/>
        <v>7.6765208001575935E-2</v>
      </c>
      <c r="AV129" s="27">
        <f t="shared" si="307"/>
        <v>0.11115903086422163</v>
      </c>
      <c r="AW129" s="27">
        <f t="shared" si="307"/>
        <v>0.44731760906676099</v>
      </c>
      <c r="AX129" s="27">
        <f t="shared" si="308"/>
        <v>0.55847663993098262</v>
      </c>
      <c r="BD129" t="str">
        <f t="shared" si="321"/>
        <v>35 Business and public service associate professionals</v>
      </c>
      <c r="BE129" s="27">
        <f t="shared" si="309"/>
        <v>0.23235213913040376</v>
      </c>
      <c r="BF129" s="27">
        <f t="shared" si="309"/>
        <v>0.45946880959748704</v>
      </c>
      <c r="BG129" s="27">
        <f t="shared" si="309"/>
        <v>-0.61810569788051062</v>
      </c>
      <c r="BH129" s="27">
        <f t="shared" si="309"/>
        <v>-0.33427356183433954</v>
      </c>
      <c r="BI129" s="27">
        <f t="shared" si="310"/>
        <v>-0.95237925971485016</v>
      </c>
      <c r="BO129" t="str">
        <f t="shared" si="322"/>
        <v>35 Business and public service associate professionals</v>
      </c>
      <c r="BP129" s="27">
        <f t="shared" si="311"/>
        <v>-0.11357046179142305</v>
      </c>
      <c r="BQ129" s="27">
        <f t="shared" si="311"/>
        <v>-0.12939165092703675</v>
      </c>
      <c r="BR129" s="27">
        <f t="shared" si="311"/>
        <v>-0.45687421881451407</v>
      </c>
      <c r="BS129" s="27">
        <f t="shared" si="311"/>
        <v>-0.89535271990317611</v>
      </c>
      <c r="BT129" s="27">
        <f t="shared" si="312"/>
        <v>-1.3522269387176902</v>
      </c>
      <c r="BZ129" t="str">
        <f t="shared" si="323"/>
        <v>35 Business and public service associate professionals</v>
      </c>
      <c r="CA129" s="68">
        <f t="shared" si="313"/>
        <v>8.5304983623863073E-2</v>
      </c>
      <c r="CB129" s="68">
        <f t="shared" si="313"/>
        <v>-9.9881364172711429E-3</v>
      </c>
      <c r="CC129" s="68">
        <f t="shared" si="313"/>
        <v>-0.68247408334773807</v>
      </c>
      <c r="CD129" s="68">
        <f t="shared" si="313"/>
        <v>-0.97691580793134647</v>
      </c>
      <c r="CE129" s="68">
        <f t="shared" si="314"/>
        <v>-1.6593898912790845</v>
      </c>
      <c r="CK129" t="str">
        <f t="shared" si="324"/>
        <v>35 Business and public service associate professionals</v>
      </c>
      <c r="CL129" s="68">
        <f t="shared" si="315"/>
        <v>-8.965762176512948E-2</v>
      </c>
      <c r="CM129" s="68">
        <f t="shared" si="315"/>
        <v>0.10706809144982943</v>
      </c>
      <c r="CN129" s="68">
        <f t="shared" si="315"/>
        <v>-7.5443771575681717E-2</v>
      </c>
      <c r="CO129" s="68">
        <f t="shared" si="315"/>
        <v>0.25872322575218498</v>
      </c>
      <c r="CP129" s="68">
        <f t="shared" si="316"/>
        <v>0.18327945417650326</v>
      </c>
    </row>
    <row r="130" spans="1:94" x14ac:dyDescent="0.2">
      <c r="A130" t="str">
        <f t="shared" si="298"/>
        <v>41 Administrative occupations</v>
      </c>
      <c r="B130" s="27">
        <f t="shared" si="299"/>
        <v>3.6574081556756954E-2</v>
      </c>
      <c r="C130" s="27">
        <f t="shared" si="299"/>
        <v>5.3221909926686184E-2</v>
      </c>
      <c r="D130" s="27">
        <f t="shared" si="299"/>
        <v>0.12700877469805816</v>
      </c>
      <c r="E130" s="27">
        <f t="shared" si="299"/>
        <v>0.22381230074181024</v>
      </c>
      <c r="F130" s="27">
        <f t="shared" si="300"/>
        <v>0.3508210754398684</v>
      </c>
      <c r="L130" t="str">
        <f t="shared" si="317"/>
        <v>41 Administrative occupations</v>
      </c>
      <c r="M130" s="27">
        <f t="shared" si="301"/>
        <v>0.28281017161619504</v>
      </c>
      <c r="N130" s="27">
        <f t="shared" si="301"/>
        <v>0.53904019304085171</v>
      </c>
      <c r="O130" s="27">
        <f t="shared" si="301"/>
        <v>1.322850679550382</v>
      </c>
      <c r="P130" s="27">
        <f t="shared" si="301"/>
        <v>2.2490820992673628</v>
      </c>
      <c r="Q130" s="27">
        <f t="shared" si="302"/>
        <v>3.5719327788177448</v>
      </c>
      <c r="W130" t="str">
        <f t="shared" si="318"/>
        <v>41 Administrative occupations</v>
      </c>
      <c r="X130" s="27">
        <f t="shared" si="303"/>
        <v>1.0141571995932637</v>
      </c>
      <c r="Y130" s="27">
        <f t="shared" si="303"/>
        <v>0.41585024621376299</v>
      </c>
      <c r="Z130" s="27">
        <f t="shared" si="303"/>
        <v>2.8468571938020233</v>
      </c>
      <c r="AA130" s="27">
        <f t="shared" si="303"/>
        <v>4.6065816087376064</v>
      </c>
      <c r="AB130" s="27">
        <f t="shared" si="304"/>
        <v>7.4534388025396296</v>
      </c>
      <c r="AH130" t="str">
        <f t="shared" si="319"/>
        <v>41 Administrative occupations</v>
      </c>
      <c r="AI130" s="27">
        <f t="shared" si="305"/>
        <v>0.266320869310257</v>
      </c>
      <c r="AJ130" s="27">
        <f t="shared" si="305"/>
        <v>4.5380079757071812E-2</v>
      </c>
      <c r="AK130" s="27">
        <f t="shared" si="305"/>
        <v>0.77253231838823666</v>
      </c>
      <c r="AL130" s="27">
        <f t="shared" si="305"/>
        <v>1.2536730689310334</v>
      </c>
      <c r="AM130" s="27">
        <f t="shared" si="306"/>
        <v>2.02620538731927</v>
      </c>
      <c r="AS130" t="str">
        <f t="shared" si="320"/>
        <v>41 Administrative occupations</v>
      </c>
      <c r="AT130" s="27">
        <f t="shared" si="307"/>
        <v>0.27333349798016471</v>
      </c>
      <c r="AU130" s="27">
        <f t="shared" si="307"/>
        <v>0.24575018105188473</v>
      </c>
      <c r="AV130" s="27">
        <f t="shared" si="307"/>
        <v>0.47839740812148879</v>
      </c>
      <c r="AW130" s="27">
        <f t="shared" si="307"/>
        <v>1.095513082877047</v>
      </c>
      <c r="AX130" s="27">
        <f t="shared" si="308"/>
        <v>1.5739104909985357</v>
      </c>
      <c r="BD130" t="str">
        <f t="shared" si="321"/>
        <v>41 Administrative occupations</v>
      </c>
      <c r="BE130" s="27">
        <f t="shared" si="309"/>
        <v>-0.34971311625956147</v>
      </c>
      <c r="BF130" s="27">
        <f t="shared" si="309"/>
        <v>1.2751374348562869</v>
      </c>
      <c r="BG130" s="27">
        <f t="shared" si="309"/>
        <v>-0.59079000259800729</v>
      </c>
      <c r="BH130" s="27">
        <f t="shared" si="309"/>
        <v>-1.3734597950902785</v>
      </c>
      <c r="BI130" s="27">
        <f t="shared" si="310"/>
        <v>-1.9642497976882858</v>
      </c>
      <c r="BO130" t="str">
        <f t="shared" si="322"/>
        <v>41 Administrative occupations</v>
      </c>
      <c r="BP130" s="27">
        <f t="shared" si="311"/>
        <v>-0.88963757526954268</v>
      </c>
      <c r="BQ130" s="27">
        <f t="shared" si="311"/>
        <v>-0.47981706783986766</v>
      </c>
      <c r="BR130" s="27">
        <f t="shared" si="311"/>
        <v>-0.21919480153363224</v>
      </c>
      <c r="BS130" s="27">
        <f t="shared" si="311"/>
        <v>-4.348349471259759</v>
      </c>
      <c r="BT130" s="27">
        <f t="shared" si="312"/>
        <v>-4.5675442727933913</v>
      </c>
      <c r="BZ130" t="str">
        <f t="shared" si="323"/>
        <v>41 Administrative occupations</v>
      </c>
      <c r="CA130" s="68">
        <f t="shared" si="313"/>
        <v>-1.0228638815781421</v>
      </c>
      <c r="CB130" s="68">
        <f t="shared" si="313"/>
        <v>-0.16083629616096395</v>
      </c>
      <c r="CC130" s="68">
        <f t="shared" si="313"/>
        <v>-1.864949392481309</v>
      </c>
      <c r="CD130" s="68">
        <f t="shared" si="313"/>
        <v>-3.421176348411751</v>
      </c>
      <c r="CE130" s="68">
        <f t="shared" si="314"/>
        <v>-5.28612574089306</v>
      </c>
      <c r="CK130" t="str">
        <f t="shared" si="324"/>
        <v>41 Administrative occupations</v>
      </c>
      <c r="CL130" s="68">
        <f t="shared" si="315"/>
        <v>-0.58872169454748335</v>
      </c>
      <c r="CM130" s="68">
        <f t="shared" si="315"/>
        <v>0.44248274911999652</v>
      </c>
      <c r="CN130" s="68">
        <f t="shared" si="315"/>
        <v>-0.13458483335574023</v>
      </c>
      <c r="CO130" s="68">
        <f t="shared" si="315"/>
        <v>-0.15036530405512938</v>
      </c>
      <c r="CP130" s="68">
        <f t="shared" si="316"/>
        <v>-0.28495013741086961</v>
      </c>
    </row>
    <row r="131" spans="1:94" x14ac:dyDescent="0.2">
      <c r="A131" t="str">
        <f t="shared" si="298"/>
        <v>42 Secretarial and related occupations</v>
      </c>
      <c r="B131" s="27">
        <f t="shared" si="299"/>
        <v>2.3330330343608284E-3</v>
      </c>
      <c r="C131" s="27">
        <f t="shared" si="299"/>
        <v>1.8368503805963644E-3</v>
      </c>
      <c r="D131" s="27">
        <f t="shared" si="299"/>
        <v>1.3624207448195421E-2</v>
      </c>
      <c r="E131" s="27">
        <f t="shared" si="299"/>
        <v>3.5068465893300184E-2</v>
      </c>
      <c r="F131" s="27">
        <f t="shared" si="300"/>
        <v>4.8692673341495601E-2</v>
      </c>
      <c r="L131" t="str">
        <f t="shared" si="317"/>
        <v>42 Secretarial and related occupations</v>
      </c>
      <c r="M131" s="27">
        <f t="shared" si="301"/>
        <v>-6.5054257933361281E-4</v>
      </c>
      <c r="N131" s="27">
        <f t="shared" si="301"/>
        <v>6.8018771611652595E-2</v>
      </c>
      <c r="O131" s="27">
        <f t="shared" si="301"/>
        <v>0.25058179099174871</v>
      </c>
      <c r="P131" s="27">
        <f t="shared" si="301"/>
        <v>0.41688787835947472</v>
      </c>
      <c r="Q131" s="27">
        <f t="shared" si="302"/>
        <v>0.66746966935122343</v>
      </c>
      <c r="W131" t="str">
        <f t="shared" si="318"/>
        <v>42 Secretarial and related occupations</v>
      </c>
      <c r="X131" s="27">
        <f t="shared" si="303"/>
        <v>2.2694623816455817E-2</v>
      </c>
      <c r="Y131" s="27">
        <f t="shared" si="303"/>
        <v>-0.11385071050030549</v>
      </c>
      <c r="Z131" s="27">
        <f t="shared" si="303"/>
        <v>0.51888940711043219</v>
      </c>
      <c r="AA131" s="27">
        <f t="shared" si="303"/>
        <v>0.59984512647239452</v>
      </c>
      <c r="AB131" s="27">
        <f t="shared" si="304"/>
        <v>1.1187345335828267</v>
      </c>
      <c r="AH131" t="str">
        <f t="shared" si="319"/>
        <v>42 Secretarial and related occupations</v>
      </c>
      <c r="AI131" s="27">
        <f t="shared" si="305"/>
        <v>-5.0742997290780245E-3</v>
      </c>
      <c r="AJ131" s="27">
        <f t="shared" si="305"/>
        <v>-2.6164241634572982E-2</v>
      </c>
      <c r="AK131" s="27">
        <f t="shared" si="305"/>
        <v>8.5152897211466461E-2</v>
      </c>
      <c r="AL131" s="27">
        <f t="shared" si="305"/>
        <v>-8.3532897562095254E-2</v>
      </c>
      <c r="AM131" s="27">
        <f t="shared" si="306"/>
        <v>1.6199996493712066E-3</v>
      </c>
      <c r="AS131" t="str">
        <f t="shared" si="320"/>
        <v>42 Secretarial and related occupations</v>
      </c>
      <c r="AT131" s="27">
        <f t="shared" si="307"/>
        <v>-4.4550989475113933E-2</v>
      </c>
      <c r="AU131" s="27">
        <f t="shared" si="307"/>
        <v>-1.6307472666717393E-2</v>
      </c>
      <c r="AV131" s="27">
        <f t="shared" si="307"/>
        <v>4.473270038118593E-2</v>
      </c>
      <c r="AW131" s="27">
        <f t="shared" si="307"/>
        <v>-0.12948166462370958</v>
      </c>
      <c r="AX131" s="27">
        <f t="shared" si="308"/>
        <v>-8.474896424252365E-2</v>
      </c>
      <c r="BD131" t="str">
        <f t="shared" si="321"/>
        <v>42 Secretarial and related occupations</v>
      </c>
      <c r="BE131" s="27">
        <f t="shared" si="309"/>
        <v>-0.29606780264444987</v>
      </c>
      <c r="BF131" s="27">
        <f t="shared" si="309"/>
        <v>0.13855012967677816</v>
      </c>
      <c r="BG131" s="27">
        <f t="shared" si="309"/>
        <v>-0.22792315735598256</v>
      </c>
      <c r="BH131" s="27">
        <f t="shared" si="309"/>
        <v>-1.8634874897970941</v>
      </c>
      <c r="BI131" s="27">
        <f t="shared" si="310"/>
        <v>-2.0914106471530767</v>
      </c>
      <c r="BO131" t="str">
        <f t="shared" si="322"/>
        <v>42 Secretarial and related occupations</v>
      </c>
      <c r="BP131" s="27">
        <f t="shared" si="311"/>
        <v>-0.61419770097379134</v>
      </c>
      <c r="BQ131" s="27">
        <f t="shared" si="311"/>
        <v>-0.40304735051646601</v>
      </c>
      <c r="BR131" s="27">
        <f t="shared" si="311"/>
        <v>-0.60393740854658562</v>
      </c>
      <c r="BS131" s="27">
        <f t="shared" si="311"/>
        <v>-1.6854671232361884</v>
      </c>
      <c r="BT131" s="27">
        <f t="shared" si="312"/>
        <v>-2.289404531782774</v>
      </c>
      <c r="BZ131" t="str">
        <f t="shared" si="323"/>
        <v>42 Secretarial and related occupations</v>
      </c>
      <c r="CA131" s="68">
        <f t="shared" si="313"/>
        <v>-0.44370418068389039</v>
      </c>
      <c r="CB131" s="68">
        <f t="shared" si="313"/>
        <v>-0.23564382917807514</v>
      </c>
      <c r="CC131" s="68">
        <f t="shared" si="313"/>
        <v>-1.0454090804153571</v>
      </c>
      <c r="CD131" s="68">
        <f t="shared" si="313"/>
        <v>-1.2963842324389512</v>
      </c>
      <c r="CE131" s="68">
        <f t="shared" si="314"/>
        <v>-2.3417933128543083</v>
      </c>
      <c r="CK131" t="str">
        <f t="shared" si="324"/>
        <v>42 Secretarial and related occupations</v>
      </c>
      <c r="CL131" s="68">
        <f t="shared" si="315"/>
        <v>-0.15051295628820616</v>
      </c>
      <c r="CM131" s="68">
        <f t="shared" si="315"/>
        <v>0.14074142519204147</v>
      </c>
      <c r="CN131" s="68">
        <f t="shared" si="315"/>
        <v>-3.2953992026288459E-2</v>
      </c>
      <c r="CO131" s="68">
        <f t="shared" si="315"/>
        <v>-7.0847245109148416E-2</v>
      </c>
      <c r="CP131" s="68">
        <f t="shared" si="316"/>
        <v>-0.10380123713543687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-8.3542473688551378E-3</v>
      </c>
      <c r="C132" s="27">
        <f t="shared" si="299"/>
        <v>6.3636891561992242E-3</v>
      </c>
      <c r="D132" s="27">
        <f t="shared" si="299"/>
        <v>3.6112360757545175E-3</v>
      </c>
      <c r="E132" s="27">
        <f t="shared" si="299"/>
        <v>1.0078115652641127E-2</v>
      </c>
      <c r="F132" s="27">
        <f t="shared" si="300"/>
        <v>1.3689351728395645E-2</v>
      </c>
      <c r="L132" t="str">
        <f t="shared" si="317"/>
        <v>51 Skilled agricultural and related trades</v>
      </c>
      <c r="M132" s="27">
        <f t="shared" si="301"/>
        <v>1.8317574890040211E-3</v>
      </c>
      <c r="N132" s="27">
        <f t="shared" si="301"/>
        <v>-2.5867599289204068E-3</v>
      </c>
      <c r="O132" s="27">
        <f t="shared" si="301"/>
        <v>2.3136142553763228E-3</v>
      </c>
      <c r="P132" s="27">
        <f t="shared" si="301"/>
        <v>4.3615182744539821E-2</v>
      </c>
      <c r="Q132" s="27">
        <f t="shared" si="302"/>
        <v>4.5928796999916144E-2</v>
      </c>
      <c r="W132" t="str">
        <f t="shared" si="318"/>
        <v>51 Skilled agricultural and related trades</v>
      </c>
      <c r="X132" s="27">
        <f t="shared" si="303"/>
        <v>0.16451688267993547</v>
      </c>
      <c r="Y132" s="27">
        <f t="shared" si="303"/>
        <v>9.2299628554525448E-2</v>
      </c>
      <c r="Z132" s="27">
        <f t="shared" si="303"/>
        <v>0.13837309968284006</v>
      </c>
      <c r="AA132" s="27">
        <f t="shared" si="303"/>
        <v>0.59031369438160675</v>
      </c>
      <c r="AB132" s="27">
        <f t="shared" si="304"/>
        <v>0.72868679406444681</v>
      </c>
      <c r="AH132" t="str">
        <f t="shared" si="319"/>
        <v>51 Skilled agricultural and related trades</v>
      </c>
      <c r="AI132" s="27">
        <f t="shared" si="305"/>
        <v>0.11292194006379075</v>
      </c>
      <c r="AJ132" s="27">
        <f t="shared" si="305"/>
        <v>-3.11397551345865E-2</v>
      </c>
      <c r="AK132" s="27">
        <f t="shared" si="305"/>
        <v>4.458811088537068E-2</v>
      </c>
      <c r="AL132" s="27">
        <f t="shared" si="305"/>
        <v>0.19213809333960818</v>
      </c>
      <c r="AM132" s="27">
        <f t="shared" si="306"/>
        <v>0.23672620422497886</v>
      </c>
      <c r="AS132" t="str">
        <f t="shared" si="320"/>
        <v>51 Skilled agricultural and related trades</v>
      </c>
      <c r="AT132" s="27">
        <f t="shared" si="307"/>
        <v>0.19878740319142707</v>
      </c>
      <c r="AU132" s="27">
        <f t="shared" si="307"/>
        <v>-9.7927035159039999E-4</v>
      </c>
      <c r="AV132" s="27">
        <f t="shared" si="307"/>
        <v>5.0354021372239877E-2</v>
      </c>
      <c r="AW132" s="27">
        <f t="shared" si="307"/>
        <v>0.34494616988227322</v>
      </c>
      <c r="AX132" s="27">
        <f t="shared" si="308"/>
        <v>0.3953001912545131</v>
      </c>
      <c r="BD132" t="str">
        <f t="shared" si="321"/>
        <v>51 Skilled agricultural and related trades</v>
      </c>
      <c r="BE132" s="27">
        <f t="shared" si="309"/>
        <v>8.2508423623361971E-3</v>
      </c>
      <c r="BF132" s="27">
        <f t="shared" si="309"/>
        <v>-4.6512491525167343E-2</v>
      </c>
      <c r="BG132" s="27">
        <f t="shared" si="309"/>
        <v>-0.10177647314526506</v>
      </c>
      <c r="BH132" s="27">
        <f t="shared" si="309"/>
        <v>-3.6375384653064557E-4</v>
      </c>
      <c r="BI132" s="27">
        <f t="shared" si="310"/>
        <v>-0.1021402269917957</v>
      </c>
      <c r="BO132" t="str">
        <f t="shared" si="322"/>
        <v>51 Skilled agricultural and related trades</v>
      </c>
      <c r="BP132" s="27">
        <f t="shared" si="311"/>
        <v>-3.0085917147778307E-2</v>
      </c>
      <c r="BQ132" s="27">
        <f t="shared" si="311"/>
        <v>-0.17980551368658548</v>
      </c>
      <c r="BR132" s="27">
        <f t="shared" si="311"/>
        <v>-9.6774772256896124E-2</v>
      </c>
      <c r="BS132" s="27">
        <f t="shared" si="311"/>
        <v>-5.572192100304485E-2</v>
      </c>
      <c r="BT132" s="27">
        <f t="shared" si="312"/>
        <v>-0.15249669325994097</v>
      </c>
      <c r="BZ132" t="str">
        <f t="shared" si="323"/>
        <v>51 Skilled agricultural and related trades</v>
      </c>
      <c r="CA132" s="68">
        <f t="shared" si="313"/>
        <v>3.7824740493125786E-2</v>
      </c>
      <c r="CB132" s="68">
        <f t="shared" si="313"/>
        <v>-6.6892417250999037E-2</v>
      </c>
      <c r="CC132" s="68">
        <f t="shared" si="313"/>
        <v>-0.25063985206901629</v>
      </c>
      <c r="CD132" s="68">
        <f t="shared" si="313"/>
        <v>-4.7722274233769291E-2</v>
      </c>
      <c r="CE132" s="68">
        <f t="shared" si="314"/>
        <v>-0.29836212630278558</v>
      </c>
      <c r="CK132" t="str">
        <f t="shared" si="324"/>
        <v>51 Skilled agricultural and related trades</v>
      </c>
      <c r="CL132" s="68">
        <f t="shared" si="315"/>
        <v>3.3976758929135764E-2</v>
      </c>
      <c r="CM132" s="68">
        <f t="shared" si="315"/>
        <v>-9.2917872613134556E-2</v>
      </c>
      <c r="CN132" s="68">
        <f t="shared" si="315"/>
        <v>1.943956699735061E-2</v>
      </c>
      <c r="CO132" s="68">
        <f t="shared" si="315"/>
        <v>-0.48327998305461894</v>
      </c>
      <c r="CP132" s="68">
        <f t="shared" si="316"/>
        <v>-0.46384041605726833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5.627736953950184E-4</v>
      </c>
      <c r="C133" s="27">
        <f t="shared" si="299"/>
        <v>2.3299429708425468E-3</v>
      </c>
      <c r="D133" s="27">
        <f t="shared" si="299"/>
        <v>4.491141184041092E-3</v>
      </c>
      <c r="E133" s="27">
        <f t="shared" si="299"/>
        <v>8.7832462480625512E-3</v>
      </c>
      <c r="F133" s="27">
        <f t="shared" si="300"/>
        <v>1.3274387432103643E-2</v>
      </c>
      <c r="L133" t="str">
        <f t="shared" si="317"/>
        <v>52 Skilled metal, electrical and electronic trades</v>
      </c>
      <c r="M133" s="27">
        <f t="shared" si="301"/>
        <v>0.11377415932380441</v>
      </c>
      <c r="N133" s="27">
        <f t="shared" si="301"/>
        <v>-6.3051387628721922E-2</v>
      </c>
      <c r="O133" s="27">
        <f t="shared" si="301"/>
        <v>0.12419068353411467</v>
      </c>
      <c r="P133" s="27">
        <f t="shared" si="301"/>
        <v>0.20898593635803953</v>
      </c>
      <c r="Q133" s="27">
        <f t="shared" si="302"/>
        <v>0.33317661989215419</v>
      </c>
      <c r="W133" t="str">
        <f t="shared" si="318"/>
        <v>52 Skilled metal, electrical and electronic trades</v>
      </c>
      <c r="X133" s="27">
        <f t="shared" si="303"/>
        <v>0.4127598710931768</v>
      </c>
      <c r="Y133" s="27">
        <f t="shared" si="303"/>
        <v>-0.29142073186415973</v>
      </c>
      <c r="Z133" s="27">
        <f t="shared" si="303"/>
        <v>0.23166187846412778</v>
      </c>
      <c r="AA133" s="27">
        <f t="shared" si="303"/>
        <v>0.57974454318616719</v>
      </c>
      <c r="AB133" s="27">
        <f t="shared" si="304"/>
        <v>0.81140642165029497</v>
      </c>
      <c r="AH133" t="str">
        <f t="shared" si="319"/>
        <v>52 Skilled metal, electrical and electronic trades</v>
      </c>
      <c r="AI133" s="27">
        <f t="shared" si="305"/>
        <v>0.13294260492230414</v>
      </c>
      <c r="AJ133" s="27">
        <f t="shared" si="305"/>
        <v>-8.3319425473187769E-2</v>
      </c>
      <c r="AK133" s="27">
        <f t="shared" si="305"/>
        <v>6.3601238505037794E-2</v>
      </c>
      <c r="AL133" s="27">
        <f t="shared" si="305"/>
        <v>0.18842099620505226</v>
      </c>
      <c r="AM133" s="27">
        <f t="shared" si="306"/>
        <v>0.25202223471009005</v>
      </c>
      <c r="AS133" t="str">
        <f t="shared" si="320"/>
        <v>52 Skilled metal, electrical and electronic trades</v>
      </c>
      <c r="AT133" s="27">
        <f t="shared" si="307"/>
        <v>0.50343213717096336</v>
      </c>
      <c r="AU133" s="27">
        <f t="shared" si="307"/>
        <v>-0.32346872617060729</v>
      </c>
      <c r="AV133" s="27">
        <f t="shared" si="307"/>
        <v>0.13907027600244026</v>
      </c>
      <c r="AW133" s="27">
        <f t="shared" si="307"/>
        <v>0.65236777195445983</v>
      </c>
      <c r="AX133" s="27">
        <f t="shared" si="308"/>
        <v>0.79143804795690009</v>
      </c>
      <c r="BD133" t="str">
        <f t="shared" si="321"/>
        <v>52 Skilled metal, electrical and electronic trades</v>
      </c>
      <c r="BE133" s="27">
        <f t="shared" si="309"/>
        <v>0.86143855214364251</v>
      </c>
      <c r="BF133" s="27">
        <f t="shared" si="309"/>
        <v>-2.0703557668296035</v>
      </c>
      <c r="BG133" s="27">
        <f t="shared" si="309"/>
        <v>-0.71776184192476045</v>
      </c>
      <c r="BH133" s="27">
        <f t="shared" si="309"/>
        <v>-1.4333218702933621</v>
      </c>
      <c r="BI133" s="27">
        <f t="shared" si="310"/>
        <v>-2.1510837122181226</v>
      </c>
      <c r="BO133" t="str">
        <f t="shared" si="322"/>
        <v>52 Skilled metal, electrical and electronic trades</v>
      </c>
      <c r="BP133" s="27">
        <f t="shared" si="311"/>
        <v>-0.1658641191682646</v>
      </c>
      <c r="BQ133" s="27">
        <f t="shared" si="311"/>
        <v>-1.2920881161465703</v>
      </c>
      <c r="BR133" s="27">
        <f t="shared" si="311"/>
        <v>-0.52844282913456286</v>
      </c>
      <c r="BS133" s="27">
        <f t="shared" si="311"/>
        <v>-0.97614118013630691</v>
      </c>
      <c r="BT133" s="27">
        <f t="shared" si="312"/>
        <v>-1.5045840092708698</v>
      </c>
      <c r="BZ133" t="str">
        <f t="shared" si="323"/>
        <v>52 Skilled metal, electrical and electronic trades</v>
      </c>
      <c r="CA133" s="68">
        <f t="shared" si="313"/>
        <v>4.3152835958578439E-2</v>
      </c>
      <c r="CB133" s="68">
        <f t="shared" si="313"/>
        <v>-0.51477204299090218</v>
      </c>
      <c r="CC133" s="68">
        <f t="shared" si="313"/>
        <v>-0.53022619543878724</v>
      </c>
      <c r="CD133" s="68">
        <f t="shared" si="313"/>
        <v>-1.0667832008367359</v>
      </c>
      <c r="CE133" s="68">
        <f t="shared" si="314"/>
        <v>-1.5970093962755232</v>
      </c>
      <c r="CK133" t="str">
        <f t="shared" si="324"/>
        <v>52 Skilled metal, electrical and electronic trades</v>
      </c>
      <c r="CL133" s="68">
        <f t="shared" si="315"/>
        <v>-8.2432989454349181E-2</v>
      </c>
      <c r="CM133" s="68">
        <f t="shared" si="315"/>
        <v>-0.21857702353960762</v>
      </c>
      <c r="CN133" s="68">
        <f t="shared" si="315"/>
        <v>-0.12395981578743553</v>
      </c>
      <c r="CO133" s="68">
        <f t="shared" si="315"/>
        <v>-0.37830670729668681</v>
      </c>
      <c r="CP133" s="68">
        <f t="shared" si="316"/>
        <v>-0.50226652308412234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-1.0270135741447407E-3</v>
      </c>
      <c r="C134" s="27">
        <f t="shared" si="299"/>
        <v>-1.1360177240744927E-4</v>
      </c>
      <c r="D134" s="27">
        <f t="shared" si="299"/>
        <v>3.0611610103226505E-3</v>
      </c>
      <c r="E134" s="27">
        <f t="shared" si="299"/>
        <v>-2.288947605199286E-5</v>
      </c>
      <c r="F134" s="27">
        <f t="shared" si="300"/>
        <v>3.0382715342706576E-3</v>
      </c>
      <c r="L134" t="str">
        <f t="shared" si="317"/>
        <v>53 Skilled construction and building trades</v>
      </c>
      <c r="M134" s="27">
        <f t="shared" si="301"/>
        <v>3.1772071120550693E-2</v>
      </c>
      <c r="N134" s="27">
        <f t="shared" si="301"/>
        <v>-1.3817798893165228E-2</v>
      </c>
      <c r="O134" s="27">
        <f t="shared" si="301"/>
        <v>4.8546809097333943E-2</v>
      </c>
      <c r="P134" s="27">
        <f t="shared" si="301"/>
        <v>5.3586959925381622E-2</v>
      </c>
      <c r="Q134" s="27">
        <f t="shared" si="302"/>
        <v>0.10213376902271556</v>
      </c>
      <c r="W134" t="str">
        <f t="shared" si="318"/>
        <v>53 Skilled construction and building trades</v>
      </c>
      <c r="X134" s="27">
        <f t="shared" si="303"/>
        <v>0.18805457594052455</v>
      </c>
      <c r="Y134" s="27">
        <f t="shared" si="303"/>
        <v>-9.2076619391343373E-2</v>
      </c>
      <c r="Z134" s="27">
        <f t="shared" si="303"/>
        <v>0.13002782503304777</v>
      </c>
      <c r="AA134" s="27">
        <f t="shared" si="303"/>
        <v>0.30235989259833185</v>
      </c>
      <c r="AB134" s="27">
        <f t="shared" si="304"/>
        <v>0.43238771763137962</v>
      </c>
      <c r="AH134" t="str">
        <f t="shared" si="319"/>
        <v>53 Skilled construction and building trades</v>
      </c>
      <c r="AI134" s="27">
        <f t="shared" si="305"/>
        <v>0.16313576836343296</v>
      </c>
      <c r="AJ134" s="27">
        <f t="shared" si="305"/>
        <v>-5.422548997680765E-2</v>
      </c>
      <c r="AK134" s="27">
        <f t="shared" si="305"/>
        <v>0.10588540173084582</v>
      </c>
      <c r="AL134" s="27">
        <f t="shared" si="305"/>
        <v>0.24992968004942173</v>
      </c>
      <c r="AM134" s="27">
        <f t="shared" si="306"/>
        <v>0.35581508178026755</v>
      </c>
      <c r="AS134" t="str">
        <f t="shared" si="320"/>
        <v>53 Skilled construction and building trades</v>
      </c>
      <c r="AT134" s="27">
        <f t="shared" si="307"/>
        <v>0.20317488849978882</v>
      </c>
      <c r="AU134" s="27">
        <f t="shared" si="307"/>
        <v>-9.728826851650807E-2</v>
      </c>
      <c r="AV134" s="27">
        <f t="shared" si="307"/>
        <v>0.12801933556072576</v>
      </c>
      <c r="AW134" s="27">
        <f t="shared" si="307"/>
        <v>0.21924819653151584</v>
      </c>
      <c r="AX134" s="27">
        <f t="shared" si="308"/>
        <v>0.34726753209224159</v>
      </c>
      <c r="BD134" t="str">
        <f t="shared" si="321"/>
        <v>53 Skilled construction and building trades</v>
      </c>
      <c r="BE134" s="27">
        <f t="shared" si="309"/>
        <v>0.37725510503571691</v>
      </c>
      <c r="BF134" s="27">
        <f t="shared" si="309"/>
        <v>-1.3560270343860461</v>
      </c>
      <c r="BG134" s="27">
        <f t="shared" si="309"/>
        <v>-0.25791391714652256</v>
      </c>
      <c r="BH134" s="27">
        <f t="shared" si="309"/>
        <v>-0.85291291962441473</v>
      </c>
      <c r="BI134" s="27">
        <f t="shared" si="310"/>
        <v>-1.1108268367709373</v>
      </c>
      <c r="BO134" t="str">
        <f t="shared" si="322"/>
        <v>53 Skilled construction and building trades</v>
      </c>
      <c r="BP134" s="27">
        <f t="shared" si="311"/>
        <v>0.60141589187776567</v>
      </c>
      <c r="BQ134" s="27">
        <f t="shared" si="311"/>
        <v>-1.3928008076677472</v>
      </c>
      <c r="BR134" s="27">
        <f t="shared" si="311"/>
        <v>0.25720796561335124</v>
      </c>
      <c r="BS134" s="27">
        <f t="shared" si="311"/>
        <v>-0.1879865651075443</v>
      </c>
      <c r="BT134" s="27">
        <f t="shared" si="312"/>
        <v>6.922140050580694E-2</v>
      </c>
      <c r="BZ134" t="str">
        <f t="shared" si="323"/>
        <v>53 Skilled construction and building trades</v>
      </c>
      <c r="CA134" s="68">
        <f t="shared" si="313"/>
        <v>0.29400744441742122</v>
      </c>
      <c r="CB134" s="68">
        <f t="shared" si="313"/>
        <v>-0.48469575406641008</v>
      </c>
      <c r="CC134" s="68">
        <f t="shared" si="313"/>
        <v>-0.34306557588457709</v>
      </c>
      <c r="CD134" s="68">
        <f t="shared" si="313"/>
        <v>-0.48676530327345358</v>
      </c>
      <c r="CE134" s="68">
        <f t="shared" si="314"/>
        <v>-0.82983087915803067</v>
      </c>
      <c r="CK134" t="str">
        <f t="shared" si="324"/>
        <v>53 Skilled construction and building trades</v>
      </c>
      <c r="CL134" s="68">
        <f t="shared" si="315"/>
        <v>-0.34423642404271959</v>
      </c>
      <c r="CM134" s="68">
        <f t="shared" si="315"/>
        <v>-0.32333252458296724</v>
      </c>
      <c r="CN134" s="68">
        <f t="shared" si="315"/>
        <v>-0.47175888437906388</v>
      </c>
      <c r="CO134" s="68">
        <f t="shared" si="315"/>
        <v>-1.0489708144060985</v>
      </c>
      <c r="CP134" s="68">
        <f t="shared" si="316"/>
        <v>-1.5207296987851624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-3.246701327999979E-3</v>
      </c>
      <c r="C135" s="27">
        <f t="shared" si="299"/>
        <v>-2.131703978774574E-3</v>
      </c>
      <c r="D135" s="27">
        <f t="shared" si="299"/>
        <v>1.9098076190828414E-2</v>
      </c>
      <c r="E135" s="27">
        <f t="shared" si="299"/>
        <v>2.7576532106032961E-2</v>
      </c>
      <c r="F135" s="27">
        <f t="shared" si="300"/>
        <v>4.6674608296861375E-2</v>
      </c>
      <c r="L135" t="str">
        <f t="shared" si="317"/>
        <v>54 Textiles, printing and other skilled trades</v>
      </c>
      <c r="M135" s="27">
        <f t="shared" si="301"/>
        <v>6.1916352192592006E-2</v>
      </c>
      <c r="N135" s="27">
        <f t="shared" si="301"/>
        <v>-8.2334344701073814E-4</v>
      </c>
      <c r="O135" s="27">
        <f t="shared" si="301"/>
        <v>0.11336995370012143</v>
      </c>
      <c r="P135" s="27">
        <f t="shared" si="301"/>
        <v>0.2358453050577054</v>
      </c>
      <c r="Q135" s="27">
        <f t="shared" si="302"/>
        <v>0.34921525875782683</v>
      </c>
      <c r="W135" t="str">
        <f t="shared" si="318"/>
        <v>54 Textiles, printing and other skilled trades</v>
      </c>
      <c r="X135" s="27">
        <f t="shared" si="303"/>
        <v>6.3134310077473277E-2</v>
      </c>
      <c r="Y135" s="27">
        <f t="shared" si="303"/>
        <v>-6.011403729942133E-2</v>
      </c>
      <c r="Z135" s="27">
        <f t="shared" si="303"/>
        <v>0.31209876692736027</v>
      </c>
      <c r="AA135" s="27">
        <f t="shared" si="303"/>
        <v>0.4582342702266855</v>
      </c>
      <c r="AB135" s="27">
        <f t="shared" si="304"/>
        <v>0.77033303715404577</v>
      </c>
      <c r="AH135" t="str">
        <f t="shared" si="319"/>
        <v>54 Textiles, printing and other skilled trades</v>
      </c>
      <c r="AI135" s="27">
        <f t="shared" si="305"/>
        <v>-3.2625170956526783E-2</v>
      </c>
      <c r="AJ135" s="27">
        <f t="shared" si="305"/>
        <v>1.1050369479709943E-2</v>
      </c>
      <c r="AK135" s="27">
        <f t="shared" si="305"/>
        <v>6.58069524843371E-2</v>
      </c>
      <c r="AL135" s="27">
        <f t="shared" si="305"/>
        <v>0.1484546850609938</v>
      </c>
      <c r="AM135" s="27">
        <f t="shared" si="306"/>
        <v>0.2142616375453309</v>
      </c>
      <c r="AS135" t="str">
        <f t="shared" si="320"/>
        <v>54 Textiles, printing and other skilled trades</v>
      </c>
      <c r="AT135" s="27">
        <f t="shared" si="307"/>
        <v>9.6192946252562361E-3</v>
      </c>
      <c r="AU135" s="27">
        <f t="shared" si="307"/>
        <v>-2.442370031346075E-2</v>
      </c>
      <c r="AV135" s="27">
        <f t="shared" si="307"/>
        <v>0.10643617478640444</v>
      </c>
      <c r="AW135" s="27">
        <f t="shared" si="307"/>
        <v>0.18212236352811784</v>
      </c>
      <c r="AX135" s="27">
        <f t="shared" si="308"/>
        <v>0.28855853831452227</v>
      </c>
      <c r="BD135" t="str">
        <f t="shared" si="321"/>
        <v>54 Textiles, printing and other skilled trades</v>
      </c>
      <c r="BE135" s="27">
        <f t="shared" si="309"/>
        <v>-0.28908570445936954</v>
      </c>
      <c r="BF135" s="27">
        <f t="shared" si="309"/>
        <v>-0.22649533385153875</v>
      </c>
      <c r="BG135" s="27">
        <f t="shared" si="309"/>
        <v>0.2829481826067437</v>
      </c>
      <c r="BH135" s="27">
        <f t="shared" si="309"/>
        <v>-2.2389244754752458E-2</v>
      </c>
      <c r="BI135" s="27">
        <f t="shared" si="310"/>
        <v>0.26055893785199125</v>
      </c>
      <c r="BO135" t="str">
        <f t="shared" si="322"/>
        <v>54 Textiles, printing and other skilled trades</v>
      </c>
      <c r="BP135" s="27">
        <f t="shared" si="311"/>
        <v>-0.8147304852818964</v>
      </c>
      <c r="BQ135" s="27">
        <f t="shared" si="311"/>
        <v>-0.21552517170603869</v>
      </c>
      <c r="BR135" s="27">
        <f t="shared" si="311"/>
        <v>2.7663349014099836E-2</v>
      </c>
      <c r="BS135" s="27">
        <f t="shared" si="311"/>
        <v>-0.38287225946484105</v>
      </c>
      <c r="BT135" s="27">
        <f t="shared" si="312"/>
        <v>-0.35520891045074121</v>
      </c>
      <c r="BZ135" t="str">
        <f t="shared" si="323"/>
        <v>54 Textiles, printing and other skilled trades</v>
      </c>
      <c r="CA135" s="68">
        <f t="shared" si="313"/>
        <v>-0.42519656659569449</v>
      </c>
      <c r="CB135" s="68">
        <f t="shared" si="313"/>
        <v>-2.7352355184570243E-2</v>
      </c>
      <c r="CC135" s="68">
        <f t="shared" si="313"/>
        <v>-0.15757606105456912</v>
      </c>
      <c r="CD135" s="68">
        <f t="shared" si="313"/>
        <v>-0.72600298224616466</v>
      </c>
      <c r="CE135" s="68">
        <f t="shared" si="314"/>
        <v>-0.88357904330073378</v>
      </c>
      <c r="CK135" t="str">
        <f t="shared" si="324"/>
        <v>54 Textiles, printing and other skilled trades</v>
      </c>
      <c r="CL135" s="68">
        <f t="shared" si="315"/>
        <v>-0.61679053369102643</v>
      </c>
      <c r="CM135" s="68">
        <f t="shared" si="315"/>
        <v>9.5232694801848261E-2</v>
      </c>
      <c r="CN135" s="68">
        <f t="shared" si="315"/>
        <v>-0.39392418560769049</v>
      </c>
      <c r="CO135" s="68">
        <f t="shared" si="315"/>
        <v>-0.18249836310953482</v>
      </c>
      <c r="CP135" s="68">
        <f t="shared" si="316"/>
        <v>-0.57642254871722531</v>
      </c>
    </row>
    <row r="136" spans="1:94" x14ac:dyDescent="0.2">
      <c r="A136" t="str">
        <f t="shared" si="298"/>
        <v>61 Caring personal service occupations</v>
      </c>
      <c r="B136" s="27">
        <f t="shared" si="299"/>
        <v>6.7436704388066301E-3</v>
      </c>
      <c r="C136" s="27">
        <f t="shared" si="299"/>
        <v>2.1441477155707753E-3</v>
      </c>
      <c r="D136" s="27">
        <f t="shared" si="299"/>
        <v>1.57254144676576E-2</v>
      </c>
      <c r="E136" s="27">
        <f t="shared" si="299"/>
        <v>2.4578723916424711E-2</v>
      </c>
      <c r="F136" s="27">
        <f t="shared" si="300"/>
        <v>4.0304138384082311E-2</v>
      </c>
      <c r="L136" t="str">
        <f t="shared" si="317"/>
        <v>61 Caring personal service occupations</v>
      </c>
      <c r="M136" s="27">
        <f t="shared" si="301"/>
        <v>0.23398181442423871</v>
      </c>
      <c r="N136" s="27">
        <f t="shared" si="301"/>
        <v>0.15477832104289257</v>
      </c>
      <c r="O136" s="27">
        <f t="shared" si="301"/>
        <v>0.85313037245585699</v>
      </c>
      <c r="P136" s="27">
        <f t="shared" si="301"/>
        <v>1.4606979175420642</v>
      </c>
      <c r="Q136" s="27">
        <f t="shared" si="302"/>
        <v>2.3138282899979212</v>
      </c>
      <c r="W136" t="str">
        <f t="shared" si="318"/>
        <v>61 Caring personal service occupations</v>
      </c>
      <c r="X136" s="27">
        <f t="shared" si="303"/>
        <v>0.66028143497888703</v>
      </c>
      <c r="Y136" s="27">
        <f t="shared" si="303"/>
        <v>-0.28215244518182558</v>
      </c>
      <c r="Z136" s="27">
        <f t="shared" si="303"/>
        <v>1.5303841795161368</v>
      </c>
      <c r="AA136" s="27">
        <f t="shared" si="303"/>
        <v>2.4568671694841981</v>
      </c>
      <c r="AB136" s="27">
        <f t="shared" si="304"/>
        <v>3.987251349000335</v>
      </c>
      <c r="AH136" t="str">
        <f t="shared" si="319"/>
        <v>61 Caring personal service occupations</v>
      </c>
      <c r="AI136" s="27">
        <f t="shared" si="305"/>
        <v>-0.19911166603209196</v>
      </c>
      <c r="AJ136" s="27">
        <f t="shared" si="305"/>
        <v>-0.24772070074172348</v>
      </c>
      <c r="AK136" s="27">
        <f t="shared" si="305"/>
        <v>0.18193434632008998</v>
      </c>
      <c r="AL136" s="27">
        <f t="shared" si="305"/>
        <v>0.46610536861320906</v>
      </c>
      <c r="AM136" s="27">
        <f t="shared" si="306"/>
        <v>0.64803971493329904</v>
      </c>
      <c r="AS136" t="str">
        <f t="shared" si="320"/>
        <v>61 Caring personal service occupations</v>
      </c>
      <c r="AT136" s="27">
        <f t="shared" si="307"/>
        <v>0.22659560938847578</v>
      </c>
      <c r="AU136" s="27">
        <f t="shared" si="307"/>
        <v>-6.76509819862674E-2</v>
      </c>
      <c r="AV136" s="27">
        <f t="shared" si="307"/>
        <v>0.33217101641427593</v>
      </c>
      <c r="AW136" s="27">
        <f t="shared" si="307"/>
        <v>0.67129770790377341</v>
      </c>
      <c r="AX136" s="27">
        <f t="shared" si="308"/>
        <v>1.0034687243180493</v>
      </c>
      <c r="BD136" t="str">
        <f t="shared" si="321"/>
        <v>61 Caring personal service occupations</v>
      </c>
      <c r="BE136" s="27">
        <f t="shared" si="309"/>
        <v>1.4410693619787267</v>
      </c>
      <c r="BF136" s="27">
        <f t="shared" si="309"/>
        <v>1.6168310719887984</v>
      </c>
      <c r="BG136" s="27">
        <f t="shared" si="309"/>
        <v>1.3135204406981806</v>
      </c>
      <c r="BH136" s="27">
        <f t="shared" si="309"/>
        <v>4.6754205431335087</v>
      </c>
      <c r="BI136" s="27">
        <f t="shared" si="310"/>
        <v>5.9889409838316894</v>
      </c>
      <c r="BO136" t="str">
        <f t="shared" si="322"/>
        <v>61 Caring personal service occupations</v>
      </c>
      <c r="BP136" s="27">
        <f t="shared" si="311"/>
        <v>-0.43165958792402392</v>
      </c>
      <c r="BQ136" s="27">
        <f t="shared" si="311"/>
        <v>-1.5748645400915571</v>
      </c>
      <c r="BR136" s="27">
        <f t="shared" si="311"/>
        <v>0.41229044003047655</v>
      </c>
      <c r="BS136" s="27">
        <f t="shared" si="311"/>
        <v>-2.2439461574402504</v>
      </c>
      <c r="BT136" s="27">
        <f t="shared" si="312"/>
        <v>-1.8316557174097738</v>
      </c>
      <c r="BZ136" t="str">
        <f t="shared" si="323"/>
        <v>61 Caring personal service occupations</v>
      </c>
      <c r="CA136" s="68">
        <f t="shared" si="313"/>
        <v>-2.0641980453589204</v>
      </c>
      <c r="CB136" s="68">
        <f t="shared" si="313"/>
        <v>-0.35742111240564167</v>
      </c>
      <c r="CC136" s="68">
        <f t="shared" si="313"/>
        <v>-0.61425155553422783</v>
      </c>
      <c r="CD136" s="68">
        <f t="shared" si="313"/>
        <v>-0.28915103331818215</v>
      </c>
      <c r="CE136" s="68">
        <f t="shared" si="314"/>
        <v>-0.90340258885240998</v>
      </c>
      <c r="CK136" t="str">
        <f t="shared" si="324"/>
        <v>61 Caring personal service occupations</v>
      </c>
      <c r="CL136" s="68">
        <f t="shared" si="315"/>
        <v>-0.19386481743478579</v>
      </c>
      <c r="CM136" s="68">
        <f t="shared" si="315"/>
        <v>1.8745560214963986E-2</v>
      </c>
      <c r="CN136" s="68">
        <f t="shared" si="315"/>
        <v>0.111081190845157</v>
      </c>
      <c r="CO136" s="68">
        <f t="shared" si="315"/>
        <v>0.18213931175156006</v>
      </c>
      <c r="CP136" s="68">
        <f t="shared" si="316"/>
        <v>0.29322050259671706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1.2557454814026125E-2</v>
      </c>
      <c r="C137" s="27">
        <f t="shared" si="299"/>
        <v>-4.5741007288347298E-3</v>
      </c>
      <c r="D137" s="27">
        <f t="shared" si="299"/>
        <v>3.9791867267853012E-3</v>
      </c>
      <c r="E137" s="27">
        <f t="shared" si="299"/>
        <v>6.3789988401057665E-3</v>
      </c>
      <c r="F137" s="27">
        <f t="shared" si="300"/>
        <v>1.0358185566891068E-2</v>
      </c>
      <c r="L137" t="str">
        <f t="shared" si="317"/>
        <v>62 Leisure, travel and related personal service occupations</v>
      </c>
      <c r="M137" s="27">
        <f t="shared" si="301"/>
        <v>3.6296826420040229E-2</v>
      </c>
      <c r="N137" s="27">
        <f t="shared" si="301"/>
        <v>-1.8592641368432083E-2</v>
      </c>
      <c r="O137" s="27">
        <f t="shared" si="301"/>
        <v>4.3247315490734517E-2</v>
      </c>
      <c r="P137" s="27">
        <f t="shared" si="301"/>
        <v>0.11039069047449351</v>
      </c>
      <c r="Q137" s="27">
        <f t="shared" si="302"/>
        <v>0.15363800596522803</v>
      </c>
      <c r="W137" t="str">
        <f t="shared" si="318"/>
        <v>62 Leisure, travel and related personal service occupations</v>
      </c>
      <c r="X137" s="27">
        <f t="shared" si="303"/>
        <v>0.33433386361619566</v>
      </c>
      <c r="Y137" s="27">
        <f t="shared" si="303"/>
        <v>-0.25602137340390874</v>
      </c>
      <c r="Z137" s="27">
        <f t="shared" si="303"/>
        <v>0.16920654453685247</v>
      </c>
      <c r="AA137" s="27">
        <f t="shared" si="303"/>
        <v>0.45283455743030321</v>
      </c>
      <c r="AB137" s="27">
        <f t="shared" si="304"/>
        <v>0.62204110196715567</v>
      </c>
      <c r="AH137" t="str">
        <f t="shared" si="319"/>
        <v>62 Leisure, travel and related personal service occupations</v>
      </c>
      <c r="AI137" s="27">
        <f t="shared" si="305"/>
        <v>0.15836613774402608</v>
      </c>
      <c r="AJ137" s="27">
        <f t="shared" si="305"/>
        <v>-0.17055949042702467</v>
      </c>
      <c r="AK137" s="27">
        <f t="shared" si="305"/>
        <v>5.8706013494805864E-2</v>
      </c>
      <c r="AL137" s="27">
        <f t="shared" si="305"/>
        <v>0.27597077296393324</v>
      </c>
      <c r="AM137" s="27">
        <f t="shared" si="306"/>
        <v>0.33467678645873911</v>
      </c>
      <c r="AS137" t="str">
        <f t="shared" si="320"/>
        <v>62 Leisure, travel and related personal service occupations</v>
      </c>
      <c r="AT137" s="27">
        <f t="shared" si="307"/>
        <v>0.21107543770720083</v>
      </c>
      <c r="AU137" s="27">
        <f t="shared" si="307"/>
        <v>-9.0094292712362245E-2</v>
      </c>
      <c r="AV137" s="27">
        <f t="shared" si="307"/>
        <v>0.11991565778333357</v>
      </c>
      <c r="AW137" s="27">
        <f t="shared" si="307"/>
        <v>0.49875698914499611</v>
      </c>
      <c r="AX137" s="27">
        <f t="shared" si="308"/>
        <v>0.61867264692832968</v>
      </c>
      <c r="BD137" t="str">
        <f t="shared" si="321"/>
        <v>62 Leisure, travel and related personal service occupations</v>
      </c>
      <c r="BE137" s="27">
        <f t="shared" si="309"/>
        <v>-6.0802885645141025E-2</v>
      </c>
      <c r="BF137" s="27">
        <f t="shared" si="309"/>
        <v>-0.35190730496387079</v>
      </c>
      <c r="BG137" s="27">
        <f t="shared" si="309"/>
        <v>-0.51578188089970256</v>
      </c>
      <c r="BH137" s="27">
        <f t="shared" si="309"/>
        <v>-0.38060014362364081</v>
      </c>
      <c r="BI137" s="27">
        <f t="shared" si="310"/>
        <v>-0.89638202452334337</v>
      </c>
      <c r="BO137" t="str">
        <f t="shared" si="322"/>
        <v>62 Leisure, travel and related personal service occupations</v>
      </c>
      <c r="BP137" s="27">
        <f t="shared" si="311"/>
        <v>-6.3199429348403946E-2</v>
      </c>
      <c r="BQ137" s="27">
        <f t="shared" si="311"/>
        <v>-0.85482768877940885</v>
      </c>
      <c r="BR137" s="27">
        <f t="shared" si="311"/>
        <v>-0.41181414550025108</v>
      </c>
      <c r="BS137" s="27">
        <f t="shared" si="311"/>
        <v>-0.53761596547142831</v>
      </c>
      <c r="BT137" s="27">
        <f t="shared" si="312"/>
        <v>-0.9494301109716794</v>
      </c>
      <c r="BZ137" t="str">
        <f t="shared" si="323"/>
        <v>62 Leisure, travel and related personal service occupations</v>
      </c>
      <c r="CA137" s="68">
        <f t="shared" si="313"/>
        <v>1.8177852323488342E-2</v>
      </c>
      <c r="CB137" s="68">
        <f t="shared" si="313"/>
        <v>-0.35516746333264448</v>
      </c>
      <c r="CC137" s="68">
        <f t="shared" si="313"/>
        <v>-0.40692953767227635</v>
      </c>
      <c r="CD137" s="68">
        <f t="shared" si="313"/>
        <v>-0.49359468542159979</v>
      </c>
      <c r="CE137" s="68">
        <f t="shared" si="314"/>
        <v>-0.90052422309387614</v>
      </c>
      <c r="CK137" t="str">
        <f t="shared" si="324"/>
        <v>62 Leisure, travel and related personal service occupations</v>
      </c>
      <c r="CL137" s="68">
        <f t="shared" si="315"/>
        <v>-0.33323055202701513</v>
      </c>
      <c r="CM137" s="68">
        <f t="shared" si="315"/>
        <v>4.0089201928110607E-2</v>
      </c>
      <c r="CN137" s="68">
        <f t="shared" si="315"/>
        <v>-0.27184647721244515</v>
      </c>
      <c r="CO137" s="68">
        <f t="shared" si="315"/>
        <v>-0.20996407045399984</v>
      </c>
      <c r="CP137" s="68">
        <f t="shared" si="316"/>
        <v>-0.48181054766644499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1.8509401448281665E-4</v>
      </c>
      <c r="C138" s="27">
        <f t="shared" si="299"/>
        <v>9.8785328939365218E-5</v>
      </c>
      <c r="D138" s="27">
        <f t="shared" si="299"/>
        <v>1.9420371623437888E-4</v>
      </c>
      <c r="E138" s="27">
        <f t="shared" si="299"/>
        <v>5.0064083729583347E-4</v>
      </c>
      <c r="F138" s="27">
        <f t="shared" si="300"/>
        <v>6.9484455353021235E-4</v>
      </c>
      <c r="L138" t="str">
        <f t="shared" si="317"/>
        <v>63 Community and civil enforcement occupations</v>
      </c>
      <c r="M138" s="27">
        <f t="shared" si="301"/>
        <v>-9.5873481220833459E-4</v>
      </c>
      <c r="N138" s="27">
        <f t="shared" si="301"/>
        <v>6.5877984663957542E-3</v>
      </c>
      <c r="O138" s="27">
        <f t="shared" si="301"/>
        <v>-3.4523772842805604E-3</v>
      </c>
      <c r="P138" s="27">
        <f t="shared" si="301"/>
        <v>8.7601720046402397E-3</v>
      </c>
      <c r="Q138" s="27">
        <f t="shared" si="302"/>
        <v>5.3077947203596793E-3</v>
      </c>
      <c r="W138" t="str">
        <f t="shared" si="318"/>
        <v>63 Community and civil enforcement occupations</v>
      </c>
      <c r="X138" s="27">
        <f t="shared" si="303"/>
        <v>8.7134310200007031E-3</v>
      </c>
      <c r="Y138" s="27">
        <f t="shared" si="303"/>
        <v>8.8318538573026184E-3</v>
      </c>
      <c r="Z138" s="27">
        <f t="shared" si="303"/>
        <v>-2.4285538443620525E-4</v>
      </c>
      <c r="AA138" s="27">
        <f t="shared" si="303"/>
        <v>4.2818166198516736E-2</v>
      </c>
      <c r="AB138" s="27">
        <f t="shared" si="304"/>
        <v>4.257531081408053E-2</v>
      </c>
      <c r="AH138" t="str">
        <f t="shared" si="319"/>
        <v>63 Community and civil enforcement occupations</v>
      </c>
      <c r="AI138" s="27">
        <f t="shared" si="305"/>
        <v>1.6251758349391E-3</v>
      </c>
      <c r="AJ138" s="27">
        <f t="shared" si="305"/>
        <v>6.3746763382897045E-3</v>
      </c>
      <c r="AK138" s="27">
        <f t="shared" si="305"/>
        <v>-7.2176069792212298E-3</v>
      </c>
      <c r="AL138" s="27">
        <f t="shared" si="305"/>
        <v>1.0043506991069633E-2</v>
      </c>
      <c r="AM138" s="27">
        <f t="shared" si="306"/>
        <v>2.8259000118484034E-3</v>
      </c>
      <c r="AS138" t="str">
        <f t="shared" si="320"/>
        <v>63 Community and civil enforcement occupations</v>
      </c>
      <c r="AT138" s="27">
        <f t="shared" si="307"/>
        <v>-1.5364467710951048E-3</v>
      </c>
      <c r="AU138" s="27">
        <f t="shared" si="307"/>
        <v>5.1587268121676653E-3</v>
      </c>
      <c r="AV138" s="27">
        <f t="shared" si="307"/>
        <v>-8.5945110461076654E-3</v>
      </c>
      <c r="AW138" s="27">
        <f t="shared" si="307"/>
        <v>4.0361551928628191E-3</v>
      </c>
      <c r="AX138" s="27">
        <f t="shared" si="308"/>
        <v>-4.5583558532448464E-3</v>
      </c>
      <c r="BD138" t="str">
        <f t="shared" si="321"/>
        <v>63 Community and civil enforcement occupations</v>
      </c>
      <c r="BE138" s="27">
        <f t="shared" si="309"/>
        <v>-3.9458924703887593E-2</v>
      </c>
      <c r="BF138" s="27">
        <f t="shared" si="309"/>
        <v>2.9527228119572257E-2</v>
      </c>
      <c r="BG138" s="27">
        <f t="shared" si="309"/>
        <v>-4.6326829334283212E-2</v>
      </c>
      <c r="BH138" s="27">
        <f t="shared" si="309"/>
        <v>3.2781367257865984E-3</v>
      </c>
      <c r="BI138" s="27">
        <f t="shared" si="310"/>
        <v>-4.3048692608496614E-2</v>
      </c>
      <c r="BO138" t="str">
        <f t="shared" si="322"/>
        <v>63 Community and civil enforcement occupations</v>
      </c>
      <c r="BP138" s="27">
        <f t="shared" si="311"/>
        <v>-3.9954847387202203E-2</v>
      </c>
      <c r="BQ138" s="27">
        <f t="shared" si="311"/>
        <v>2.7522885712828904E-2</v>
      </c>
      <c r="BR138" s="27">
        <f t="shared" si="311"/>
        <v>-5.6706348730913653E-2</v>
      </c>
      <c r="BS138" s="27">
        <f t="shared" si="311"/>
        <v>-3.0798294799569137E-3</v>
      </c>
      <c r="BT138" s="27">
        <f t="shared" si="312"/>
        <v>-5.9786178210870566E-2</v>
      </c>
      <c r="BZ138" t="str">
        <f t="shared" si="323"/>
        <v>63 Community and civil enforcement occupations</v>
      </c>
      <c r="CA138" s="68">
        <f t="shared" si="313"/>
        <v>-1.1340487756495557E-2</v>
      </c>
      <c r="CB138" s="68">
        <f t="shared" si="313"/>
        <v>2.4970921547962696E-2</v>
      </c>
      <c r="CC138" s="68">
        <f t="shared" si="313"/>
        <v>-4.9457923964308273E-2</v>
      </c>
      <c r="CD138" s="68">
        <f t="shared" si="313"/>
        <v>-1.4341736577206568E-2</v>
      </c>
      <c r="CE138" s="68">
        <f t="shared" si="314"/>
        <v>-6.3799660541514841E-2</v>
      </c>
      <c r="CK138" t="str">
        <f t="shared" si="324"/>
        <v>63 Community and civil enforcement occupations</v>
      </c>
      <c r="CL138" s="68">
        <f t="shared" si="315"/>
        <v>-2.3630752726753759E-2</v>
      </c>
      <c r="CM138" s="68">
        <f t="shared" si="315"/>
        <v>1.3350507934912999E-2</v>
      </c>
      <c r="CN138" s="68">
        <f t="shared" si="315"/>
        <v>-2.4389276950039684E-2</v>
      </c>
      <c r="CO138" s="68">
        <f t="shared" si="315"/>
        <v>-3.9334878602419604E-3</v>
      </c>
      <c r="CP138" s="68">
        <f t="shared" si="316"/>
        <v>-2.8322764810281644E-2</v>
      </c>
    </row>
    <row r="139" spans="1:94" x14ac:dyDescent="0.2">
      <c r="A139" t="str">
        <f t="shared" si="298"/>
        <v>71 Sales occupations</v>
      </c>
      <c r="B139" s="27">
        <f t="shared" si="299"/>
        <v>4.8831643243755912E-3</v>
      </c>
      <c r="C139" s="27">
        <f t="shared" si="299"/>
        <v>-3.7971498070957233E-3</v>
      </c>
      <c r="D139" s="27">
        <f t="shared" si="299"/>
        <v>1.8994872307161029E-2</v>
      </c>
      <c r="E139" s="27">
        <f t="shared" si="299"/>
        <v>3.3303231072830702E-2</v>
      </c>
      <c r="F139" s="27">
        <f t="shared" si="300"/>
        <v>5.2298103379991731E-2</v>
      </c>
      <c r="L139" t="str">
        <f t="shared" si="317"/>
        <v>71 Sales occupations</v>
      </c>
      <c r="M139" s="27">
        <f t="shared" si="301"/>
        <v>0.1711958880303639</v>
      </c>
      <c r="N139" s="27">
        <f t="shared" si="301"/>
        <v>9.5468170698889576E-2</v>
      </c>
      <c r="O139" s="27">
        <f t="shared" si="301"/>
        <v>0.42534086622046652</v>
      </c>
      <c r="P139" s="27">
        <f t="shared" si="301"/>
        <v>0.9001617907732915</v>
      </c>
      <c r="Q139" s="27">
        <f t="shared" si="302"/>
        <v>1.325502656993758</v>
      </c>
      <c r="W139" t="str">
        <f t="shared" si="318"/>
        <v>71 Sales occupations</v>
      </c>
      <c r="X139" s="27">
        <f t="shared" si="303"/>
        <v>1.1458502489209721</v>
      </c>
      <c r="Y139" s="27">
        <f t="shared" si="303"/>
        <v>-0.24422561692387923</v>
      </c>
      <c r="Z139" s="27">
        <f t="shared" si="303"/>
        <v>1.1823191726398816</v>
      </c>
      <c r="AA139" s="27">
        <f t="shared" si="303"/>
        <v>2.9582166788135167</v>
      </c>
      <c r="AB139" s="27">
        <f t="shared" si="304"/>
        <v>4.1405358514533983</v>
      </c>
      <c r="AH139" t="str">
        <f t="shared" si="319"/>
        <v>71 Sales occupations</v>
      </c>
      <c r="AI139" s="27">
        <f t="shared" si="305"/>
        <v>0.25380870291299384</v>
      </c>
      <c r="AJ139" s="27">
        <f t="shared" si="305"/>
        <v>-5.8483830812554594E-2</v>
      </c>
      <c r="AK139" s="27">
        <f t="shared" si="305"/>
        <v>0.24189794381898988</v>
      </c>
      <c r="AL139" s="27">
        <f t="shared" si="305"/>
        <v>0.80944158417667778</v>
      </c>
      <c r="AM139" s="27">
        <f t="shared" si="306"/>
        <v>1.0513395279956677</v>
      </c>
      <c r="AS139" t="str">
        <f t="shared" si="320"/>
        <v>71 Sales occupations</v>
      </c>
      <c r="AT139" s="27">
        <f t="shared" si="307"/>
        <v>0.16863252251339378</v>
      </c>
      <c r="AU139" s="27">
        <f t="shared" si="307"/>
        <v>-8.2026509581407225E-2</v>
      </c>
      <c r="AV139" s="27">
        <f t="shared" si="307"/>
        <v>0.13631787501830739</v>
      </c>
      <c r="AW139" s="27">
        <f t="shared" si="307"/>
        <v>0.53650512187272481</v>
      </c>
      <c r="AX139" s="27">
        <f t="shared" si="308"/>
        <v>0.6728229968910322</v>
      </c>
      <c r="BD139" t="str">
        <f t="shared" si="321"/>
        <v>71 Sales occupations</v>
      </c>
      <c r="BE139" s="27">
        <f t="shared" si="309"/>
        <v>0.91183457381159627</v>
      </c>
      <c r="BF139" s="27">
        <f t="shared" si="309"/>
        <v>6.4986389776736431E-2</v>
      </c>
      <c r="BG139" s="27">
        <f t="shared" si="309"/>
        <v>-0.15315351487119244</v>
      </c>
      <c r="BH139" s="27">
        <f t="shared" si="309"/>
        <v>0.4334195418218254</v>
      </c>
      <c r="BI139" s="27">
        <f t="shared" si="310"/>
        <v>0.28026602695063296</v>
      </c>
      <c r="BO139" t="str">
        <f t="shared" si="322"/>
        <v>71 Sales occupations</v>
      </c>
      <c r="BP139" s="27">
        <f t="shared" si="311"/>
        <v>-0.22415051695614352</v>
      </c>
      <c r="BQ139" s="27">
        <f t="shared" si="311"/>
        <v>-1.6366957074890998</v>
      </c>
      <c r="BR139" s="27">
        <f t="shared" si="311"/>
        <v>0.19706240609352044</v>
      </c>
      <c r="BS139" s="27">
        <f t="shared" si="311"/>
        <v>-1.876060574447866</v>
      </c>
      <c r="BT139" s="27">
        <f t="shared" si="312"/>
        <v>-1.6789981683543456</v>
      </c>
      <c r="BZ139" t="str">
        <f t="shared" si="323"/>
        <v>71 Sales occupations</v>
      </c>
      <c r="CA139" s="68">
        <f t="shared" si="313"/>
        <v>0.36790435528997634</v>
      </c>
      <c r="CB139" s="68">
        <f t="shared" si="313"/>
        <v>-0.92169015251519149</v>
      </c>
      <c r="CC139" s="68">
        <f t="shared" si="313"/>
        <v>-1.4567377456968478</v>
      </c>
      <c r="CD139" s="68">
        <f t="shared" si="313"/>
        <v>-4.51848115756429</v>
      </c>
      <c r="CE139" s="68">
        <f t="shared" si="314"/>
        <v>-5.9752189032611387</v>
      </c>
      <c r="CK139" t="str">
        <f t="shared" si="324"/>
        <v>71 Sales occupations</v>
      </c>
      <c r="CL139" s="68">
        <f t="shared" si="315"/>
        <v>-1.3936520592658663</v>
      </c>
      <c r="CM139" s="68">
        <f t="shared" si="315"/>
        <v>0.20793691461885189</v>
      </c>
      <c r="CN139" s="68">
        <f t="shared" si="315"/>
        <v>-1.126631390239528</v>
      </c>
      <c r="CO139" s="68">
        <f t="shared" si="315"/>
        <v>-0.9202279270729008</v>
      </c>
      <c r="CP139" s="68">
        <f t="shared" si="316"/>
        <v>-2.0468593173124288</v>
      </c>
    </row>
    <row r="140" spans="1:94" x14ac:dyDescent="0.2">
      <c r="A140" t="str">
        <f t="shared" si="298"/>
        <v>72 Customer service occupations</v>
      </c>
      <c r="B140" s="27">
        <f t="shared" si="299"/>
        <v>3.7164692746091688E-3</v>
      </c>
      <c r="C140" s="27">
        <f t="shared" si="299"/>
        <v>7.2714640031566816E-3</v>
      </c>
      <c r="D140" s="27">
        <f t="shared" si="299"/>
        <v>2.3846174386234813E-2</v>
      </c>
      <c r="E140" s="27">
        <f t="shared" si="299"/>
        <v>2.6303776640068319E-2</v>
      </c>
      <c r="F140" s="27">
        <f t="shared" si="300"/>
        <v>5.0149951026303131E-2</v>
      </c>
      <c r="L140" t="str">
        <f t="shared" si="317"/>
        <v>72 Customer service occupations</v>
      </c>
      <c r="M140" s="27">
        <f t="shared" si="301"/>
        <v>6.2309575513887272E-2</v>
      </c>
      <c r="N140" s="27">
        <f t="shared" si="301"/>
        <v>3.0449081206005313E-2</v>
      </c>
      <c r="O140" s="27">
        <f t="shared" si="301"/>
        <v>0.16959866846695038</v>
      </c>
      <c r="P140" s="27">
        <f t="shared" si="301"/>
        <v>0.24691582796065814</v>
      </c>
      <c r="Q140" s="27">
        <f t="shared" si="302"/>
        <v>0.41651449642760852</v>
      </c>
      <c r="W140" t="str">
        <f t="shared" si="318"/>
        <v>72 Customer service occupations</v>
      </c>
      <c r="X140" s="27">
        <f t="shared" si="303"/>
        <v>0.33402221230380214</v>
      </c>
      <c r="Y140" s="27">
        <f t="shared" si="303"/>
        <v>2.1394205300660829E-2</v>
      </c>
      <c r="Z140" s="27">
        <f t="shared" si="303"/>
        <v>0.54188438700211616</v>
      </c>
      <c r="AA140" s="27">
        <f t="shared" si="303"/>
        <v>0.94752114371129847</v>
      </c>
      <c r="AB140" s="27">
        <f t="shared" si="304"/>
        <v>1.4894055307134146</v>
      </c>
      <c r="AH140" t="str">
        <f t="shared" si="319"/>
        <v>72 Customer service occupations</v>
      </c>
      <c r="AI140" s="27">
        <f t="shared" si="305"/>
        <v>0.13598988050822447</v>
      </c>
      <c r="AJ140" s="27">
        <f t="shared" si="305"/>
        <v>1.2887667970501893E-2</v>
      </c>
      <c r="AK140" s="27">
        <f t="shared" si="305"/>
        <v>0.14449359771649828</v>
      </c>
      <c r="AL140" s="27">
        <f t="shared" si="305"/>
        <v>0.24885340381027599</v>
      </c>
      <c r="AM140" s="27">
        <f t="shared" si="306"/>
        <v>0.39334700152677426</v>
      </c>
      <c r="AS140" t="str">
        <f t="shared" si="320"/>
        <v>72 Customer service occupations</v>
      </c>
      <c r="AT140" s="27">
        <f t="shared" si="307"/>
        <v>0.17723057330973846</v>
      </c>
      <c r="AU140" s="27">
        <f t="shared" si="307"/>
        <v>-2.1968445169019968E-2</v>
      </c>
      <c r="AV140" s="27">
        <f t="shared" si="307"/>
        <v>0.22908231878616891</v>
      </c>
      <c r="AW140" s="27">
        <f t="shared" si="307"/>
        <v>0.29907013628659396</v>
      </c>
      <c r="AX140" s="27">
        <f t="shared" si="308"/>
        <v>0.52815245507276287</v>
      </c>
      <c r="BD140" t="str">
        <f t="shared" si="321"/>
        <v>72 Customer service occupations</v>
      </c>
      <c r="BE140" s="27">
        <f t="shared" si="309"/>
        <v>0.23951629921356243</v>
      </c>
      <c r="BF140" s="27">
        <f t="shared" si="309"/>
        <v>0.11108485933708456</v>
      </c>
      <c r="BG140" s="27">
        <f t="shared" si="309"/>
        <v>0.24990904147725335</v>
      </c>
      <c r="BH140" s="27">
        <f t="shared" si="309"/>
        <v>0.35709776083857481</v>
      </c>
      <c r="BI140" s="27">
        <f t="shared" si="310"/>
        <v>0.60700680231582815</v>
      </c>
      <c r="BO140" t="str">
        <f t="shared" si="322"/>
        <v>72 Customer service occupations</v>
      </c>
      <c r="BP140" s="27">
        <f t="shared" si="311"/>
        <v>0.22713465090792084</v>
      </c>
      <c r="BQ140" s="27">
        <f t="shared" si="311"/>
        <v>-0.30152872188778357</v>
      </c>
      <c r="BR140" s="27">
        <f t="shared" si="311"/>
        <v>0.23115688717898131</v>
      </c>
      <c r="BS140" s="27">
        <f t="shared" si="311"/>
        <v>-0.20590070389024939</v>
      </c>
      <c r="BT140" s="27">
        <f t="shared" si="312"/>
        <v>2.5256183288731915E-2</v>
      </c>
      <c r="BZ140" t="str">
        <f t="shared" si="323"/>
        <v>72 Customer service occupations</v>
      </c>
      <c r="CA140" s="68">
        <f t="shared" si="313"/>
        <v>2.5477784758240585E-2</v>
      </c>
      <c r="CB140" s="68">
        <f t="shared" si="313"/>
        <v>-2.5495485227052805E-2</v>
      </c>
      <c r="CC140" s="68">
        <f t="shared" si="313"/>
        <v>-8.9006343479126171E-2</v>
      </c>
      <c r="CD140" s="68">
        <f t="shared" si="313"/>
        <v>-0.11316438273573848</v>
      </c>
      <c r="CE140" s="68">
        <f t="shared" si="314"/>
        <v>-0.20217072621486465</v>
      </c>
      <c r="CK140" t="str">
        <f t="shared" si="324"/>
        <v>72 Customer service occupations</v>
      </c>
      <c r="CL140" s="68">
        <f t="shared" si="315"/>
        <v>-5.2375116674209243E-3</v>
      </c>
      <c r="CM140" s="68">
        <f t="shared" si="315"/>
        <v>0.11562353454475827</v>
      </c>
      <c r="CN140" s="68">
        <f t="shared" si="315"/>
        <v>0.15365680340123666</v>
      </c>
      <c r="CO140" s="68">
        <f t="shared" si="315"/>
        <v>0.26451119334257311</v>
      </c>
      <c r="CP140" s="68">
        <f t="shared" si="316"/>
        <v>0.41816799674380978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1.0832246716644147E-2</v>
      </c>
      <c r="C141" s="27">
        <f t="shared" si="299"/>
        <v>-5.5286073728354271E-3</v>
      </c>
      <c r="D141" s="27">
        <f t="shared" si="299"/>
        <v>2.9797585955170632E-2</v>
      </c>
      <c r="E141" s="27">
        <f t="shared" si="299"/>
        <v>6.2068081992534205E-2</v>
      </c>
      <c r="F141" s="27">
        <f t="shared" si="300"/>
        <v>9.1865667947704843E-2</v>
      </c>
      <c r="L141" t="str">
        <f t="shared" si="317"/>
        <v>81 Process, plant and machine operatives</v>
      </c>
      <c r="M141" s="27">
        <f t="shared" si="301"/>
        <v>6.660383556144614E-2</v>
      </c>
      <c r="N141" s="27">
        <f t="shared" si="301"/>
        <v>-2.9152311995077118E-2</v>
      </c>
      <c r="O141" s="27">
        <f t="shared" si="301"/>
        <v>0.12377152770654859</v>
      </c>
      <c r="P141" s="27">
        <f t="shared" si="301"/>
        <v>0.31633390895145608</v>
      </c>
      <c r="Q141" s="27">
        <f t="shared" si="302"/>
        <v>0.44010543665800467</v>
      </c>
      <c r="W141" t="str">
        <f t="shared" si="318"/>
        <v>81 Process, plant and machine operatives</v>
      </c>
      <c r="X141" s="27">
        <f t="shared" si="303"/>
        <v>0.12471951460760711</v>
      </c>
      <c r="Y141" s="27">
        <f t="shared" si="303"/>
        <v>-0.11239804915443752</v>
      </c>
      <c r="Z141" s="27">
        <f t="shared" si="303"/>
        <v>0.34046547278793582</v>
      </c>
      <c r="AA141" s="27">
        <f t="shared" si="303"/>
        <v>0.69893513274588559</v>
      </c>
      <c r="AB141" s="27">
        <f t="shared" si="304"/>
        <v>1.0394006055338214</v>
      </c>
      <c r="AH141" t="str">
        <f t="shared" si="319"/>
        <v>81 Process, plant and machine operatives</v>
      </c>
      <c r="AI141" s="27">
        <f t="shared" si="305"/>
        <v>4.9937459330273271E-2</v>
      </c>
      <c r="AJ141" s="27">
        <f t="shared" si="305"/>
        <v>-3.8328571986046223E-2</v>
      </c>
      <c r="AK141" s="27">
        <f t="shared" si="305"/>
        <v>0.13457649290698437</v>
      </c>
      <c r="AL141" s="27">
        <f t="shared" si="305"/>
        <v>0.25405133605395985</v>
      </c>
      <c r="AM141" s="27">
        <f t="shared" si="306"/>
        <v>0.38862782896094422</v>
      </c>
      <c r="AS141" t="str">
        <f t="shared" si="320"/>
        <v>81 Process, plant and machine operatives</v>
      </c>
      <c r="AT141" s="27">
        <f t="shared" si="307"/>
        <v>0.14819544289649011</v>
      </c>
      <c r="AU141" s="27">
        <f t="shared" si="307"/>
        <v>-9.4838564261490621E-2</v>
      </c>
      <c r="AV141" s="27">
        <f t="shared" si="307"/>
        <v>0.1571728164797086</v>
      </c>
      <c r="AW141" s="27">
        <f t="shared" si="307"/>
        <v>0.31827123107482536</v>
      </c>
      <c r="AX141" s="27">
        <f t="shared" si="308"/>
        <v>0.47544404755453396</v>
      </c>
      <c r="BD141" t="str">
        <f t="shared" si="321"/>
        <v>81 Process, plant and machine operatives</v>
      </c>
      <c r="BE141" s="27">
        <f t="shared" si="309"/>
        <v>0.24137627814825002</v>
      </c>
      <c r="BF141" s="27">
        <f t="shared" si="309"/>
        <v>-0.68890265336061685</v>
      </c>
      <c r="BG141" s="27">
        <f t="shared" si="309"/>
        <v>0.3495782037157964</v>
      </c>
      <c r="BH141" s="27">
        <f t="shared" si="309"/>
        <v>-8.8694890849773778E-2</v>
      </c>
      <c r="BI141" s="27">
        <f t="shared" si="310"/>
        <v>0.26088331286602262</v>
      </c>
      <c r="BO141" t="str">
        <f t="shared" si="322"/>
        <v>81 Process, plant and machine operatives</v>
      </c>
      <c r="BP141" s="27">
        <f t="shared" si="311"/>
        <v>-0.18739118038159663</v>
      </c>
      <c r="BQ141" s="27">
        <f t="shared" si="311"/>
        <v>-1.1059888591463318</v>
      </c>
      <c r="BR141" s="27">
        <f t="shared" si="311"/>
        <v>0.4069816066665517</v>
      </c>
      <c r="BS141" s="27">
        <f t="shared" si="311"/>
        <v>-0.70305316809093821</v>
      </c>
      <c r="BT141" s="27">
        <f t="shared" si="312"/>
        <v>-0.29607156142438651</v>
      </c>
      <c r="BZ141" t="str">
        <f t="shared" si="323"/>
        <v>81 Process, plant and machine operatives</v>
      </c>
      <c r="CA141" s="68">
        <f t="shared" si="313"/>
        <v>-4.8321351071808571E-2</v>
      </c>
      <c r="CB141" s="68">
        <f t="shared" si="313"/>
        <v>-0.76457936340384069</v>
      </c>
      <c r="CC141" s="68">
        <f t="shared" si="313"/>
        <v>-0.62071556498106784</v>
      </c>
      <c r="CD141" s="68">
        <f t="shared" si="313"/>
        <v>-2.4969925087085239</v>
      </c>
      <c r="CE141" s="68">
        <f t="shared" si="314"/>
        <v>-3.1177080736895917</v>
      </c>
      <c r="CK141" t="str">
        <f t="shared" si="324"/>
        <v>81 Process, plant and machine operatives</v>
      </c>
      <c r="CL141" s="68">
        <f t="shared" si="315"/>
        <v>-1.0494497401545089</v>
      </c>
      <c r="CM141" s="68">
        <f t="shared" si="315"/>
        <v>-0.16060660021874673</v>
      </c>
      <c r="CN141" s="68">
        <f t="shared" si="315"/>
        <v>-1.0818757811921482</v>
      </c>
      <c r="CO141" s="68">
        <f t="shared" si="315"/>
        <v>-0.61568276246738152</v>
      </c>
      <c r="CP141" s="68">
        <f t="shared" si="316"/>
        <v>-1.6975585436595297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1.8168102203285165E-2</v>
      </c>
      <c r="C142" s="27">
        <f t="shared" si="299"/>
        <v>2.7397712541303715E-3</v>
      </c>
      <c r="D142" s="27">
        <f t="shared" si="299"/>
        <v>2.3426293864018392E-2</v>
      </c>
      <c r="E142" s="27">
        <f t="shared" si="299"/>
        <v>3.5752230532449386E-2</v>
      </c>
      <c r="F142" s="27">
        <f t="shared" si="300"/>
        <v>5.9178524396467778E-2</v>
      </c>
      <c r="L142" t="str">
        <f t="shared" si="317"/>
        <v>82 Transport and mobile machine drivers and operatives</v>
      </c>
      <c r="M142" s="27">
        <f t="shared" si="301"/>
        <v>0.10763188455779002</v>
      </c>
      <c r="N142" s="27">
        <f t="shared" si="301"/>
        <v>9.8783028858377975E-3</v>
      </c>
      <c r="O142" s="27">
        <f t="shared" si="301"/>
        <v>0.1019862399317803</v>
      </c>
      <c r="P142" s="27">
        <f t="shared" si="301"/>
        <v>0.17094571632483885</v>
      </c>
      <c r="Q142" s="27">
        <f t="shared" si="302"/>
        <v>0.27293195625661915</v>
      </c>
      <c r="W142" t="str">
        <f t="shared" si="318"/>
        <v>82 Transport and mobile machine drivers and operatives</v>
      </c>
      <c r="X142" s="27">
        <f t="shared" si="303"/>
        <v>0.51758043762540995</v>
      </c>
      <c r="Y142" s="27">
        <f t="shared" si="303"/>
        <v>-3.4230559494681234E-2</v>
      </c>
      <c r="Z142" s="27">
        <f t="shared" si="303"/>
        <v>0.36737707896058991</v>
      </c>
      <c r="AA142" s="27">
        <f t="shared" si="303"/>
        <v>0.86615682607789979</v>
      </c>
      <c r="AB142" s="27">
        <f t="shared" si="304"/>
        <v>1.2335339050384897</v>
      </c>
      <c r="AH142" t="str">
        <f t="shared" si="319"/>
        <v>82 Transport and mobile machine drivers and operatives</v>
      </c>
      <c r="AI142" s="27">
        <f t="shared" si="305"/>
        <v>0.28013033624360278</v>
      </c>
      <c r="AJ142" s="27">
        <f t="shared" si="305"/>
        <v>-4.0590623923588365E-2</v>
      </c>
      <c r="AK142" s="27">
        <f t="shared" si="305"/>
        <v>0.17020595479553269</v>
      </c>
      <c r="AL142" s="27">
        <f t="shared" si="305"/>
        <v>0.3690006816454251</v>
      </c>
      <c r="AM142" s="27">
        <f t="shared" si="306"/>
        <v>0.53920663644095779</v>
      </c>
      <c r="AS142" t="str">
        <f t="shared" si="320"/>
        <v>82 Transport and mobile machine drivers and operatives</v>
      </c>
      <c r="AT142" s="27">
        <f t="shared" si="307"/>
        <v>0.4008168199881601</v>
      </c>
      <c r="AU142" s="27">
        <f t="shared" si="307"/>
        <v>-1.0219267066191806E-2</v>
      </c>
      <c r="AV142" s="27">
        <f t="shared" si="307"/>
        <v>0.23954407078619488</v>
      </c>
      <c r="AW142" s="27">
        <f t="shared" si="307"/>
        <v>0.53735455209231442</v>
      </c>
      <c r="AX142" s="27">
        <f t="shared" si="308"/>
        <v>0.7768986228785093</v>
      </c>
      <c r="BD142" t="str">
        <f t="shared" si="321"/>
        <v>82 Transport and mobile machine drivers and operatives</v>
      </c>
      <c r="BE142" s="27">
        <f t="shared" si="309"/>
        <v>1.1459990471638122</v>
      </c>
      <c r="BF142" s="27">
        <f t="shared" si="309"/>
        <v>-0.76097211788155672</v>
      </c>
      <c r="BG142" s="27">
        <f t="shared" si="309"/>
        <v>0.39645888758713799</v>
      </c>
      <c r="BH142" s="27">
        <f t="shared" si="309"/>
        <v>0.30929158219134312</v>
      </c>
      <c r="BI142" s="27">
        <f t="shared" si="310"/>
        <v>0.7057504697784811</v>
      </c>
      <c r="BO142" t="str">
        <f t="shared" si="322"/>
        <v>82 Transport and mobile machine drivers and operatives</v>
      </c>
      <c r="BP142" s="27">
        <f t="shared" si="311"/>
        <v>1.4904733971889215</v>
      </c>
      <c r="BQ142" s="27">
        <f t="shared" si="311"/>
        <v>-1.4525463170585482</v>
      </c>
      <c r="BR142" s="27">
        <f t="shared" si="311"/>
        <v>0.36289185526352341</v>
      </c>
      <c r="BS142" s="27">
        <f t="shared" si="311"/>
        <v>5.2928023077425834E-2</v>
      </c>
      <c r="BT142" s="27">
        <f t="shared" si="312"/>
        <v>0.41581987834094924</v>
      </c>
      <c r="BZ142" t="str">
        <f t="shared" si="323"/>
        <v>82 Transport and mobile machine drivers and operatives</v>
      </c>
      <c r="CA142" s="68">
        <f t="shared" si="313"/>
        <v>0.94932348963485058</v>
      </c>
      <c r="CB142" s="68">
        <f t="shared" si="313"/>
        <v>-0.8259628178434566</v>
      </c>
      <c r="CC142" s="68">
        <f t="shared" si="313"/>
        <v>-0.94223336833579818</v>
      </c>
      <c r="CD142" s="68">
        <f t="shared" si="313"/>
        <v>-1.3939179053164859</v>
      </c>
      <c r="CE142" s="68">
        <f t="shared" si="314"/>
        <v>-2.336151273652284</v>
      </c>
      <c r="CK142" t="str">
        <f t="shared" si="324"/>
        <v>82 Transport and mobile machine drivers and operatives</v>
      </c>
      <c r="CL142" s="68">
        <f t="shared" si="315"/>
        <v>0.1425066123834533</v>
      </c>
      <c r="CM142" s="68">
        <f t="shared" si="315"/>
        <v>-0.28997781912997223</v>
      </c>
      <c r="CN142" s="68">
        <f t="shared" si="315"/>
        <v>-0.43021525614853928</v>
      </c>
      <c r="CO142" s="68">
        <f t="shared" si="315"/>
        <v>-1.272164093156237</v>
      </c>
      <c r="CP142" s="68">
        <f t="shared" si="316"/>
        <v>-1.7023793493047763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-4.5715487058641349E-5</v>
      </c>
      <c r="C143" s="27">
        <f t="shared" si="299"/>
        <v>-8.6365966303216836E-5</v>
      </c>
      <c r="D143" s="27">
        <f t="shared" si="299"/>
        <v>1.7504022046800627E-3</v>
      </c>
      <c r="E143" s="27">
        <f t="shared" si="299"/>
        <v>1.2258332573823936E-3</v>
      </c>
      <c r="F143" s="27">
        <f t="shared" si="300"/>
        <v>2.9762354620624563E-3</v>
      </c>
      <c r="L143" t="str">
        <f t="shared" si="317"/>
        <v>91 Elementary trades and related occupations</v>
      </c>
      <c r="M143" s="27">
        <f t="shared" si="301"/>
        <v>4.6374105108224317E-2</v>
      </c>
      <c r="N143" s="27">
        <f t="shared" si="301"/>
        <v>-3.0799172621471804E-2</v>
      </c>
      <c r="O143" s="27">
        <f t="shared" si="301"/>
        <v>0.13638176096696383</v>
      </c>
      <c r="P143" s="27">
        <f t="shared" si="301"/>
        <v>0.18031751696717868</v>
      </c>
      <c r="Q143" s="27">
        <f t="shared" si="302"/>
        <v>0.31669927793414254</v>
      </c>
      <c r="W143" t="str">
        <f t="shared" si="318"/>
        <v>91 Elementary trades and related occupations</v>
      </c>
      <c r="X143" s="27">
        <f t="shared" si="303"/>
        <v>0.15566712054971643</v>
      </c>
      <c r="Y143" s="27">
        <f t="shared" si="303"/>
        <v>-0.14873010647570356</v>
      </c>
      <c r="Z143" s="27">
        <f t="shared" si="303"/>
        <v>0.69367280799114206</v>
      </c>
      <c r="AA143" s="27">
        <f t="shared" si="303"/>
        <v>0.58328344274821609</v>
      </c>
      <c r="AB143" s="27">
        <f t="shared" si="304"/>
        <v>1.2769562507393581</v>
      </c>
      <c r="AH143" t="str">
        <f t="shared" si="319"/>
        <v>91 Elementary trades and related occupations</v>
      </c>
      <c r="AI143" s="27">
        <f t="shared" si="305"/>
        <v>6.2411100514608575E-2</v>
      </c>
      <c r="AJ143" s="27">
        <f t="shared" si="305"/>
        <v>-7.7085527268823117E-2</v>
      </c>
      <c r="AK143" s="27">
        <f t="shared" si="305"/>
        <v>0.47641654309512182</v>
      </c>
      <c r="AL143" s="27">
        <f t="shared" si="305"/>
        <v>0.52473368353806826</v>
      </c>
      <c r="AM143" s="27">
        <f t="shared" si="306"/>
        <v>1.00115022663319</v>
      </c>
      <c r="AS143" t="str">
        <f t="shared" si="320"/>
        <v>91 Elementary trades and related occupations</v>
      </c>
      <c r="AT143" s="27">
        <f t="shared" si="307"/>
        <v>9.7489331708375981E-2</v>
      </c>
      <c r="AU143" s="27">
        <f t="shared" si="307"/>
        <v>-7.1502881337363988E-2</v>
      </c>
      <c r="AV143" s="27">
        <f t="shared" si="307"/>
        <v>0.43412596646533474</v>
      </c>
      <c r="AW143" s="27">
        <f t="shared" si="307"/>
        <v>0.32339865088278374</v>
      </c>
      <c r="AX143" s="27">
        <f t="shared" si="308"/>
        <v>0.75752461734811849</v>
      </c>
      <c r="BD143" t="str">
        <f t="shared" si="321"/>
        <v>91 Elementary trades and related occupations</v>
      </c>
      <c r="BE143" s="27">
        <f t="shared" si="309"/>
        <v>-0.11007711406113785</v>
      </c>
      <c r="BF143" s="27">
        <f t="shared" si="309"/>
        <v>-0.29084611805593807</v>
      </c>
      <c r="BG143" s="27">
        <f t="shared" si="309"/>
        <v>1.2458516285419425</v>
      </c>
      <c r="BH143" s="27">
        <f t="shared" si="309"/>
        <v>0.55405882459058375</v>
      </c>
      <c r="BI143" s="27">
        <f t="shared" si="310"/>
        <v>1.7999104531325263</v>
      </c>
      <c r="BO143" t="str">
        <f t="shared" si="322"/>
        <v>91 Elementary trades and related occupations</v>
      </c>
      <c r="BP143" s="27">
        <f t="shared" si="311"/>
        <v>-0.41822696366002932</v>
      </c>
      <c r="BQ143" s="27">
        <f t="shared" si="311"/>
        <v>-0.54802180291238578</v>
      </c>
      <c r="BR143" s="27">
        <f t="shared" si="311"/>
        <v>2.021792189774354</v>
      </c>
      <c r="BS143" s="27">
        <f t="shared" si="311"/>
        <v>0.37976714109452026</v>
      </c>
      <c r="BT143" s="27">
        <f t="shared" si="312"/>
        <v>2.4015593308688743</v>
      </c>
      <c r="BZ143" t="str">
        <f t="shared" si="323"/>
        <v>91 Elementary trades and related occupations</v>
      </c>
      <c r="CA143" s="68">
        <f t="shared" si="313"/>
        <v>-9.6757320084093656E-2</v>
      </c>
      <c r="CB143" s="68">
        <f t="shared" si="313"/>
        <v>-0.63739390948777652</v>
      </c>
      <c r="CC143" s="68">
        <f t="shared" si="313"/>
        <v>1.7591344403435558</v>
      </c>
      <c r="CD143" s="68">
        <f t="shared" si="313"/>
        <v>-0.19958014413225111</v>
      </c>
      <c r="CE143" s="68">
        <f t="shared" si="314"/>
        <v>1.5595542962113047</v>
      </c>
      <c r="CK143" t="str">
        <f t="shared" si="324"/>
        <v>91 Elementary trades and related occupations</v>
      </c>
      <c r="CL143" s="68">
        <f t="shared" si="315"/>
        <v>-0.46924006681405173</v>
      </c>
      <c r="CM143" s="68">
        <f t="shared" si="315"/>
        <v>-0.24775373232792086</v>
      </c>
      <c r="CN143" s="68">
        <f t="shared" si="315"/>
        <v>1.1489050052151777</v>
      </c>
      <c r="CO143" s="68">
        <f t="shared" si="315"/>
        <v>-7.5420012612678722E-2</v>
      </c>
      <c r="CP143" s="68">
        <f t="shared" si="316"/>
        <v>1.073484992602499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7.4612825557685836E-3</v>
      </c>
      <c r="C144" s="27">
        <f t="shared" si="299"/>
        <v>-4.1399433689924478E-3</v>
      </c>
      <c r="D144" s="27">
        <f t="shared" si="299"/>
        <v>6.6425228931769609E-3</v>
      </c>
      <c r="E144" s="27">
        <f t="shared" si="299"/>
        <v>1.4787430985611964E-2</v>
      </c>
      <c r="F144" s="27">
        <f t="shared" si="300"/>
        <v>2.1429953878788925E-2</v>
      </c>
      <c r="L144" t="str">
        <f t="shared" ref="L144" si="325">A144</f>
        <v>92 Elementary administration and service occupations</v>
      </c>
      <c r="M144" s="27">
        <f t="shared" si="301"/>
        <v>0.23987568431643602</v>
      </c>
      <c r="N144" s="27">
        <f t="shared" si="301"/>
        <v>3.9069567247377091E-2</v>
      </c>
      <c r="O144" s="27">
        <f t="shared" si="301"/>
        <v>0.31421277727339136</v>
      </c>
      <c r="P144" s="27">
        <f t="shared" si="301"/>
        <v>0.57645876153381881</v>
      </c>
      <c r="Q144" s="27">
        <f t="shared" si="302"/>
        <v>0.89067153880721017</v>
      </c>
      <c r="W144" t="str">
        <f t="shared" ref="W144" si="326">A144</f>
        <v>92 Elementary administration and service occupations</v>
      </c>
      <c r="X144" s="27">
        <f t="shared" si="303"/>
        <v>1.0540381718939633</v>
      </c>
      <c r="Y144" s="27">
        <f t="shared" si="303"/>
        <v>-0.3313834841422576</v>
      </c>
      <c r="Z144" s="27">
        <f t="shared" si="303"/>
        <v>0.73950261511577509</v>
      </c>
      <c r="AA144" s="27">
        <f t="shared" si="303"/>
        <v>1.7454089556948231</v>
      </c>
      <c r="AB144" s="27">
        <f t="shared" si="304"/>
        <v>2.4849115708105982</v>
      </c>
      <c r="AH144" t="str">
        <f t="shared" ref="AH144" si="327">L144</f>
        <v>92 Elementary administration and service occupations</v>
      </c>
      <c r="AI144" s="27">
        <f t="shared" si="305"/>
        <v>0.56635507160663212</v>
      </c>
      <c r="AJ144" s="27">
        <f t="shared" si="305"/>
        <v>-0.19545791333291396</v>
      </c>
      <c r="AK144" s="27">
        <f t="shared" si="305"/>
        <v>0.28414051520004202</v>
      </c>
      <c r="AL144" s="27">
        <f t="shared" si="305"/>
        <v>0.81074077178665283</v>
      </c>
      <c r="AM144" s="27">
        <f t="shared" si="306"/>
        <v>1.0948812869866948</v>
      </c>
      <c r="AS144" t="str">
        <f t="shared" ref="AS144" si="328">W144</f>
        <v>92 Elementary administration and service occupations</v>
      </c>
      <c r="AT144" s="27">
        <f t="shared" si="307"/>
        <v>0.34991083414836277</v>
      </c>
      <c r="AU144" s="27">
        <f t="shared" si="307"/>
        <v>-4.0233277827176561E-2</v>
      </c>
      <c r="AV144" s="27">
        <f t="shared" si="307"/>
        <v>0.17131753296774077</v>
      </c>
      <c r="AW144" s="27">
        <f t="shared" si="307"/>
        <v>0.66986066392505306</v>
      </c>
      <c r="AX144" s="27">
        <f t="shared" si="308"/>
        <v>0.84117819689279383</v>
      </c>
      <c r="BD144" t="str">
        <f t="shared" ref="BD144" si="329">AH144</f>
        <v>92 Elementary administration and service occupations</v>
      </c>
      <c r="BE144" s="27">
        <f t="shared" si="309"/>
        <v>-0.27062930472875735</v>
      </c>
      <c r="BF144" s="27">
        <f t="shared" si="309"/>
        <v>-0.77010094083877867</v>
      </c>
      <c r="BG144" s="27">
        <f t="shared" si="309"/>
        <v>-1.6254532930454744</v>
      </c>
      <c r="BH144" s="27">
        <f t="shared" si="309"/>
        <v>-0.42372205399346541</v>
      </c>
      <c r="BI144" s="27">
        <f t="shared" si="310"/>
        <v>-2.0491753470389398</v>
      </c>
      <c r="BO144" t="str">
        <f t="shared" ref="BO144" si="330">AS144</f>
        <v>92 Elementary administration and service occupations</v>
      </c>
      <c r="BP144" s="27">
        <f t="shared" si="311"/>
        <v>0.46739503603780719</v>
      </c>
      <c r="BQ144" s="27">
        <f t="shared" si="311"/>
        <v>-3.4393416380713617</v>
      </c>
      <c r="BR144" s="27">
        <f t="shared" si="311"/>
        <v>-0.72507367229130537</v>
      </c>
      <c r="BS144" s="27">
        <f t="shared" si="311"/>
        <v>-2.1252151267527246</v>
      </c>
      <c r="BT144" s="27">
        <f t="shared" si="312"/>
        <v>-2.85028879904403</v>
      </c>
      <c r="BZ144" t="str">
        <f t="shared" ref="BZ144" si="331">BD144</f>
        <v>92 Elementary administration and service occupations</v>
      </c>
      <c r="CA144" s="68">
        <f t="shared" si="313"/>
        <v>0.85486759586694561</v>
      </c>
      <c r="CB144" s="68">
        <f t="shared" si="313"/>
        <v>-2.3531773556372055</v>
      </c>
      <c r="CC144" s="68">
        <f t="shared" si="313"/>
        <v>-2.6418230852099303</v>
      </c>
      <c r="CD144" s="68">
        <f t="shared" si="313"/>
        <v>-4.4335998368868061</v>
      </c>
      <c r="CE144" s="68">
        <f t="shared" si="314"/>
        <v>-7.0754229220967364</v>
      </c>
      <c r="CK144" t="str">
        <f t="shared" ref="CK144" si="332">BO144</f>
        <v>92 Elementary administration and service occupations</v>
      </c>
      <c r="CL144" s="68">
        <f t="shared" si="315"/>
        <v>-3.1647301825730061</v>
      </c>
      <c r="CM144" s="68">
        <f t="shared" si="315"/>
        <v>-0.30896157065746621</v>
      </c>
      <c r="CN144" s="68">
        <f t="shared" si="315"/>
        <v>-2.1609948890504125</v>
      </c>
      <c r="CO144" s="68">
        <f t="shared" si="315"/>
        <v>-0.94066222270406863</v>
      </c>
      <c r="CP144" s="68">
        <f t="shared" si="316"/>
        <v>-3.1016571117544811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1.1793616863879794</v>
      </c>
      <c r="C146" s="29">
        <f>D35-C35</f>
        <v>1.2204379230671361</v>
      </c>
      <c r="D146" s="29">
        <f>E35-D35</f>
        <v>2.3940554335776145</v>
      </c>
      <c r="E146" s="29">
        <f>F35-E35</f>
        <v>4.0904479942300096</v>
      </c>
      <c r="F146" s="29">
        <f t="shared" ref="F146" si="334">F35-D35</f>
        <v>6.4845034278076241</v>
      </c>
      <c r="L146" s="24" t="str">
        <f t="shared" ref="L146" si="335">L35</f>
        <v>All occupations</v>
      </c>
      <c r="M146" s="29">
        <f>N35-M35</f>
        <v>7.9588139513896508</v>
      </c>
      <c r="N146" s="29">
        <f t="shared" ref="N146" si="336">O35-N35</f>
        <v>7.3088879446538115</v>
      </c>
      <c r="O146" s="29">
        <f>P35-O35</f>
        <v>14.724698209212093</v>
      </c>
      <c r="P146" s="29">
        <f>Q35-P35</f>
        <v>27.238672696041618</v>
      </c>
      <c r="Q146" s="29">
        <f>Q35-O35</f>
        <v>41.963370905253711</v>
      </c>
      <c r="W146" s="24" t="str">
        <f t="shared" ref="W146" si="337">W35</f>
        <v>All occupations</v>
      </c>
      <c r="X146" s="29">
        <f>Y35-X35</f>
        <v>18.588954562503915</v>
      </c>
      <c r="Y146" s="29">
        <f t="shared" ref="Y146" si="338">Z35-Y35</f>
        <v>-0.79030783365206503</v>
      </c>
      <c r="Z146" s="29">
        <f>AA35-Z35</f>
        <v>16.607238233800956</v>
      </c>
      <c r="AA146" s="29">
        <f>AB35-AA35</f>
        <v>34.113085368220624</v>
      </c>
      <c r="AB146" s="29">
        <f>AB35-Z35</f>
        <v>50.72032360202158</v>
      </c>
      <c r="AH146" s="24" t="str">
        <f t="shared" ref="AH146" si="339">AH35</f>
        <v>All occupations</v>
      </c>
      <c r="AI146" s="29">
        <f>AJ35-AI35</f>
        <v>1.1418871363535885</v>
      </c>
      <c r="AJ146" s="29">
        <f t="shared" ref="AJ146" si="340">AK35-AJ35</f>
        <v>-1.1835697952627484</v>
      </c>
      <c r="AK146" s="29">
        <f>AL35-AK35</f>
        <v>0.93668641775769856</v>
      </c>
      <c r="AL146" s="29">
        <f>AM35-AL35</f>
        <v>5.4889631822151799</v>
      </c>
      <c r="AM146" s="29">
        <f>AM35-AK35</f>
        <v>6.4256495999728784</v>
      </c>
      <c r="AS146" s="24" t="str">
        <f t="shared" ref="AS146" si="341">AS35</f>
        <v>All occupations</v>
      </c>
      <c r="AT146" s="29">
        <f>AU35-AT35</f>
        <v>5.5611986071056663</v>
      </c>
      <c r="AU146" s="29">
        <f t="shared" ref="AU146" si="342">AV35-AU35</f>
        <v>-0.1437182244511348</v>
      </c>
      <c r="AV146" s="29">
        <f>AW35-AV35</f>
        <v>3.2074909565714691</v>
      </c>
      <c r="AW146" s="29">
        <f>AX35-AW35</f>
        <v>9.3488216428498774</v>
      </c>
      <c r="AX146" s="29">
        <f>AX35-AV35</f>
        <v>12.556312599421346</v>
      </c>
      <c r="BD146" s="24" t="str">
        <f t="shared" ref="BD146" si="343">BD35</f>
        <v>All occupations</v>
      </c>
      <c r="BE146" s="29">
        <f>BF35-BE35</f>
        <v>6.6972979394621461</v>
      </c>
      <c r="BF146" s="29">
        <f t="shared" ref="BF146" si="344">BG35-BF35</f>
        <v>-0.88643111996989887</v>
      </c>
      <c r="BG146" s="29">
        <f>BH35-BG35</f>
        <v>-2.0488404251747454</v>
      </c>
      <c r="BH146" s="29">
        <f>BI35-BH35</f>
        <v>0.46831215543494409</v>
      </c>
      <c r="BI146" s="29">
        <f>BI35-BG35</f>
        <v>-1.5805282697398013</v>
      </c>
      <c r="BO146" s="24" t="str">
        <f t="shared" ref="BO146" si="345">BO35</f>
        <v>All occupations</v>
      </c>
      <c r="BP146" s="29">
        <f>BQ35-BP35</f>
        <v>-0.72554741991723404</v>
      </c>
      <c r="BQ146" s="29">
        <f t="shared" ref="BQ146" si="346">BR35-BQ35</f>
        <v>-15.1879340864445</v>
      </c>
      <c r="BR146" s="29">
        <f>BS35-BR35</f>
        <v>-3.9968323973539555E-2</v>
      </c>
      <c r="BS146" s="29">
        <f>BT35-BS35</f>
        <v>-19.296681316357706</v>
      </c>
      <c r="BT146" s="29">
        <f>BT35-BR35</f>
        <v>-19.336649640331245</v>
      </c>
      <c r="BZ146" s="24" t="str">
        <f t="shared" ref="BZ146" si="347">BZ35</f>
        <v>All occupations</v>
      </c>
      <c r="CA146" s="70">
        <f>CB35-CA35</f>
        <v>-0.39381987051169176</v>
      </c>
      <c r="CB146" s="70">
        <f t="shared" ref="CB146" si="348">CC35-CB35</f>
        <v>-7.0234154968047733</v>
      </c>
      <c r="CC146" s="70">
        <f>CD35-CC35</f>
        <v>-12.427457768453607</v>
      </c>
      <c r="CD146" s="70">
        <f>CE35-CD35</f>
        <v>-25.82938152400601</v>
      </c>
      <c r="CE146" s="70">
        <f>CE35-CC35</f>
        <v>-38.256839292459617</v>
      </c>
      <c r="CK146" s="24" t="str">
        <f t="shared" ref="CK146" si="349">CK35</f>
        <v>All occupations</v>
      </c>
      <c r="CL146" s="70">
        <f>CM35-CL35</f>
        <v>-8.7161465927742157</v>
      </c>
      <c r="CM146" s="70">
        <f t="shared" ref="CM146" si="350">CN35-CM35</f>
        <v>0.39805068886401784</v>
      </c>
      <c r="CN146" s="70">
        <f>CO35-CN35</f>
        <v>-4.3579027333177649</v>
      </c>
      <c r="CO146" s="70">
        <f>CP35-CO35</f>
        <v>-3.8802401986281048</v>
      </c>
      <c r="CP146" s="70">
        <f>CP35-CN35</f>
        <v>-8.2381429319458697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Lancashire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0.59472824078463016</v>
      </c>
      <c r="C8" s="69">
        <f>'Basic T2'!O8</f>
        <v>4.9702913611077566</v>
      </c>
      <c r="D8" s="69">
        <f>'Basic T2'!Z8</f>
        <v>12.382956682641419</v>
      </c>
      <c r="E8" s="69">
        <f>'Basic T2'!AK8</f>
        <v>2.6839446240784128</v>
      </c>
      <c r="F8" s="69">
        <f>'Basic T2'!AV8</f>
        <v>3.8090479963203929</v>
      </c>
      <c r="G8" s="69">
        <f>'Basic T2'!BG8</f>
        <v>8.5881427683481029</v>
      </c>
      <c r="H8" s="69">
        <f>'Basic T2'!BR8</f>
        <v>6.5740438293561194</v>
      </c>
      <c r="I8" s="69">
        <f>'Basic T2'!CC8</f>
        <v>4.4726409550843043</v>
      </c>
      <c r="J8" s="69">
        <f>'Basic T2'!CN8</f>
        <v>1.0768179735915875</v>
      </c>
      <c r="K8" s="309">
        <f>SUM(B8:J8)</f>
        <v>45.15261443131272</v>
      </c>
      <c r="L8" s="97"/>
      <c r="M8" s="97">
        <f t="shared" ref="M8:M33" si="0">B8/B$35*100</f>
        <v>5.3608229168154997</v>
      </c>
      <c r="N8" s="97">
        <f t="shared" ref="N8:N33" si="1">C8/C$35*100</f>
        <v>7.0463581287083379</v>
      </c>
      <c r="O8" s="97">
        <f t="shared" ref="O8:O33" si="2">D8/D$35*100</f>
        <v>9.0853481061799517</v>
      </c>
      <c r="P8" s="97">
        <f t="shared" ref="P8:P33" si="3">E8/E$35*100</f>
        <v>6.7460484956244846</v>
      </c>
      <c r="Q8" s="97">
        <f t="shared" ref="Q8:Q33" si="4">F8/F$35*100</f>
        <v>9.4750289584065719</v>
      </c>
      <c r="R8" s="97">
        <f t="shared" ref="R8:R33" si="5">G8/G$35*100</f>
        <v>5.4376796766819533</v>
      </c>
      <c r="S8" s="97">
        <f t="shared" ref="S8:S33" si="6">H8/H$35*100</f>
        <v>4.5651701717107986</v>
      </c>
      <c r="T8" s="97">
        <f t="shared" ref="T8:T33" si="7">I8/I$35*100</f>
        <v>5.1364095905194826</v>
      </c>
      <c r="U8" s="97">
        <f t="shared" ref="U8:U33" si="8">J8/J$35*100</f>
        <v>3.0697304746041607</v>
      </c>
      <c r="V8" s="97">
        <f t="shared" ref="V8:V33" si="9">K8/K$35*100</f>
        <v>6.2537294350519206</v>
      </c>
      <c r="W8" s="97"/>
      <c r="X8" s="97">
        <f t="shared" ref="X8:X32" si="10">IF($K8&gt;0,B8/$K8*100,0)</f>
        <v>1.3171512840952886</v>
      </c>
      <c r="Y8" s="97">
        <f t="shared" ref="Y8:AG23" si="11">IF($K8&gt;0,C8/$K8*100,0)</f>
        <v>11.007759846705415</v>
      </c>
      <c r="Z8" s="97">
        <f t="shared" si="11"/>
        <v>27.424672609996222</v>
      </c>
      <c r="AA8" s="97">
        <f t="shared" si="11"/>
        <v>5.9441621662047854</v>
      </c>
      <c r="AB8" s="97">
        <f t="shared" si="11"/>
        <v>8.4359411836823117</v>
      </c>
      <c r="AC8" s="97">
        <f t="shared" si="11"/>
        <v>19.020255806920325</v>
      </c>
      <c r="AD8" s="97">
        <f t="shared" si="11"/>
        <v>14.55960836854025</v>
      </c>
      <c r="AE8" s="97">
        <f t="shared" si="11"/>
        <v>9.9056079286132963</v>
      </c>
      <c r="AF8" s="97">
        <f>IF($K8&gt;0,J8/$K8*100,0)</f>
        <v>2.3848408052421188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0.23562206453859977</v>
      </c>
      <c r="C9" s="69">
        <f>'Basic T2'!O9</f>
        <v>2.0366351625562715</v>
      </c>
      <c r="D9" s="69">
        <f>'Basic T2'!Z9</f>
        <v>4.7141711831009836</v>
      </c>
      <c r="E9" s="69">
        <f>'Basic T2'!AK9</f>
        <v>1.4115593527076076</v>
      </c>
      <c r="F9" s="69">
        <f>'Basic T2'!AV9</f>
        <v>1.5432556850088681</v>
      </c>
      <c r="G9" s="69">
        <f>'Basic T2'!BG9</f>
        <v>4.1177155236141756</v>
      </c>
      <c r="H9" s="69">
        <f>'Basic T2'!BR9</f>
        <v>4.0385866604844738</v>
      </c>
      <c r="I9" s="69">
        <f>'Basic T2'!CC9</f>
        <v>2.5386456066451584</v>
      </c>
      <c r="J9" s="69">
        <f>'Basic T2'!CN9</f>
        <v>1.104432250620935</v>
      </c>
      <c r="K9" s="309">
        <f>SUM(B9:J9)</f>
        <v>21.74062348927707</v>
      </c>
      <c r="L9" s="97"/>
      <c r="M9" s="97">
        <f t="shared" si="0"/>
        <v>2.1238745306922882</v>
      </c>
      <c r="N9" s="97">
        <f t="shared" si="1"/>
        <v>2.887327862745888</v>
      </c>
      <c r="O9" s="97">
        <f t="shared" si="2"/>
        <v>3.4587770375256253</v>
      </c>
      <c r="P9" s="97">
        <f t="shared" si="3"/>
        <v>3.5479300736644501</v>
      </c>
      <c r="Q9" s="97">
        <f t="shared" si="4"/>
        <v>3.838857457246557</v>
      </c>
      <c r="R9" s="97">
        <f t="shared" si="5"/>
        <v>2.607178131648757</v>
      </c>
      <c r="S9" s="97">
        <f t="shared" si="6"/>
        <v>2.8044892667103807</v>
      </c>
      <c r="T9" s="97">
        <f t="shared" si="7"/>
        <v>2.9153969146751151</v>
      </c>
      <c r="U9" s="97">
        <f t="shared" si="8"/>
        <v>3.1484516603663337</v>
      </c>
      <c r="V9" s="97">
        <f t="shared" si="9"/>
        <v>3.0111208124636706</v>
      </c>
      <c r="W9" s="97"/>
      <c r="X9" s="97">
        <f t="shared" si="10"/>
        <v>1.0837870618329484</v>
      </c>
      <c r="Y9" s="97">
        <f t="shared" si="11"/>
        <v>9.3678783571261537</v>
      </c>
      <c r="Z9" s="97">
        <f t="shared" si="11"/>
        <v>21.683698194884389</v>
      </c>
      <c r="AA9" s="97">
        <f t="shared" si="11"/>
        <v>6.4927270986677001</v>
      </c>
      <c r="AB9" s="97">
        <f t="shared" si="11"/>
        <v>7.0984886232450233</v>
      </c>
      <c r="AC9" s="97">
        <f t="shared" si="11"/>
        <v>18.940190586737859</v>
      </c>
      <c r="AD9" s="97">
        <f t="shared" si="11"/>
        <v>18.576222813832313</v>
      </c>
      <c r="AE9" s="97">
        <f t="shared" si="11"/>
        <v>11.676967810501255</v>
      </c>
      <c r="AF9" s="97">
        <f t="shared" si="11"/>
        <v>5.0800394531723709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1.9786380364351881</v>
      </c>
      <c r="C10" s="69">
        <f>'Basic T2'!O10</f>
        <v>7.0541927198606942</v>
      </c>
      <c r="D10" s="69">
        <f>'Basic T2'!Z10</f>
        <v>12.90151382181722</v>
      </c>
      <c r="E10" s="69">
        <f>'Basic T2'!AK10</f>
        <v>1.4323018163711188</v>
      </c>
      <c r="F10" s="69">
        <f>'Basic T2'!AV10</f>
        <v>4.0499688035893948</v>
      </c>
      <c r="G10" s="69">
        <f>'Basic T2'!BG10</f>
        <v>5.6514349687058818</v>
      </c>
      <c r="H10" s="69">
        <f>'Basic T2'!BR10</f>
        <v>3.9002107465182712</v>
      </c>
      <c r="I10" s="69">
        <f>'Basic T2'!CC10</f>
        <v>2.335986899881306</v>
      </c>
      <c r="J10" s="69">
        <f>'Basic T2'!CN10</f>
        <v>0.56701627662856902</v>
      </c>
      <c r="K10" s="309">
        <f t="shared" ref="K10:K32" si="12">SUM(B10:J10)</f>
        <v>39.871264089807646</v>
      </c>
      <c r="L10" s="97"/>
      <c r="M10" s="97">
        <f t="shared" si="0"/>
        <v>17.835252141062785</v>
      </c>
      <c r="N10" s="97">
        <f t="shared" si="1"/>
        <v>10.000695050196663</v>
      </c>
      <c r="O10" s="97">
        <f t="shared" si="2"/>
        <v>9.4658123396502418</v>
      </c>
      <c r="P10" s="97">
        <f t="shared" si="3"/>
        <v>3.6000658981287201</v>
      </c>
      <c r="Q10" s="97">
        <f t="shared" si="4"/>
        <v>10.074320862252794</v>
      </c>
      <c r="R10" s="97">
        <f t="shared" si="5"/>
        <v>3.5782699359261607</v>
      </c>
      <c r="S10" s="97">
        <f t="shared" si="6"/>
        <v>2.7083977876574341</v>
      </c>
      <c r="T10" s="97">
        <f t="shared" si="7"/>
        <v>2.6826623546070119</v>
      </c>
      <c r="U10" s="97">
        <f t="shared" si="8"/>
        <v>1.616417246600925</v>
      </c>
      <c r="V10" s="97">
        <f t="shared" si="9"/>
        <v>5.5222516124834176</v>
      </c>
      <c r="W10" s="97"/>
      <c r="X10" s="97">
        <f t="shared" si="10"/>
        <v>4.9625666043053558</v>
      </c>
      <c r="Y10" s="97">
        <f t="shared" si="11"/>
        <v>17.692423054286781</v>
      </c>
      <c r="Z10" s="97">
        <f t="shared" si="11"/>
        <v>32.357925228448565</v>
      </c>
      <c r="AA10" s="97">
        <f t="shared" si="11"/>
        <v>3.5923160428145549</v>
      </c>
      <c r="AB10" s="97">
        <f t="shared" si="11"/>
        <v>10.15761324864715</v>
      </c>
      <c r="AC10" s="97">
        <f t="shared" si="11"/>
        <v>14.174205653415859</v>
      </c>
      <c r="AD10" s="97">
        <f t="shared" si="11"/>
        <v>9.7820092629450599</v>
      </c>
      <c r="AE10" s="97">
        <f t="shared" si="11"/>
        <v>5.8588232733721073</v>
      </c>
      <c r="AF10" s="97">
        <f t="shared" si="11"/>
        <v>1.4221176317645678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2.3441256954606993</v>
      </c>
      <c r="C11" s="69">
        <f>'Basic T2'!O11</f>
        <v>6.4829474076320963</v>
      </c>
      <c r="D11" s="69">
        <f>'Basic T2'!Z11</f>
        <v>13.515491871834593</v>
      </c>
      <c r="E11" s="69">
        <f>'Basic T2'!AK11</f>
        <v>4.3227316316373416</v>
      </c>
      <c r="F11" s="69">
        <f>'Basic T2'!AV11</f>
        <v>0.85279240185286476</v>
      </c>
      <c r="G11" s="69">
        <f>'Basic T2'!BG11</f>
        <v>3.5959291534015292</v>
      </c>
      <c r="H11" s="69">
        <f>'Basic T2'!BR11</f>
        <v>2.3474653223209425</v>
      </c>
      <c r="I11" s="69">
        <f>'Basic T2'!CC11</f>
        <v>1.3509622178689225</v>
      </c>
      <c r="J11" s="69">
        <f>'Basic T2'!CN11</f>
        <v>0.22108236601789527</v>
      </c>
      <c r="K11" s="309">
        <f t="shared" si="12"/>
        <v>35.033528068026889</v>
      </c>
      <c r="L11" s="97"/>
      <c r="M11" s="97">
        <f t="shared" si="0"/>
        <v>21.129722596564054</v>
      </c>
      <c r="N11" s="97">
        <f t="shared" si="1"/>
        <v>9.1908433218240653</v>
      </c>
      <c r="O11" s="97">
        <f t="shared" si="2"/>
        <v>9.916286685715022</v>
      </c>
      <c r="P11" s="97">
        <f t="shared" si="3"/>
        <v>10.865111358476186</v>
      </c>
      <c r="Q11" s="97">
        <f t="shared" si="4"/>
        <v>2.1213260402259659</v>
      </c>
      <c r="R11" s="97">
        <f t="shared" si="5"/>
        <v>2.2768031929213821</v>
      </c>
      <c r="S11" s="97">
        <f t="shared" si="6"/>
        <v>1.6301349590537573</v>
      </c>
      <c r="T11" s="97">
        <f t="shared" si="7"/>
        <v>1.5514536851886895</v>
      </c>
      <c r="U11" s="97">
        <f t="shared" si="8"/>
        <v>0.63024883778558283</v>
      </c>
      <c r="V11" s="97">
        <f t="shared" si="9"/>
        <v>4.8522152803803387</v>
      </c>
      <c r="W11" s="97"/>
      <c r="X11" s="97">
        <f t="shared" si="10"/>
        <v>6.6910922899599417</v>
      </c>
      <c r="Y11" s="97">
        <f t="shared" si="11"/>
        <v>18.504980129445524</v>
      </c>
      <c r="Z11" s="97">
        <f t="shared" si="11"/>
        <v>38.578734763997161</v>
      </c>
      <c r="AA11" s="97">
        <f t="shared" si="11"/>
        <v>12.338841875256215</v>
      </c>
      <c r="AB11" s="97">
        <f t="shared" si="11"/>
        <v>2.4342178732240214</v>
      </c>
      <c r="AC11" s="97">
        <f t="shared" si="11"/>
        <v>10.264250709831675</v>
      </c>
      <c r="AD11" s="97">
        <f t="shared" si="11"/>
        <v>6.7006249492278247</v>
      </c>
      <c r="AE11" s="97">
        <f t="shared" si="11"/>
        <v>3.8561980262041287</v>
      </c>
      <c r="AF11" s="97">
        <f t="shared" si="11"/>
        <v>0.63105938285349161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3.4886256011121026</v>
      </c>
      <c r="C12" s="69">
        <f>'Basic T2'!O12</f>
        <v>19.64780491461531</v>
      </c>
      <c r="D12" s="69">
        <f>'Basic T2'!Z12</f>
        <v>10.658625195902122</v>
      </c>
      <c r="E12" s="69">
        <f>'Basic T2'!AK12</f>
        <v>0.89293153773973899</v>
      </c>
      <c r="F12" s="69">
        <f>'Basic T2'!AV12</f>
        <v>0.40557144677114954</v>
      </c>
      <c r="G12" s="69">
        <f>'Basic T2'!BG12</f>
        <v>2.1103633762100178</v>
      </c>
      <c r="H12" s="69">
        <f>'Basic T2'!BR12</f>
        <v>1.2264718111673061</v>
      </c>
      <c r="I12" s="69">
        <f>'Basic T2'!CC12</f>
        <v>0.9657374667359081</v>
      </c>
      <c r="J12" s="69">
        <f>'Basic T2'!CN12</f>
        <v>0.32020616742129776</v>
      </c>
      <c r="K12" s="309">
        <f t="shared" si="12"/>
        <v>39.716337517674951</v>
      </c>
      <c r="L12" s="97"/>
      <c r="M12" s="97">
        <f t="shared" si="0"/>
        <v>31.44613419728887</v>
      </c>
      <c r="N12" s="97">
        <f t="shared" si="1"/>
        <v>27.854598415437582</v>
      </c>
      <c r="O12" s="97">
        <f t="shared" si="2"/>
        <v>7.8202098836232716</v>
      </c>
      <c r="P12" s="97">
        <f t="shared" si="3"/>
        <v>2.2443680107346493</v>
      </c>
      <c r="Q12" s="97">
        <f t="shared" si="4"/>
        <v>1.0088613235043782</v>
      </c>
      <c r="R12" s="97">
        <f t="shared" si="5"/>
        <v>1.3362004278182709</v>
      </c>
      <c r="S12" s="97">
        <f t="shared" si="6"/>
        <v>0.85169078182636515</v>
      </c>
      <c r="T12" s="97">
        <f t="shared" si="7"/>
        <v>1.1090591075564682</v>
      </c>
      <c r="U12" s="97">
        <f t="shared" si="8"/>
        <v>0.91282524474481797</v>
      </c>
      <c r="V12" s="97">
        <f t="shared" si="9"/>
        <v>5.5007939654208808</v>
      </c>
      <c r="W12" s="97"/>
      <c r="X12" s="97">
        <f t="shared" si="10"/>
        <v>8.7838552574480477</v>
      </c>
      <c r="Y12" s="97">
        <f t="shared" si="11"/>
        <v>49.470334231779184</v>
      </c>
      <c r="Z12" s="97">
        <f t="shared" si="11"/>
        <v>26.836878378220842</v>
      </c>
      <c r="AA12" s="97">
        <f t="shared" si="11"/>
        <v>2.2482726090802254</v>
      </c>
      <c r="AB12" s="97">
        <f t="shared" si="11"/>
        <v>1.0211703095499634</v>
      </c>
      <c r="AC12" s="97">
        <f t="shared" si="11"/>
        <v>5.3135900944311478</v>
      </c>
      <c r="AD12" s="97">
        <f t="shared" si="11"/>
        <v>3.0880788305857498</v>
      </c>
      <c r="AE12" s="97">
        <f t="shared" si="11"/>
        <v>2.4315874199279484</v>
      </c>
      <c r="AF12" s="97">
        <f t="shared" si="11"/>
        <v>0.80623286897689528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0.65610309476791462</v>
      </c>
      <c r="C13" s="69">
        <f>'Basic T2'!O13</f>
        <v>8.0364162644826003</v>
      </c>
      <c r="D13" s="69">
        <f>'Basic T2'!Z13</f>
        <v>14.275914579275327</v>
      </c>
      <c r="E13" s="69">
        <f>'Basic T2'!AK13</f>
        <v>1.3548128423560035</v>
      </c>
      <c r="F13" s="69">
        <f>'Basic T2'!AV13</f>
        <v>2.4269794058042939</v>
      </c>
      <c r="G13" s="69">
        <f>'Basic T2'!BG13</f>
        <v>5.7198635209022033</v>
      </c>
      <c r="H13" s="69">
        <f>'Basic T2'!BR13</f>
        <v>3.6593717969351309</v>
      </c>
      <c r="I13" s="69">
        <f>'Basic T2'!CC13</f>
        <v>2.2932499341258668</v>
      </c>
      <c r="J13" s="69">
        <f>'Basic T2'!CN13</f>
        <v>0.62814909530565288</v>
      </c>
      <c r="K13" s="309">
        <f t="shared" si="12"/>
        <v>39.050860533954996</v>
      </c>
      <c r="L13" s="97"/>
      <c r="M13" s="97">
        <f t="shared" si="0"/>
        <v>5.9140499223394309</v>
      </c>
      <c r="N13" s="97">
        <f t="shared" si="1"/>
        <v>11.393188639609244</v>
      </c>
      <c r="O13" s="97">
        <f t="shared" si="2"/>
        <v>10.474207155115325</v>
      </c>
      <c r="P13" s="97">
        <f t="shared" si="3"/>
        <v>3.4052986991736942</v>
      </c>
      <c r="Q13" s="97">
        <f t="shared" si="4"/>
        <v>6.0371253325414411</v>
      </c>
      <c r="R13" s="97">
        <f t="shared" si="5"/>
        <v>3.6215962472858259</v>
      </c>
      <c r="S13" s="97">
        <f t="shared" si="6"/>
        <v>2.5411535742992157</v>
      </c>
      <c r="T13" s="97">
        <f t="shared" si="7"/>
        <v>2.6335829487301763</v>
      </c>
      <c r="U13" s="97">
        <f t="shared" si="8"/>
        <v>1.790691154627901</v>
      </c>
      <c r="V13" s="97">
        <f t="shared" si="9"/>
        <v>5.4086240422867515</v>
      </c>
      <c r="W13" s="97"/>
      <c r="X13" s="97">
        <f t="shared" si="10"/>
        <v>1.6801245498736919</v>
      </c>
      <c r="Y13" s="97">
        <f t="shared" si="11"/>
        <v>20.57935767508857</v>
      </c>
      <c r="Z13" s="97">
        <f t="shared" si="11"/>
        <v>36.557234294138837</v>
      </c>
      <c r="AA13" s="97">
        <f t="shared" si="11"/>
        <v>3.4693546411812979</v>
      </c>
      <c r="AB13" s="97">
        <f t="shared" si="11"/>
        <v>6.2149191403708466</v>
      </c>
      <c r="AC13" s="97">
        <f t="shared" si="11"/>
        <v>14.647215049022394</v>
      </c>
      <c r="AD13" s="97">
        <f t="shared" si="11"/>
        <v>9.370784015766521</v>
      </c>
      <c r="AE13" s="97">
        <f t="shared" si="11"/>
        <v>5.872469653087081</v>
      </c>
      <c r="AF13" s="97">
        <f t="shared" si="11"/>
        <v>1.6085409814707483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0.25998799885504015</v>
      </c>
      <c r="C14" s="69">
        <f>'Basic T2'!O14</f>
        <v>1.5447041731366253</v>
      </c>
      <c r="D14" s="69">
        <f>'Basic T2'!Z14</f>
        <v>3.5342147347217203</v>
      </c>
      <c r="E14" s="69">
        <f>'Basic T2'!AK14</f>
        <v>0.66029527642876085</v>
      </c>
      <c r="F14" s="69">
        <f>'Basic T2'!AV14</f>
        <v>1.7190428851888879</v>
      </c>
      <c r="G14" s="69">
        <f>'Basic T2'!BG14</f>
        <v>2.8612063462635193</v>
      </c>
      <c r="H14" s="69">
        <f>'Basic T2'!BR14</f>
        <v>2.2464773167555596</v>
      </c>
      <c r="I14" s="69">
        <f>'Basic T2'!CC14</f>
        <v>1.6884840616795915</v>
      </c>
      <c r="J14" s="69">
        <f>'Basic T2'!CN14</f>
        <v>0.39244055894388008</v>
      </c>
      <c r="K14" s="309">
        <f t="shared" si="12"/>
        <v>14.906853351973586</v>
      </c>
      <c r="L14" s="97"/>
      <c r="M14" s="97">
        <f t="shared" si="0"/>
        <v>2.3435067090816388</v>
      </c>
      <c r="N14" s="97">
        <f t="shared" si="1"/>
        <v>2.1899196678894604</v>
      </c>
      <c r="O14" s="97">
        <f t="shared" si="2"/>
        <v>2.5930455843351901</v>
      </c>
      <c r="P14" s="97">
        <f t="shared" si="3"/>
        <v>1.659640782547702</v>
      </c>
      <c r="Q14" s="97">
        <f t="shared" si="4"/>
        <v>4.2761291361101179</v>
      </c>
      <c r="R14" s="97">
        <f t="shared" si="5"/>
        <v>1.8116051420583394</v>
      </c>
      <c r="S14" s="97">
        <f t="shared" si="6"/>
        <v>1.5600065202001931</v>
      </c>
      <c r="T14" s="97">
        <f t="shared" si="7"/>
        <v>1.9390659377635806</v>
      </c>
      <c r="U14" s="97">
        <f t="shared" si="8"/>
        <v>1.1187468753355239</v>
      </c>
      <c r="V14" s="97">
        <f t="shared" si="9"/>
        <v>2.064629673505471</v>
      </c>
      <c r="W14" s="97"/>
      <c r="X14" s="97">
        <f t="shared" si="10"/>
        <v>1.7440836957091226</v>
      </c>
      <c r="Y14" s="97">
        <f t="shared" si="11"/>
        <v>10.362375859370179</v>
      </c>
      <c r="Z14" s="97">
        <f t="shared" si="11"/>
        <v>23.708657026895683</v>
      </c>
      <c r="AA14" s="97">
        <f t="shared" si="11"/>
        <v>4.4294745566900033</v>
      </c>
      <c r="AB14" s="97">
        <f t="shared" si="11"/>
        <v>11.531896400934917</v>
      </c>
      <c r="AC14" s="97">
        <f t="shared" si="11"/>
        <v>19.193898797459568</v>
      </c>
      <c r="AD14" s="97">
        <f t="shared" si="11"/>
        <v>15.070097382142277</v>
      </c>
      <c r="AE14" s="97">
        <f t="shared" si="11"/>
        <v>11.326897916092033</v>
      </c>
      <c r="AF14" s="97">
        <f t="shared" si="11"/>
        <v>2.6326183647062114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6.8177698779049847E-2</v>
      </c>
      <c r="C15" s="69">
        <f>'Basic T2'!O15</f>
        <v>1.6478649169503106</v>
      </c>
      <c r="D15" s="69">
        <f>'Basic T2'!Z15</f>
        <v>4.8513860838845302</v>
      </c>
      <c r="E15" s="69">
        <f>'Basic T2'!AK15</f>
        <v>2.4607076932382563</v>
      </c>
      <c r="F15" s="69">
        <f>'Basic T2'!AV15</f>
        <v>0.72338485943098429</v>
      </c>
      <c r="G15" s="69">
        <f>'Basic T2'!BG15</f>
        <v>3.2398160520534511</v>
      </c>
      <c r="H15" s="69">
        <f>'Basic T2'!BR15</f>
        <v>2.2094691588312432</v>
      </c>
      <c r="I15" s="69">
        <f>'Basic T2'!CC15</f>
        <v>0.6544471850844803</v>
      </c>
      <c r="J15" s="69">
        <f>'Basic T2'!CN15</f>
        <v>0.13705623102767056</v>
      </c>
      <c r="K15" s="309">
        <f t="shared" si="12"/>
        <v>15.992309879279977</v>
      </c>
      <c r="L15" s="97"/>
      <c r="M15" s="97">
        <f t="shared" si="0"/>
        <v>0.61454719141684322</v>
      </c>
      <c r="N15" s="97">
        <f t="shared" si="1"/>
        <v>2.3361701576340188</v>
      </c>
      <c r="O15" s="97">
        <f t="shared" si="2"/>
        <v>3.559451308697148</v>
      </c>
      <c r="P15" s="97">
        <f t="shared" si="3"/>
        <v>6.1849463223711263</v>
      </c>
      <c r="Q15" s="97">
        <f t="shared" si="4"/>
        <v>1.7994240287343759</v>
      </c>
      <c r="R15" s="97">
        <f t="shared" si="5"/>
        <v>2.0513261571951711</v>
      </c>
      <c r="S15" s="97">
        <f t="shared" si="6"/>
        <v>1.5343071876354148</v>
      </c>
      <c r="T15" s="97">
        <f t="shared" si="7"/>
        <v>0.75157134939150128</v>
      </c>
      <c r="U15" s="97">
        <f t="shared" si="8"/>
        <v>0.39071198609060398</v>
      </c>
      <c r="V15" s="97">
        <f t="shared" si="9"/>
        <v>2.2149676222772201</v>
      </c>
      <c r="W15" s="97"/>
      <c r="X15" s="97">
        <f t="shared" si="10"/>
        <v>0.42631551848168298</v>
      </c>
      <c r="Y15" s="97">
        <f t="shared" si="11"/>
        <v>10.304108220697525</v>
      </c>
      <c r="Z15" s="97">
        <f t="shared" si="11"/>
        <v>30.335743369818658</v>
      </c>
      <c r="AA15" s="97">
        <f t="shared" si="11"/>
        <v>15.386818488468689</v>
      </c>
      <c r="AB15" s="97">
        <f t="shared" si="11"/>
        <v>4.5233294307798477</v>
      </c>
      <c r="AC15" s="97">
        <f t="shared" si="11"/>
        <v>20.258587261687786</v>
      </c>
      <c r="AD15" s="97">
        <f t="shared" si="11"/>
        <v>13.81582257666158</v>
      </c>
      <c r="AE15" s="97">
        <f t="shared" si="11"/>
        <v>4.0922617809726027</v>
      </c>
      <c r="AF15" s="97">
        <f t="shared" si="11"/>
        <v>0.85701335243162036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2.3146040340564694E-2</v>
      </c>
      <c r="C16" s="69">
        <f>'Basic T2'!O16</f>
        <v>0.38781538720544562</v>
      </c>
      <c r="D16" s="69">
        <f>'Basic T2'!Z16</f>
        <v>1.8201678747713048</v>
      </c>
      <c r="E16" s="69">
        <f>'Basic T2'!AK16</f>
        <v>0.53308633582647214</v>
      </c>
      <c r="F16" s="69">
        <f>'Basic T2'!AV16</f>
        <v>0.41069319996393877</v>
      </c>
      <c r="G16" s="69">
        <f>'Basic T2'!BG16</f>
        <v>1.489482540761508</v>
      </c>
      <c r="H16" s="69">
        <f>'Basic T2'!BR16</f>
        <v>1.656216513148232</v>
      </c>
      <c r="I16" s="69">
        <f>'Basic T2'!CC16</f>
        <v>0.88560417391263435</v>
      </c>
      <c r="J16" s="69">
        <f>'Basic T2'!CN16</f>
        <v>0.1389878541637688</v>
      </c>
      <c r="K16" s="309">
        <f t="shared" si="12"/>
        <v>7.3451999200938705</v>
      </c>
      <c r="L16" s="97"/>
      <c r="M16" s="97">
        <f t="shared" si="0"/>
        <v>0.20863617192204126</v>
      </c>
      <c r="N16" s="97">
        <f t="shared" si="1"/>
        <v>0.54980400695548237</v>
      </c>
      <c r="O16" s="97">
        <f t="shared" si="2"/>
        <v>1.3354531698527732</v>
      </c>
      <c r="P16" s="97">
        <f t="shared" si="3"/>
        <v>1.3399033055963212</v>
      </c>
      <c r="Q16" s="97">
        <f t="shared" si="4"/>
        <v>1.0216017142441036</v>
      </c>
      <c r="R16" s="97">
        <f t="shared" si="5"/>
        <v>0.94308270823370655</v>
      </c>
      <c r="S16" s="97">
        <f t="shared" si="6"/>
        <v>1.150115578779114</v>
      </c>
      <c r="T16" s="97">
        <f t="shared" si="7"/>
        <v>1.0170335195625375</v>
      </c>
      <c r="U16" s="97">
        <f t="shared" si="8"/>
        <v>0.3962185457429786</v>
      </c>
      <c r="V16" s="97">
        <f t="shared" si="9"/>
        <v>1.017325209739723</v>
      </c>
      <c r="W16" s="97"/>
      <c r="X16" s="97">
        <f t="shared" si="10"/>
        <v>0.31511790818988206</v>
      </c>
      <c r="Y16" s="97">
        <f t="shared" si="11"/>
        <v>5.2798479472903086</v>
      </c>
      <c r="Z16" s="97">
        <f t="shared" si="11"/>
        <v>24.780372141974912</v>
      </c>
      <c r="AA16" s="97">
        <f t="shared" si="11"/>
        <v>7.2576150632488083</v>
      </c>
      <c r="AB16" s="97">
        <f t="shared" si="11"/>
        <v>5.5913141157727697</v>
      </c>
      <c r="AC16" s="97">
        <f t="shared" si="11"/>
        <v>20.278311781369084</v>
      </c>
      <c r="AD16" s="97">
        <f t="shared" si="11"/>
        <v>22.548283656887396</v>
      </c>
      <c r="AE16" s="97">
        <f t="shared" si="11"/>
        <v>12.056910411518336</v>
      </c>
      <c r="AF16" s="97">
        <f t="shared" si="11"/>
        <v>1.8922269737484905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0.10597853695292273</v>
      </c>
      <c r="C17" s="69">
        <f>'Basic T2'!O17</f>
        <v>1.4842687399383185</v>
      </c>
      <c r="D17" s="69">
        <f>'Basic T2'!Z17</f>
        <v>3.1993706624482394</v>
      </c>
      <c r="E17" s="69">
        <f>'Basic T2'!AK17</f>
        <v>0.42716102724700883</v>
      </c>
      <c r="F17" s="69">
        <f>'Basic T2'!AV17</f>
        <v>0.5343984112337149</v>
      </c>
      <c r="G17" s="69">
        <f>'Basic T2'!BG17</f>
        <v>1.3312605238944932</v>
      </c>
      <c r="H17" s="69">
        <f>'Basic T2'!BR17</f>
        <v>0.61999750156081002</v>
      </c>
      <c r="I17" s="69">
        <f>'Basic T2'!CC17</f>
        <v>0.57647696892670441</v>
      </c>
      <c r="J17" s="69">
        <f>'Basic T2'!CN17</f>
        <v>0.22049733781348699</v>
      </c>
      <c r="K17" s="309">
        <f t="shared" si="12"/>
        <v>8.4994097100156996</v>
      </c>
      <c r="L17" s="97"/>
      <c r="M17" s="97">
        <f t="shared" si="0"/>
        <v>0.95528029548128535</v>
      </c>
      <c r="N17" s="97">
        <f t="shared" si="1"/>
        <v>2.1042406452649218</v>
      </c>
      <c r="O17" s="97">
        <f t="shared" si="2"/>
        <v>2.3473712243368214</v>
      </c>
      <c r="P17" s="97">
        <f t="shared" si="3"/>
        <v>1.0736618704413718</v>
      </c>
      <c r="Q17" s="97">
        <f t="shared" si="4"/>
        <v>1.3293191439586178</v>
      </c>
      <c r="R17" s="97">
        <f t="shared" si="5"/>
        <v>0.84290264966594675</v>
      </c>
      <c r="S17" s="97">
        <f t="shared" si="6"/>
        <v>0.43054080169371889</v>
      </c>
      <c r="T17" s="97">
        <f t="shared" si="7"/>
        <v>0.66202985252879853</v>
      </c>
      <c r="U17" s="97">
        <f t="shared" si="8"/>
        <v>0.62858107317576195</v>
      </c>
      <c r="V17" s="97">
        <f t="shared" si="9"/>
        <v>1.1771856259829421</v>
      </c>
      <c r="W17" s="97"/>
      <c r="X17" s="97">
        <f t="shared" si="10"/>
        <v>1.2468929086691478</v>
      </c>
      <c r="Y17" s="97">
        <f t="shared" si="11"/>
        <v>17.463197922901131</v>
      </c>
      <c r="Z17" s="97">
        <f t="shared" si="11"/>
        <v>37.642268952843899</v>
      </c>
      <c r="AA17" s="97">
        <f t="shared" si="11"/>
        <v>5.025772869186933</v>
      </c>
      <c r="AB17" s="97">
        <f t="shared" si="11"/>
        <v>6.2874767715219102</v>
      </c>
      <c r="AC17" s="97">
        <f t="shared" si="11"/>
        <v>15.662976245582522</v>
      </c>
      <c r="AD17" s="97">
        <f t="shared" si="11"/>
        <v>7.2945948332177153</v>
      </c>
      <c r="AE17" s="97">
        <f t="shared" si="11"/>
        <v>6.7825530077386942</v>
      </c>
      <c r="AF17" s="97">
        <f t="shared" si="11"/>
        <v>2.5942664883380435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0.43376999702417063</v>
      </c>
      <c r="C18" s="69">
        <f>'Basic T2'!O18</f>
        <v>4.5909943337010866</v>
      </c>
      <c r="D18" s="69">
        <f>'Basic T2'!Z18</f>
        <v>9.7528942952750111</v>
      </c>
      <c r="E18" s="69">
        <f>'Basic T2'!AK18</f>
        <v>2.9251077813808748</v>
      </c>
      <c r="F18" s="69">
        <f>'Basic T2'!AV18</f>
        <v>2.549027769743796</v>
      </c>
      <c r="G18" s="69">
        <f>'Basic T2'!BG18</f>
        <v>7.780160396976525</v>
      </c>
      <c r="H18" s="69">
        <f>'Basic T2'!BR18</f>
        <v>5.7575760361117077</v>
      </c>
      <c r="I18" s="69">
        <f>'Basic T2'!CC18</f>
        <v>3.2999323322645688</v>
      </c>
      <c r="J18" s="69">
        <f>'Basic T2'!CN18</f>
        <v>0.85028838755405012</v>
      </c>
      <c r="K18" s="309">
        <f t="shared" si="12"/>
        <v>37.93975133003179</v>
      </c>
      <c r="L18" s="97"/>
      <c r="M18" s="97">
        <f t="shared" si="0"/>
        <v>3.9099608547364286</v>
      </c>
      <c r="N18" s="97">
        <f t="shared" si="1"/>
        <v>6.5086305594202809</v>
      </c>
      <c r="O18" s="97">
        <f t="shared" si="2"/>
        <v>7.1556771122007143</v>
      </c>
      <c r="P18" s="97">
        <f t="shared" si="3"/>
        <v>7.3522079297368608</v>
      </c>
      <c r="Q18" s="97">
        <f t="shared" si="4"/>
        <v>6.3407213449230229</v>
      </c>
      <c r="R18" s="97">
        <f t="shared" si="5"/>
        <v>4.9260965045766758</v>
      </c>
      <c r="S18" s="97">
        <f t="shared" si="6"/>
        <v>3.9981957929824792</v>
      </c>
      <c r="T18" s="97">
        <f t="shared" si="7"/>
        <v>3.7896634784067009</v>
      </c>
      <c r="U18" s="97">
        <f t="shared" si="8"/>
        <v>2.4239530166559735</v>
      </c>
      <c r="V18" s="97">
        <f t="shared" si="9"/>
        <v>5.2547331453442938</v>
      </c>
      <c r="W18" s="97"/>
      <c r="X18" s="97">
        <f t="shared" si="10"/>
        <v>1.1433127045321811</v>
      </c>
      <c r="Y18" s="97">
        <f t="shared" si="11"/>
        <v>12.100749669560999</v>
      </c>
      <c r="Z18" s="97">
        <f t="shared" si="11"/>
        <v>25.706268368593545</v>
      </c>
      <c r="AA18" s="97">
        <f t="shared" si="11"/>
        <v>7.7098759976991751</v>
      </c>
      <c r="AB18" s="97">
        <f t="shared" si="11"/>
        <v>6.7186201289782161</v>
      </c>
      <c r="AC18" s="97">
        <f t="shared" si="11"/>
        <v>20.506619374750674</v>
      </c>
      <c r="AD18" s="97">
        <f t="shared" si="11"/>
        <v>15.175576629449889</v>
      </c>
      <c r="AE18" s="97">
        <f t="shared" si="11"/>
        <v>8.6978227757978388</v>
      </c>
      <c r="AF18" s="97">
        <f t="shared" si="11"/>
        <v>2.2411543506374842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0.41397891550779375</v>
      </c>
      <c r="C19" s="69">
        <f>'Basic T2'!O19</f>
        <v>4.1963829545318116</v>
      </c>
      <c r="D19" s="69">
        <f>'Basic T2'!Z19</f>
        <v>13.865485500175996</v>
      </c>
      <c r="E19" s="69">
        <f>'Basic T2'!AK19</f>
        <v>4.7998334181732645</v>
      </c>
      <c r="F19" s="69">
        <f>'Basic T2'!AV19</f>
        <v>4.6965988465538278</v>
      </c>
      <c r="G19" s="69">
        <f>'Basic T2'!BG19</f>
        <v>15.81439672759063</v>
      </c>
      <c r="H19" s="69">
        <f>'Basic T2'!BR19</f>
        <v>16.475107689885117</v>
      </c>
      <c r="I19" s="69">
        <f>'Basic T2'!CC19</f>
        <v>7.7476955059056936</v>
      </c>
      <c r="J19" s="69">
        <f>'Basic T2'!CN19</f>
        <v>2.2683411374006575</v>
      </c>
      <c r="K19" s="309">
        <f t="shared" si="12"/>
        <v>70.277820695724799</v>
      </c>
      <c r="L19" s="97"/>
      <c r="M19" s="97">
        <f t="shared" si="0"/>
        <v>3.7315659575955382</v>
      </c>
      <c r="N19" s="97">
        <f t="shared" si="1"/>
        <v>5.9491919073830886</v>
      </c>
      <c r="O19" s="97">
        <f t="shared" si="2"/>
        <v>10.173076241708877</v>
      </c>
      <c r="P19" s="97">
        <f t="shared" si="3"/>
        <v>12.064298465559505</v>
      </c>
      <c r="Q19" s="97">
        <f t="shared" si="4"/>
        <v>11.682816840350817</v>
      </c>
      <c r="R19" s="97">
        <f t="shared" si="5"/>
        <v>10.01306405868538</v>
      </c>
      <c r="S19" s="97">
        <f t="shared" si="6"/>
        <v>11.440701059176417</v>
      </c>
      <c r="T19" s="97">
        <f t="shared" si="7"/>
        <v>8.8975032649828698</v>
      </c>
      <c r="U19" s="97">
        <f t="shared" si="8"/>
        <v>6.4664558793091285</v>
      </c>
      <c r="V19" s="97">
        <f t="shared" si="9"/>
        <v>9.7336218832849912</v>
      </c>
      <c r="W19" s="97"/>
      <c r="X19" s="97">
        <f t="shared" si="10"/>
        <v>0.58906054770844263</v>
      </c>
      <c r="Y19" s="97">
        <f t="shared" si="11"/>
        <v>5.9711341544019874</v>
      </c>
      <c r="Z19" s="97">
        <f t="shared" si="11"/>
        <v>19.729532536599379</v>
      </c>
      <c r="AA19" s="97">
        <f t="shared" si="11"/>
        <v>6.8297983213717552</v>
      </c>
      <c r="AB19" s="97">
        <f t="shared" si="11"/>
        <v>6.6829033684585148</v>
      </c>
      <c r="AC19" s="97">
        <f t="shared" si="11"/>
        <v>22.502685158751181</v>
      </c>
      <c r="AD19" s="97">
        <f t="shared" si="11"/>
        <v>23.442826665351259</v>
      </c>
      <c r="AE19" s="97">
        <f t="shared" si="11"/>
        <v>11.024382129676665</v>
      </c>
      <c r="AF19" s="97">
        <f t="shared" si="11"/>
        <v>3.227677117680809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2.870125214242995E-2</v>
      </c>
      <c r="C20" s="69">
        <f>'Basic T2'!O20</f>
        <v>0.64645258538858386</v>
      </c>
      <c r="D20" s="69">
        <f>'Basic T2'!Z20</f>
        <v>2.0152145820545724</v>
      </c>
      <c r="E20" s="69">
        <f>'Basic T2'!AK20</f>
        <v>0.96156788057725795</v>
      </c>
      <c r="F20" s="69">
        <f>'Basic T2'!AV20</f>
        <v>0.71355521179927117</v>
      </c>
      <c r="G20" s="69">
        <f>'Basic T2'!BG20</f>
        <v>2.99183449342623</v>
      </c>
      <c r="H20" s="69">
        <f>'Basic T2'!BR20</f>
        <v>2.9479289503325248</v>
      </c>
      <c r="I20" s="69">
        <f>'Basic T2'!CC20</f>
        <v>2.6979953265155427</v>
      </c>
      <c r="J20" s="69">
        <f>'Basic T2'!CN20</f>
        <v>0.85320449778250063</v>
      </c>
      <c r="K20" s="309">
        <f t="shared" si="12"/>
        <v>13.856454780018913</v>
      </c>
      <c r="L20" s="97"/>
      <c r="M20" s="97">
        <f t="shared" si="0"/>
        <v>0.25871031451852111</v>
      </c>
      <c r="N20" s="97">
        <f t="shared" si="1"/>
        <v>0.91647271737851188</v>
      </c>
      <c r="O20" s="97">
        <f t="shared" si="2"/>
        <v>1.4785585103662209</v>
      </c>
      <c r="P20" s="97">
        <f t="shared" si="3"/>
        <v>2.4168842739951852</v>
      </c>
      <c r="Q20" s="97">
        <f t="shared" si="4"/>
        <v>1.7749727233028387</v>
      </c>
      <c r="R20" s="97">
        <f t="shared" si="5"/>
        <v>1.8943138300935662</v>
      </c>
      <c r="S20" s="97">
        <f t="shared" si="6"/>
        <v>2.0471109809590153</v>
      </c>
      <c r="T20" s="97">
        <f t="shared" si="7"/>
        <v>3.0983951561186669</v>
      </c>
      <c r="U20" s="97">
        <f t="shared" si="8"/>
        <v>2.4322660952403905</v>
      </c>
      <c r="V20" s="97">
        <f t="shared" si="9"/>
        <v>1.9191473232428473</v>
      </c>
      <c r="W20" s="97"/>
      <c r="X20" s="97">
        <f t="shared" si="10"/>
        <v>0.2071327233270181</v>
      </c>
      <c r="Y20" s="97">
        <f t="shared" si="11"/>
        <v>4.6653534085845116</v>
      </c>
      <c r="Z20" s="97">
        <f t="shared" si="11"/>
        <v>14.54350780230253</v>
      </c>
      <c r="AA20" s="97">
        <f t="shared" si="11"/>
        <v>6.9394942345847683</v>
      </c>
      <c r="AB20" s="97">
        <f t="shared" si="11"/>
        <v>5.149623212628831</v>
      </c>
      <c r="AC20" s="97">
        <f t="shared" si="11"/>
        <v>21.591630333470814</v>
      </c>
      <c r="AD20" s="97">
        <f t="shared" si="11"/>
        <v>21.274770474360118</v>
      </c>
      <c r="AE20" s="97">
        <f t="shared" si="11"/>
        <v>19.471036201886701</v>
      </c>
      <c r="AF20" s="97">
        <f t="shared" si="11"/>
        <v>6.1574516088547151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2.1566531965629354E-2</v>
      </c>
      <c r="C21" s="69">
        <f>'Basic T2'!O21</f>
        <v>9.856500529003584E-2</v>
      </c>
      <c r="D21" s="69">
        <f>'Basic T2'!Z21</f>
        <v>1.1695093494270705</v>
      </c>
      <c r="E21" s="69">
        <f>'Basic T2'!AK21</f>
        <v>0.4783062658121135</v>
      </c>
      <c r="F21" s="69">
        <f>'Basic T2'!AV21</f>
        <v>0.75458403292576026</v>
      </c>
      <c r="G21" s="69">
        <f>'Basic T2'!BG21</f>
        <v>1.1911112872446812</v>
      </c>
      <c r="H21" s="69">
        <f>'Basic T2'!BR21</f>
        <v>1.9521454158941276</v>
      </c>
      <c r="I21" s="69">
        <f>'Basic T2'!CC21</f>
        <v>1.3850068561873403</v>
      </c>
      <c r="J21" s="69">
        <f>'Basic T2'!CN21</f>
        <v>1.0821637625025289</v>
      </c>
      <c r="K21" s="309">
        <f t="shared" si="12"/>
        <v>8.1329585072492865</v>
      </c>
      <c r="L21" s="97"/>
      <c r="M21" s="97">
        <f t="shared" si="0"/>
        <v>0.19439863599725621</v>
      </c>
      <c r="N21" s="97">
        <f t="shared" si="1"/>
        <v>0.13973513336989402</v>
      </c>
      <c r="O21" s="97">
        <f t="shared" si="2"/>
        <v>0.8580664396469867</v>
      </c>
      <c r="P21" s="97">
        <f t="shared" si="3"/>
        <v>1.2022145449582511</v>
      </c>
      <c r="Q21" s="97">
        <f t="shared" si="4"/>
        <v>1.8770321535537327</v>
      </c>
      <c r="R21" s="97">
        <f t="shared" si="5"/>
        <v>0.75416557619275437</v>
      </c>
      <c r="S21" s="97">
        <f t="shared" si="6"/>
        <v>1.3556155472657836</v>
      </c>
      <c r="T21" s="97">
        <f t="shared" si="7"/>
        <v>1.5905507664256056</v>
      </c>
      <c r="U21" s="97">
        <f t="shared" si="8"/>
        <v>3.0849699408214493</v>
      </c>
      <c r="V21" s="97">
        <f t="shared" si="9"/>
        <v>1.126431385013426</v>
      </c>
      <c r="W21" s="97"/>
      <c r="X21" s="97">
        <f t="shared" si="10"/>
        <v>0.26517449887892697</v>
      </c>
      <c r="Y21" s="97">
        <f t="shared" si="11"/>
        <v>1.2119206707150938</v>
      </c>
      <c r="Z21" s="97">
        <f t="shared" si="11"/>
        <v>14.379876011719869</v>
      </c>
      <c r="AA21" s="97">
        <f t="shared" si="11"/>
        <v>5.8810857744543599</v>
      </c>
      <c r="AB21" s="97">
        <f t="shared" si="11"/>
        <v>9.278100118833315</v>
      </c>
      <c r="AC21" s="97">
        <f t="shared" si="11"/>
        <v>14.645485848513648</v>
      </c>
      <c r="AD21" s="97">
        <f t="shared" si="11"/>
        <v>24.002894077894151</v>
      </c>
      <c r="AE21" s="97">
        <f t="shared" si="11"/>
        <v>17.02955763210668</v>
      </c>
      <c r="AF21" s="97">
        <f t="shared" si="11"/>
        <v>13.305905366883966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1.9604835782889123E-2</v>
      </c>
      <c r="C22" s="69">
        <f>'Basic T2'!O22</f>
        <v>0.40434734391221872</v>
      </c>
      <c r="D22" s="69">
        <f>'Basic T2'!Z22</f>
        <v>1.3077501466995929</v>
      </c>
      <c r="E22" s="69">
        <f>'Basic T2'!AK22</f>
        <v>0.49711959268905165</v>
      </c>
      <c r="F22" s="69">
        <f>'Basic T2'!AV22</f>
        <v>2.1663646132620484</v>
      </c>
      <c r="G22" s="69">
        <f>'Basic T2'!BG22</f>
        <v>11.292427234820757</v>
      </c>
      <c r="H22" s="69">
        <f>'Basic T2'!BR22</f>
        <v>6.4627359326412979</v>
      </c>
      <c r="I22" s="69">
        <f>'Basic T2'!CC22</f>
        <v>2.8876724641435509</v>
      </c>
      <c r="J22" s="69">
        <f>'Basic T2'!CN22</f>
        <v>1.3144779540669422</v>
      </c>
      <c r="K22" s="309">
        <f t="shared" si="12"/>
        <v>26.352500118018348</v>
      </c>
      <c r="L22" s="97"/>
      <c r="M22" s="97">
        <f t="shared" si="0"/>
        <v>0.17671609608896288</v>
      </c>
      <c r="N22" s="97">
        <f t="shared" si="1"/>
        <v>0.57324128237071326</v>
      </c>
      <c r="O22" s="97">
        <f t="shared" si="2"/>
        <v>0.95949340881803669</v>
      </c>
      <c r="P22" s="97">
        <f t="shared" si="3"/>
        <v>1.2495015174007018</v>
      </c>
      <c r="Q22" s="97">
        <f t="shared" si="4"/>
        <v>5.3888445262317504</v>
      </c>
      <c r="R22" s="97">
        <f t="shared" si="5"/>
        <v>7.1499279566594316</v>
      </c>
      <c r="S22" s="97">
        <f t="shared" si="6"/>
        <v>4.4878753584804256</v>
      </c>
      <c r="T22" s="97">
        <f t="shared" si="7"/>
        <v>3.3162215988397823</v>
      </c>
      <c r="U22" s="97">
        <f t="shared" si="8"/>
        <v>3.7472378180465253</v>
      </c>
      <c r="V22" s="97">
        <f t="shared" si="9"/>
        <v>3.649875156752231</v>
      </c>
      <c r="W22" s="97"/>
      <c r="X22" s="97">
        <f t="shared" si="10"/>
        <v>7.4394595181063838E-2</v>
      </c>
      <c r="Y22" s="97">
        <f t="shared" si="11"/>
        <v>1.5343794406654756</v>
      </c>
      <c r="Z22" s="97">
        <f t="shared" si="11"/>
        <v>4.9625278089095897</v>
      </c>
      <c r="AA22" s="97">
        <f t="shared" si="11"/>
        <v>1.8864228838354105</v>
      </c>
      <c r="AB22" s="97">
        <f t="shared" si="11"/>
        <v>8.2207175924868352</v>
      </c>
      <c r="AC22" s="97">
        <f t="shared" si="11"/>
        <v>42.851445533623711</v>
      </c>
      <c r="AD22" s="97">
        <f t="shared" si="11"/>
        <v>24.524185195705378</v>
      </c>
      <c r="AE22" s="97">
        <f t="shared" si="11"/>
        <v>10.957869087226088</v>
      </c>
      <c r="AF22" s="97">
        <f t="shared" si="11"/>
        <v>4.9880578623664507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5.2030635646294551E-3</v>
      </c>
      <c r="C23" s="69">
        <f>'Basic T2'!O23</f>
        <v>0.17101315550358723</v>
      </c>
      <c r="D23" s="69">
        <f>'Basic T2'!Z23</f>
        <v>0.72304034514746418</v>
      </c>
      <c r="E23" s="69">
        <f>'Basic T2'!AK23</f>
        <v>0.47256777509276138</v>
      </c>
      <c r="F23" s="69">
        <f>'Basic T2'!AV23</f>
        <v>0.7434608457315155</v>
      </c>
      <c r="G23" s="69">
        <f>'Basic T2'!BG23</f>
        <v>7.795782048528026</v>
      </c>
      <c r="H23" s="69">
        <f>'Basic T2'!BR23</f>
        <v>7.4743256368072597</v>
      </c>
      <c r="I23" s="69">
        <f>'Basic T2'!CC23</f>
        <v>3.4048162617817326</v>
      </c>
      <c r="J23" s="69">
        <f>'Basic T2'!CN23</f>
        <v>1.7724587435001149</v>
      </c>
      <c r="K23" s="309">
        <f t="shared" si="12"/>
        <v>22.562667875657088</v>
      </c>
      <c r="L23" s="97"/>
      <c r="M23" s="97">
        <f t="shared" si="0"/>
        <v>4.6899912400517996E-2</v>
      </c>
      <c r="N23" s="97">
        <f t="shared" si="1"/>
        <v>0.24244452706092373</v>
      </c>
      <c r="O23" s="97">
        <f t="shared" si="2"/>
        <v>0.53049311233445728</v>
      </c>
      <c r="P23" s="97">
        <f t="shared" si="3"/>
        <v>1.1877909475646449</v>
      </c>
      <c r="Q23" s="97">
        <f t="shared" si="4"/>
        <v>1.849363160966331</v>
      </c>
      <c r="R23" s="97">
        <f t="shared" si="5"/>
        <v>4.9359875298482718</v>
      </c>
      <c r="S23" s="97">
        <f t="shared" si="6"/>
        <v>5.1903469670277191</v>
      </c>
      <c r="T23" s="97">
        <f t="shared" si="7"/>
        <v>3.9101128564974976</v>
      </c>
      <c r="U23" s="97">
        <f t="shared" si="8"/>
        <v>5.0528229964004465</v>
      </c>
      <c r="V23" s="97">
        <f t="shared" si="9"/>
        <v>3.124975641043847</v>
      </c>
      <c r="W23" s="97"/>
      <c r="X23" s="97">
        <f t="shared" si="10"/>
        <v>2.3060497957526786E-2</v>
      </c>
      <c r="Y23" s="97">
        <f t="shared" si="11"/>
        <v>0.75794740429651808</v>
      </c>
      <c r="Z23" s="97">
        <f t="shared" si="11"/>
        <v>3.2045871043803027</v>
      </c>
      <c r="AA23" s="97">
        <f t="shared" si="11"/>
        <v>2.0944676298790701</v>
      </c>
      <c r="AB23" s="97">
        <f t="shared" si="11"/>
        <v>3.2950928047548711</v>
      </c>
      <c r="AC23" s="97">
        <f t="shared" si="11"/>
        <v>34.551685516493876</v>
      </c>
      <c r="AD23" s="97">
        <f t="shared" si="11"/>
        <v>33.126958558262196</v>
      </c>
      <c r="AE23" s="97">
        <f t="shared" si="11"/>
        <v>15.090486109823903</v>
      </c>
      <c r="AF23" s="97">
        <f t="shared" si="11"/>
        <v>7.8557143741517583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4.7500611351791344E-2</v>
      </c>
      <c r="C24" s="69">
        <f>'Basic T2'!O24</f>
        <v>0.40092994688024058</v>
      </c>
      <c r="D24" s="69">
        <f>'Basic T2'!Z24</f>
        <v>1.0625284373534458</v>
      </c>
      <c r="E24" s="69">
        <f>'Basic T2'!AK24</f>
        <v>0.4062678198157671</v>
      </c>
      <c r="F24" s="69">
        <f>'Basic T2'!AV24</f>
        <v>0.46380678776841122</v>
      </c>
      <c r="G24" s="69">
        <f>'Basic T2'!BG24</f>
        <v>3.3113037735760873</v>
      </c>
      <c r="H24" s="69">
        <f>'Basic T2'!BR24</f>
        <v>3.5247343775173712</v>
      </c>
      <c r="I24" s="69">
        <f>'Basic T2'!CC24</f>
        <v>2.835750708573145</v>
      </c>
      <c r="J24" s="69">
        <f>'Basic T2'!CN24</f>
        <v>1.4157906825459969</v>
      </c>
      <c r="K24" s="309">
        <f t="shared" si="12"/>
        <v>13.468613145382257</v>
      </c>
      <c r="L24" s="97"/>
      <c r="M24" s="97">
        <f t="shared" si="0"/>
        <v>0.428165922575793</v>
      </c>
      <c r="N24" s="97">
        <f t="shared" si="1"/>
        <v>0.56839645505460679</v>
      </c>
      <c r="O24" s="97">
        <f t="shared" si="2"/>
        <v>0.77957477955194543</v>
      </c>
      <c r="P24" s="97">
        <f t="shared" si="3"/>
        <v>1.0211471541183048</v>
      </c>
      <c r="Q24" s="97">
        <f t="shared" si="4"/>
        <v>1.1537220716190688</v>
      </c>
      <c r="R24" s="97">
        <f t="shared" si="5"/>
        <v>2.0965894161955463</v>
      </c>
      <c r="S24" s="97">
        <f t="shared" si="6"/>
        <v>2.447658193514346</v>
      </c>
      <c r="T24" s="97">
        <f t="shared" si="7"/>
        <v>3.2565943213662178</v>
      </c>
      <c r="U24" s="97">
        <f t="shared" si="8"/>
        <v>4.0360542918653461</v>
      </c>
      <c r="V24" s="97">
        <f t="shared" si="9"/>
        <v>1.8654304637162396</v>
      </c>
      <c r="W24" s="97"/>
      <c r="X24" s="97">
        <f t="shared" si="10"/>
        <v>0.35267633600477294</v>
      </c>
      <c r="Y24" s="97">
        <f t="shared" ref="Y24:AG32" si="13">IF($K24&gt;0,C24/$K24*100,0)</f>
        <v>2.976772311688975</v>
      </c>
      <c r="Z24" s="97">
        <f t="shared" si="13"/>
        <v>7.888922384839125</v>
      </c>
      <c r="AA24" s="97">
        <f t="shared" si="13"/>
        <v>3.016404253581646</v>
      </c>
      <c r="AB24" s="97">
        <f t="shared" si="13"/>
        <v>3.4436120687557823</v>
      </c>
      <c r="AC24" s="97">
        <f t="shared" si="13"/>
        <v>24.585335831041931</v>
      </c>
      <c r="AD24" s="97">
        <f t="shared" si="13"/>
        <v>26.169987507034708</v>
      </c>
      <c r="AE24" s="97">
        <f t="shared" si="13"/>
        <v>21.054511537035186</v>
      </c>
      <c r="AF24" s="97">
        <f t="shared" si="13"/>
        <v>10.511777770017872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4.7980650460117569E-2</v>
      </c>
      <c r="C25" s="69">
        <f>'Basic T2'!O25</f>
        <v>2.2552871480922918</v>
      </c>
      <c r="D25" s="69">
        <f>'Basic T2'!Z25</f>
        <v>6.8372139076622016</v>
      </c>
      <c r="E25" s="69">
        <f>'Basic T2'!AK25</f>
        <v>5.6219532795398672</v>
      </c>
      <c r="F25" s="69">
        <f>'Basic T2'!AV25</f>
        <v>3.3870354550852926</v>
      </c>
      <c r="G25" s="69">
        <f>'Basic T2'!BG25</f>
        <v>23.826742054346493</v>
      </c>
      <c r="H25" s="69">
        <f>'Basic T2'!BR25</f>
        <v>15.41948115623855</v>
      </c>
      <c r="I25" s="69">
        <f>'Basic T2'!CC25</f>
        <v>2.0951441276136391</v>
      </c>
      <c r="J25" s="69">
        <f>'Basic T2'!CN25</f>
        <v>0.63234230872578945</v>
      </c>
      <c r="K25" s="309">
        <f t="shared" si="12"/>
        <v>60.123180087764233</v>
      </c>
      <c r="L25" s="97"/>
      <c r="M25" s="97">
        <f t="shared" si="0"/>
        <v>0.43249294873060912</v>
      </c>
      <c r="N25" s="97">
        <f t="shared" si="1"/>
        <v>3.1973097297438366</v>
      </c>
      <c r="O25" s="97">
        <f t="shared" si="2"/>
        <v>5.0164488190937835</v>
      </c>
      <c r="P25" s="97">
        <f t="shared" si="3"/>
        <v>14.130682549731707</v>
      </c>
      <c r="Q25" s="97">
        <f t="shared" si="4"/>
        <v>8.4252703171723251</v>
      </c>
      <c r="R25" s="97">
        <f t="shared" si="5"/>
        <v>15.086171076238866</v>
      </c>
      <c r="S25" s="97">
        <f t="shared" si="6"/>
        <v>10.707649243739741</v>
      </c>
      <c r="T25" s="97">
        <f t="shared" si="7"/>
        <v>2.4060769685440642</v>
      </c>
      <c r="U25" s="97">
        <f t="shared" si="8"/>
        <v>1.8026449252167958</v>
      </c>
      <c r="V25" s="97">
        <f t="shared" si="9"/>
        <v>8.3271833930181458</v>
      </c>
      <c r="W25" s="97"/>
      <c r="X25" s="97">
        <f t="shared" si="10"/>
        <v>7.9803913216297401E-2</v>
      </c>
      <c r="Y25" s="97">
        <f t="shared" si="13"/>
        <v>3.7511108773690252</v>
      </c>
      <c r="Z25" s="97">
        <f t="shared" si="13"/>
        <v>11.372009760098592</v>
      </c>
      <c r="AA25" s="97">
        <f t="shared" si="13"/>
        <v>9.3507250802989379</v>
      </c>
      <c r="AB25" s="97">
        <f t="shared" si="13"/>
        <v>5.6334935213691297</v>
      </c>
      <c r="AC25" s="97">
        <f t="shared" si="13"/>
        <v>39.62987656269285</v>
      </c>
      <c r="AD25" s="97">
        <f t="shared" si="13"/>
        <v>25.646482993298275</v>
      </c>
      <c r="AE25" s="97">
        <f t="shared" si="13"/>
        <v>3.4847526770128803</v>
      </c>
      <c r="AF25" s="97">
        <f t="shared" si="13"/>
        <v>1.0517446146440255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2.0539914382803257E-2</v>
      </c>
      <c r="C26" s="69">
        <f>'Basic T2'!O26</f>
        <v>0.29605762045007017</v>
      </c>
      <c r="D26" s="69">
        <f>'Basic T2'!Z26</f>
        <v>1.2788019518932483</v>
      </c>
      <c r="E26" s="69">
        <f>'Basic T2'!AK26</f>
        <v>0.81054681602735112</v>
      </c>
      <c r="F26" s="69">
        <f>'Basic T2'!AV26</f>
        <v>1.1514714703195803</v>
      </c>
      <c r="G26" s="69">
        <f>'Basic T2'!BG26</f>
        <v>3.5265017212907144</v>
      </c>
      <c r="H26" s="69">
        <f>'Basic T2'!BR26</f>
        <v>3.2563762903454041</v>
      </c>
      <c r="I26" s="69">
        <f>'Basic T2'!CC26</f>
        <v>2.2460663531271039</v>
      </c>
      <c r="J26" s="69">
        <f>'Basic T2'!CN26</f>
        <v>0.92297937647423167</v>
      </c>
      <c r="K26" s="309">
        <f t="shared" si="12"/>
        <v>13.509341514310506</v>
      </c>
      <c r="L26" s="97"/>
      <c r="M26" s="97">
        <f t="shared" si="0"/>
        <v>0.18514480426806335</v>
      </c>
      <c r="N26" s="97">
        <f t="shared" si="1"/>
        <v>0.41971946287660944</v>
      </c>
      <c r="O26" s="97">
        <f t="shared" si="2"/>
        <v>0.93825418190304344</v>
      </c>
      <c r="P26" s="97">
        <f t="shared" si="3"/>
        <v>2.0372954344287462</v>
      </c>
      <c r="Q26" s="97">
        <f t="shared" si="4"/>
        <v>2.8642919534215601</v>
      </c>
      <c r="R26" s="97">
        <f t="shared" si="5"/>
        <v>2.2328444294522218</v>
      </c>
      <c r="S26" s="97">
        <f t="shared" si="6"/>
        <v>2.2613040457941564</v>
      </c>
      <c r="T26" s="97">
        <f t="shared" si="7"/>
        <v>2.5793970213573116</v>
      </c>
      <c r="U26" s="97">
        <f t="shared" si="8"/>
        <v>2.631176288731508</v>
      </c>
      <c r="V26" s="97">
        <f t="shared" si="9"/>
        <v>1.8710714261016115</v>
      </c>
      <c r="W26" s="97"/>
      <c r="X26" s="97">
        <f t="shared" si="10"/>
        <v>0.15204230614086731</v>
      </c>
      <c r="Y26" s="97">
        <f t="shared" si="13"/>
        <v>2.1915029695300468</v>
      </c>
      <c r="Z26" s="97">
        <f t="shared" si="13"/>
        <v>9.4660568802602825</v>
      </c>
      <c r="AA26" s="97">
        <f t="shared" si="13"/>
        <v>5.999898774997547</v>
      </c>
      <c r="AB26" s="97">
        <f t="shared" si="13"/>
        <v>8.5235203292464057</v>
      </c>
      <c r="AC26" s="97">
        <f t="shared" si="13"/>
        <v>26.104171824770845</v>
      </c>
      <c r="AD26" s="97">
        <f t="shared" si="13"/>
        <v>24.104626320208947</v>
      </c>
      <c r="AE26" s="97">
        <f t="shared" si="13"/>
        <v>16.626023931276261</v>
      </c>
      <c r="AF26" s="97">
        <f t="shared" si="13"/>
        <v>6.832156663568802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1.3637053289725983E-3</v>
      </c>
      <c r="C27" s="69">
        <f>'Basic T2'!O27</f>
        <v>2.4662158803812576E-2</v>
      </c>
      <c r="D27" s="69">
        <f>'Basic T2'!Z27</f>
        <v>0.1146218367915722</v>
      </c>
      <c r="E27" s="69">
        <f>'Basic T2'!AK27</f>
        <v>3.6601798833615314E-2</v>
      </c>
      <c r="F27" s="69">
        <f>'Basic T2'!AV27</f>
        <v>3.3130056923912209E-2</v>
      </c>
      <c r="G27" s="69">
        <f>'Basic T2'!BG27</f>
        <v>0.12094285223504217</v>
      </c>
      <c r="H27" s="69">
        <f>'Basic T2'!BR27</f>
        <v>0.18221078141123573</v>
      </c>
      <c r="I27" s="69">
        <f>'Basic T2'!CC27</f>
        <v>0.14716498459541738</v>
      </c>
      <c r="J27" s="69">
        <f>'Basic T2'!CN27</f>
        <v>4.8161151803000936E-2</v>
      </c>
      <c r="K27" s="309">
        <f t="shared" si="12"/>
        <v>0.70885932672658114</v>
      </c>
      <c r="L27" s="97"/>
      <c r="M27" s="97">
        <f t="shared" si="0"/>
        <v>1.2292308113189326E-2</v>
      </c>
      <c r="N27" s="97">
        <f t="shared" si="1"/>
        <v>3.4963423778039779E-2</v>
      </c>
      <c r="O27" s="97">
        <f t="shared" si="2"/>
        <v>8.4097789769465678E-2</v>
      </c>
      <c r="P27" s="97">
        <f t="shared" si="3"/>
        <v>9.1997989728809987E-2</v>
      </c>
      <c r="Q27" s="97">
        <f t="shared" si="4"/>
        <v>8.2411208535825023E-2</v>
      </c>
      <c r="R27" s="97">
        <f t="shared" si="5"/>
        <v>7.6576334066338958E-2</v>
      </c>
      <c r="S27" s="97">
        <f t="shared" si="6"/>
        <v>0.12653143876957706</v>
      </c>
      <c r="T27" s="97">
        <f t="shared" si="7"/>
        <v>0.16900521321866444</v>
      </c>
      <c r="U27" s="97">
        <f t="shared" si="8"/>
        <v>0.13729502943622124</v>
      </c>
      <c r="V27" s="97">
        <f t="shared" si="9"/>
        <v>9.8178466356687255E-2</v>
      </c>
      <c r="W27" s="97"/>
      <c r="X27" s="97">
        <f t="shared" si="10"/>
        <v>0.19238024775240098</v>
      </c>
      <c r="Y27" s="97">
        <f t="shared" si="13"/>
        <v>3.47913300621989</v>
      </c>
      <c r="Z27" s="97">
        <f t="shared" si="13"/>
        <v>16.169898944672241</v>
      </c>
      <c r="AA27" s="97">
        <f t="shared" si="13"/>
        <v>5.1634784862939727</v>
      </c>
      <c r="AB27" s="97">
        <f t="shared" si="13"/>
        <v>4.6737139055364398</v>
      </c>
      <c r="AC27" s="97">
        <f t="shared" si="13"/>
        <v>17.061615425664257</v>
      </c>
      <c r="AD27" s="97">
        <f t="shared" si="13"/>
        <v>25.704787189957855</v>
      </c>
      <c r="AE27" s="97">
        <f t="shared" si="13"/>
        <v>20.760816574849326</v>
      </c>
      <c r="AF27" s="97">
        <f t="shared" si="13"/>
        <v>6.7941762190536146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0.11458814145560207</v>
      </c>
      <c r="C28" s="69">
        <f>'Basic T2'!O28</f>
        <v>1.6240198325832622</v>
      </c>
      <c r="D28" s="69">
        <f>'Basic T2'!Z28</f>
        <v>6.7811661608408667</v>
      </c>
      <c r="E28" s="69">
        <f>'Basic T2'!AK28</f>
        <v>2.3131907503761102</v>
      </c>
      <c r="F28" s="69">
        <f>'Basic T2'!AV28</f>
        <v>1.7931611060119137</v>
      </c>
      <c r="G28" s="69">
        <f>'Basic T2'!BG28</f>
        <v>15.066552354251678</v>
      </c>
      <c r="H28" s="69">
        <f>'Basic T2'!BR28</f>
        <v>13.699933797275804</v>
      </c>
      <c r="I28" s="69">
        <f>'Basic T2'!CC28</f>
        <v>9.2837175626872668</v>
      </c>
      <c r="J28" s="69">
        <f>'Basic T2'!CN28</f>
        <v>4.3034404983733605</v>
      </c>
      <c r="K28" s="309">
        <f t="shared" si="12"/>
        <v>54.979770203855864</v>
      </c>
      <c r="L28" s="97"/>
      <c r="M28" s="97">
        <f t="shared" si="0"/>
        <v>1.0328864388549197</v>
      </c>
      <c r="N28" s="97">
        <f t="shared" si="1"/>
        <v>2.302365096350441</v>
      </c>
      <c r="O28" s="97">
        <f t="shared" si="2"/>
        <v>4.975326710417372</v>
      </c>
      <c r="P28" s="97">
        <f t="shared" si="3"/>
        <v>5.8141650321960316</v>
      </c>
      <c r="Q28" s="97">
        <f t="shared" si="4"/>
        <v>4.4604986398081943</v>
      </c>
      <c r="R28" s="97">
        <f t="shared" si="5"/>
        <v>9.5395579398521537</v>
      </c>
      <c r="S28" s="97">
        <f t="shared" si="6"/>
        <v>9.5135552407568529</v>
      </c>
      <c r="T28" s="97">
        <f t="shared" si="7"/>
        <v>10.661480857401447</v>
      </c>
      <c r="U28" s="97">
        <f t="shared" si="8"/>
        <v>12.267999576047965</v>
      </c>
      <c r="V28" s="97">
        <f t="shared" si="9"/>
        <v>7.6148106059126333</v>
      </c>
      <c r="W28" s="97"/>
      <c r="X28" s="97">
        <f t="shared" si="10"/>
        <v>0.20841873480141559</v>
      </c>
      <c r="Y28" s="97">
        <f t="shared" si="13"/>
        <v>2.9538498006842628</v>
      </c>
      <c r="Z28" s="97">
        <f t="shared" si="13"/>
        <v>12.333929617561928</v>
      </c>
      <c r="AA28" s="97">
        <f t="shared" si="13"/>
        <v>4.2073488881440992</v>
      </c>
      <c r="AB28" s="97">
        <f t="shared" si="13"/>
        <v>3.2614925441906544</v>
      </c>
      <c r="AC28" s="97">
        <f t="shared" si="13"/>
        <v>27.403811071576694</v>
      </c>
      <c r="AD28" s="97">
        <f t="shared" si="13"/>
        <v>24.918135791544277</v>
      </c>
      <c r="AE28" s="97">
        <f t="shared" si="13"/>
        <v>16.885697281499688</v>
      </c>
      <c r="AF28" s="97">
        <f t="shared" si="13"/>
        <v>7.8273162699969774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4.6658581209559631E-2</v>
      </c>
      <c r="C29" s="69">
        <f>'Basic T2'!O29</f>
        <v>0.48175878734354327</v>
      </c>
      <c r="D29" s="69">
        <f>'Basic T2'!Z29</f>
        <v>2.2015202488914678</v>
      </c>
      <c r="E29" s="69">
        <f>'Basic T2'!AK29</f>
        <v>0.69007307369969906</v>
      </c>
      <c r="F29" s="69">
        <f>'Basic T2'!AV29</f>
        <v>0.97503720494294244</v>
      </c>
      <c r="G29" s="69">
        <f>'Basic T2'!BG29</f>
        <v>3.5471769830478559</v>
      </c>
      <c r="H29" s="69">
        <f>'Basic T2'!BR29</f>
        <v>3.2684246999253088</v>
      </c>
      <c r="I29" s="69">
        <f>'Basic T2'!CC29</f>
        <v>1.7423210540577898</v>
      </c>
      <c r="J29" s="69">
        <f>'Basic T2'!CN29</f>
        <v>0.71711049858583886</v>
      </c>
      <c r="K29" s="309">
        <f t="shared" si="12"/>
        <v>13.670081131704006</v>
      </c>
      <c r="L29" s="97"/>
      <c r="M29" s="97">
        <f t="shared" si="0"/>
        <v>0.42057594420656358</v>
      </c>
      <c r="N29" s="97">
        <f t="shared" si="1"/>
        <v>0.68298711295634473</v>
      </c>
      <c r="O29" s="97">
        <f t="shared" si="2"/>
        <v>1.615250568712832</v>
      </c>
      <c r="P29" s="97">
        <f t="shared" si="3"/>
        <v>1.7344867621109359</v>
      </c>
      <c r="Q29" s="97">
        <f t="shared" si="4"/>
        <v>2.4254106961326669</v>
      </c>
      <c r="R29" s="97">
        <f t="shared" si="5"/>
        <v>2.245935205153021</v>
      </c>
      <c r="S29" s="97">
        <f t="shared" si="6"/>
        <v>2.2696707438963388</v>
      </c>
      <c r="T29" s="97">
        <f t="shared" si="7"/>
        <v>2.0008926854844669</v>
      </c>
      <c r="U29" s="97">
        <f t="shared" si="8"/>
        <v>2.0442971840684101</v>
      </c>
      <c r="V29" s="97">
        <f t="shared" si="9"/>
        <v>1.893334191820347</v>
      </c>
      <c r="W29" s="97"/>
      <c r="X29" s="97">
        <f>IF($K29&gt;0,B29/$K29*100,0)</f>
        <v>0.3413189779930994</v>
      </c>
      <c r="Y29" s="97">
        <f t="shared" si="13"/>
        <v>3.5241838194086195</v>
      </c>
      <c r="Z29" s="97">
        <f t="shared" si="13"/>
        <v>16.104661177069719</v>
      </c>
      <c r="AA29" s="97">
        <f t="shared" si="13"/>
        <v>5.0480539731345395</v>
      </c>
      <c r="AB29" s="97">
        <f t="shared" si="13"/>
        <v>7.1326365626434436</v>
      </c>
      <c r="AC29" s="97">
        <f t="shared" si="13"/>
        <v>25.948470597011685</v>
      </c>
      <c r="AD29" s="97">
        <f t="shared" si="13"/>
        <v>23.909329201749166</v>
      </c>
      <c r="AE29" s="97">
        <f t="shared" si="13"/>
        <v>12.745506316103375</v>
      </c>
      <c r="AF29" s="97">
        <f t="shared" si="13"/>
        <v>5.2458393748863541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3.5537424327896812E-2</v>
      </c>
      <c r="C30" s="69">
        <f>'Basic T2'!O30</f>
        <v>0.28702320090532657</v>
      </c>
      <c r="D30" s="69">
        <f>'Basic T2'!Z30</f>
        <v>0.6528393354163724</v>
      </c>
      <c r="E30" s="69">
        <f>'Basic T2'!AK30</f>
        <v>0.33940616575960586</v>
      </c>
      <c r="F30" s="69">
        <f>'Basic T2'!AV30</f>
        <v>0.69412184839193303</v>
      </c>
      <c r="G30" s="69">
        <f>'Basic T2'!BG30</f>
        <v>4.5785481645689732</v>
      </c>
      <c r="H30" s="69">
        <f>'Basic T2'!BR30</f>
        <v>5.650477014468601</v>
      </c>
      <c r="I30" s="69">
        <f>'Basic T2'!CC30</f>
        <v>4.3664690819395249</v>
      </c>
      <c r="J30" s="69">
        <f>'Basic T2'!CN30</f>
        <v>2.1206919382740597</v>
      </c>
      <c r="K30" s="309">
        <f t="shared" si="12"/>
        <v>18.725114174052294</v>
      </c>
      <c r="L30" s="97"/>
      <c r="M30" s="97">
        <f t="shared" si="0"/>
        <v>0.3203309102830641</v>
      </c>
      <c r="N30" s="97">
        <f t="shared" si="1"/>
        <v>0.40691140979235774</v>
      </c>
      <c r="O30" s="97">
        <f t="shared" si="2"/>
        <v>0.47898678576332654</v>
      </c>
      <c r="P30" s="97">
        <f t="shared" si="3"/>
        <v>0.85309154048379876</v>
      </c>
      <c r="Q30" s="97">
        <f t="shared" si="4"/>
        <v>1.7266321192407106</v>
      </c>
      <c r="R30" s="97">
        <f t="shared" si="5"/>
        <v>2.898959527657567</v>
      </c>
      <c r="S30" s="97">
        <f t="shared" si="6"/>
        <v>3.9238237212841973</v>
      </c>
      <c r="T30" s="97">
        <f t="shared" si="7"/>
        <v>5.0144811296971712</v>
      </c>
      <c r="U30" s="97">
        <f t="shared" si="8"/>
        <v>6.0455460716857647</v>
      </c>
      <c r="V30" s="97">
        <f t="shared" si="9"/>
        <v>2.5934666056406752</v>
      </c>
      <c r="W30" s="97"/>
      <c r="X30" s="97">
        <f t="shared" si="10"/>
        <v>0.18978482052270537</v>
      </c>
      <c r="Y30" s="97">
        <f t="shared" si="13"/>
        <v>1.5328248374744728</v>
      </c>
      <c r="Z30" s="97">
        <f t="shared" si="13"/>
        <v>3.4864371418414253</v>
      </c>
      <c r="AA30" s="97">
        <f t="shared" si="13"/>
        <v>1.8125719427117122</v>
      </c>
      <c r="AB30" s="97">
        <f t="shared" si="13"/>
        <v>3.7069031565841635</v>
      </c>
      <c r="AC30" s="97">
        <f t="shared" si="13"/>
        <v>24.451376488339623</v>
      </c>
      <c r="AD30" s="97">
        <f t="shared" si="13"/>
        <v>30.175928231714401</v>
      </c>
      <c r="AE30" s="97">
        <f t="shared" si="13"/>
        <v>23.318784822098522</v>
      </c>
      <c r="AF30" s="97">
        <f t="shared" si="13"/>
        <v>11.325388558712973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5.7479312078213114E-2</v>
      </c>
      <c r="C31" s="69">
        <f>'Basic T2'!O31</f>
        <v>0.35402348301746012</v>
      </c>
      <c r="D31" s="69">
        <f>'Basic T2'!Z31</f>
        <v>1.3841805251193613</v>
      </c>
      <c r="E31" s="69">
        <f>'Basic T2'!AK31</f>
        <v>0.69664262940026966</v>
      </c>
      <c r="F31" s="69">
        <f>'Basic T2'!AV31</f>
        <v>1.1490037921432481</v>
      </c>
      <c r="G31" s="69">
        <f>'Basic T2'!BG31</f>
        <v>5.6471231917404552</v>
      </c>
      <c r="H31" s="69">
        <f>'Basic T2'!BR31</f>
        <v>9.1725467546431876</v>
      </c>
      <c r="I31" s="69">
        <f>'Basic T2'!CC31</f>
        <v>7.136604357195961</v>
      </c>
      <c r="J31" s="69">
        <f>'Basic T2'!CN31</f>
        <v>3.7028243792481219</v>
      </c>
      <c r="K31" s="309">
        <f t="shared" si="12"/>
        <v>29.300428424586276</v>
      </c>
      <c r="L31" s="97"/>
      <c r="M31" s="97">
        <f t="shared" si="0"/>
        <v>0.51811296706735799</v>
      </c>
      <c r="N31" s="97">
        <f t="shared" si="1"/>
        <v>0.50189738710966392</v>
      </c>
      <c r="O31" s="97">
        <f t="shared" si="2"/>
        <v>1.0155702095068475</v>
      </c>
      <c r="P31" s="97">
        <f t="shared" si="3"/>
        <v>1.7509992269930952</v>
      </c>
      <c r="Q31" s="97">
        <f t="shared" si="4"/>
        <v>2.8581535896615442</v>
      </c>
      <c r="R31" s="97">
        <f t="shared" si="5"/>
        <v>3.5755398855989005</v>
      </c>
      <c r="S31" s="97">
        <f t="shared" si="6"/>
        <v>6.3696315281519897</v>
      </c>
      <c r="T31" s="97">
        <f t="shared" si="7"/>
        <v>8.1957222661423152</v>
      </c>
      <c r="U31" s="97">
        <f t="shared" si="8"/>
        <v>10.555797839418602</v>
      </c>
      <c r="V31" s="97">
        <f t="shared" si="9"/>
        <v>4.058169255674259</v>
      </c>
      <c r="W31" s="97"/>
      <c r="X31" s="97">
        <f t="shared" si="10"/>
        <v>0.19617225811613617</v>
      </c>
      <c r="Y31" s="97">
        <f t="shared" si="13"/>
        <v>1.2082536060134723</v>
      </c>
      <c r="Z31" s="97">
        <f t="shared" si="13"/>
        <v>4.7240965390044662</v>
      </c>
      <c r="AA31" s="97">
        <f t="shared" si="13"/>
        <v>2.3775851305153957</v>
      </c>
      <c r="AB31" s="97">
        <f t="shared" si="13"/>
        <v>3.921457309406124</v>
      </c>
      <c r="AC31" s="97">
        <f t="shared" si="13"/>
        <v>19.273176179915168</v>
      </c>
      <c r="AD31" s="97">
        <f t="shared" si="13"/>
        <v>31.305162578941726</v>
      </c>
      <c r="AE31" s="97">
        <f t="shared" si="13"/>
        <v>24.356655315004087</v>
      </c>
      <c r="AF31" s="97">
        <f t="shared" si="13"/>
        <v>12.637441083083434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4.4018425708935332E-4</v>
      </c>
      <c r="C32" s="69">
        <f>'Basic T2'!O32</f>
        <v>0.14316493124799409</v>
      </c>
      <c r="D32" s="69">
        <f>'Basic T2'!Z32</f>
        <v>0.49601021268248352</v>
      </c>
      <c r="E32" s="69">
        <f>'Basic T2'!AK32</f>
        <v>0.31540866800909961</v>
      </c>
      <c r="F32" s="69">
        <f>'Basic T2'!AV32</f>
        <v>0.3531630440985789</v>
      </c>
      <c r="G32" s="69">
        <f>'Basic T2'!BG32</f>
        <v>1.4637778787273925</v>
      </c>
      <c r="H32" s="69">
        <f>'Basic T2'!BR32</f>
        <v>2.6307282456024899</v>
      </c>
      <c r="I32" s="69">
        <f>'Basic T2'!CC32</f>
        <v>3.233293012466504</v>
      </c>
      <c r="J32" s="69">
        <f>'Basic T2'!CN32</f>
        <v>1.8298376752789154</v>
      </c>
      <c r="K32" s="309">
        <f t="shared" si="12"/>
        <v>10.465823852370546</v>
      </c>
      <c r="L32" s="97"/>
      <c r="M32" s="97">
        <f t="shared" si="0"/>
        <v>3.9677783754018007E-3</v>
      </c>
      <c r="N32" s="97">
        <f t="shared" si="1"/>
        <v>0.20296423363406979</v>
      </c>
      <c r="O32" s="97">
        <f t="shared" si="2"/>
        <v>0.36392160304960769</v>
      </c>
      <c r="P32" s="97">
        <f t="shared" si="3"/>
        <v>0.7927742440141885</v>
      </c>
      <c r="Q32" s="97">
        <f t="shared" si="4"/>
        <v>0.87849511823047899</v>
      </c>
      <c r="R32" s="97">
        <f t="shared" si="5"/>
        <v>0.92680751089371494</v>
      </c>
      <c r="S32" s="97">
        <f t="shared" si="6"/>
        <v>1.826839374430796</v>
      </c>
      <c r="T32" s="97">
        <f t="shared" si="7"/>
        <v>3.7131344556763217</v>
      </c>
      <c r="U32" s="97">
        <f t="shared" si="8"/>
        <v>5.2163955405084659</v>
      </c>
      <c r="V32" s="97">
        <f t="shared" si="9"/>
        <v>1.4495380059819789</v>
      </c>
      <c r="W32" s="97"/>
      <c r="X32" s="97">
        <f t="shared" si="10"/>
        <v>4.2059207502298064E-3</v>
      </c>
      <c r="Y32" s="97">
        <f t="shared" si="13"/>
        <v>1.3679279650360896</v>
      </c>
      <c r="Z32" s="97">
        <f t="shared" si="13"/>
        <v>4.7393327049942222</v>
      </c>
      <c r="AA32" s="97">
        <f t="shared" si="13"/>
        <v>3.0137012858061665</v>
      </c>
      <c r="AB32" s="97">
        <f t="shared" si="13"/>
        <v>3.3744409334635059</v>
      </c>
      <c r="AC32" s="97">
        <f t="shared" si="13"/>
        <v>13.986265193980326</v>
      </c>
      <c r="AD32" s="97">
        <f t="shared" si="13"/>
        <v>25.136370368077817</v>
      </c>
      <c r="AE32" s="97">
        <f t="shared" si="13"/>
        <v>30.893822197610859</v>
      </c>
      <c r="AF32" s="97">
        <f t="shared" si="13"/>
        <v>17.483933430280796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4.392675576533301E-2</v>
      </c>
      <c r="C33" s="69">
        <f>'Basic T2'!O33</f>
        <v>1.2694009861936646</v>
      </c>
      <c r="D33" s="69">
        <f>'Basic T2'!Z33</f>
        <v>4.7993073173362655</v>
      </c>
      <c r="E33" s="69">
        <f>'Basic T2'!AK33</f>
        <v>2.241307439268009</v>
      </c>
      <c r="F33" s="69">
        <f>'Basic T2'!AV33</f>
        <v>2.1022542151970818</v>
      </c>
      <c r="G33" s="69">
        <f>'Basic T2'!BG33</f>
        <v>11.278040684035703</v>
      </c>
      <c r="H33" s="69">
        <f>'Basic T2'!BR33</f>
        <v>17.651310883268767</v>
      </c>
      <c r="I33" s="69">
        <f>'Basic T2'!CC33</f>
        <v>14.805300973711484</v>
      </c>
      <c r="J33" s="69">
        <f>'Basic T2'!CN33</f>
        <v>6.4377845863534695</v>
      </c>
      <c r="K33" s="309">
        <f t="shared" ref="K33" si="14">SUM(B33:J33)</f>
        <v>60.628633841129783</v>
      </c>
      <c r="L33" s="97"/>
      <c r="M33" s="97">
        <f t="shared" si="0"/>
        <v>0.39595153352307444</v>
      </c>
      <c r="N33" s="97">
        <f t="shared" si="1"/>
        <v>1.7996236654550093</v>
      </c>
      <c r="O33" s="97">
        <f t="shared" si="2"/>
        <v>3.5212412321251505</v>
      </c>
      <c r="P33" s="97">
        <f t="shared" si="3"/>
        <v>5.6334875702205176</v>
      </c>
      <c r="Q33" s="97">
        <f t="shared" si="4"/>
        <v>5.2293695396242468</v>
      </c>
      <c r="R33" s="97">
        <f t="shared" si="5"/>
        <v>7.1408189494000549</v>
      </c>
      <c r="S33" s="97">
        <f t="shared" si="6"/>
        <v>12.257484134203761</v>
      </c>
      <c r="T33" s="97">
        <f t="shared" si="7"/>
        <v>17.002502699317549</v>
      </c>
      <c r="U33" s="97">
        <f t="shared" si="8"/>
        <v>18.352464407472421</v>
      </c>
      <c r="V33" s="97">
        <f t="shared" si="9"/>
        <v>8.3971897715034522</v>
      </c>
      <c r="W33" s="97"/>
      <c r="X33" s="97">
        <f t="shared" ref="X33" si="15">IF($K33&gt;0,B33/$K33*100,0)</f>
        <v>7.2452161598161549E-2</v>
      </c>
      <c r="Y33" s="97">
        <f t="shared" ref="Y33" si="16">IF($K33&gt;0,C33/$K33*100,0)</f>
        <v>2.0937317992682813</v>
      </c>
      <c r="Z33" s="97">
        <f t="shared" ref="Z33" si="17">IF($K33&gt;0,D33/$K33*100,0)</f>
        <v>7.9159087270748785</v>
      </c>
      <c r="AA33" s="97">
        <f t="shared" ref="AA33" si="18">IF($K33&gt;0,E33/$K33*100,0)</f>
        <v>3.6967803779664439</v>
      </c>
      <c r="AB33" s="97">
        <f t="shared" ref="AB33" si="19">IF($K33&gt;0,F33/$K33*100,0)</f>
        <v>3.4674279824707774</v>
      </c>
      <c r="AC33" s="97">
        <f t="shared" ref="AC33" si="20">IF($K33&gt;0,G33/$K33*100,0)</f>
        <v>18.601838717970264</v>
      </c>
      <c r="AD33" s="97">
        <f t="shared" ref="AD33" si="21">IF($K33&gt;0,H33/$K33*100,0)</f>
        <v>29.113819271471552</v>
      </c>
      <c r="AE33" s="97">
        <f t="shared" ref="AE33" si="22">IF($K33&gt;0,I33/$K33*100,0)</f>
        <v>24.419651302892685</v>
      </c>
      <c r="AF33" s="97">
        <f>IF($K33&gt;0,J33/$K33*100,0)</f>
        <v>10.618389659286944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11.093972884631633</v>
      </c>
      <c r="C35" s="310">
        <f t="shared" ref="C35:K35" si="24">SUM(C8:C33)</f>
        <v>70.53702452133038</v>
      </c>
      <c r="D35" s="310">
        <f t="shared" si="24"/>
        <v>136.2958968431644</v>
      </c>
      <c r="E35" s="310">
        <f t="shared" si="24"/>
        <v>39.785433292085443</v>
      </c>
      <c r="F35" s="310">
        <f t="shared" si="24"/>
        <v>40.200911396063589</v>
      </c>
      <c r="G35" s="310">
        <f t="shared" si="24"/>
        <v>157.93763662056216</v>
      </c>
      <c r="H35" s="310">
        <f t="shared" si="24"/>
        <v>144.00435431944686</v>
      </c>
      <c r="I35" s="310">
        <f t="shared" si="24"/>
        <v>87.07718643271113</v>
      </c>
      <c r="J35" s="310">
        <f t="shared" si="24"/>
        <v>35.078583690004322</v>
      </c>
      <c r="K35" s="310">
        <f t="shared" si="24"/>
        <v>722.01099999999997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1.5365379315040399</v>
      </c>
      <c r="Y35" s="98">
        <f t="shared" ref="Y35:AG35" si="26">IF($K35&gt;0,C35/$K35*100,0)</f>
        <v>9.7695221431987029</v>
      </c>
      <c r="Z35" s="98">
        <f t="shared" si="26"/>
        <v>18.877260435528601</v>
      </c>
      <c r="AA35" s="98">
        <f t="shared" si="26"/>
        <v>5.5103638714763967</v>
      </c>
      <c r="AB35" s="98">
        <f t="shared" si="26"/>
        <v>5.5679084385229016</v>
      </c>
      <c r="AC35" s="98">
        <f t="shared" si="26"/>
        <v>21.874685651681506</v>
      </c>
      <c r="AD35" s="98">
        <f t="shared" si="26"/>
        <v>19.94489755965586</v>
      </c>
      <c r="AE35" s="98">
        <f t="shared" si="26"/>
        <v>12.060368392269805</v>
      </c>
      <c r="AF35" s="98">
        <f t="shared" si="26"/>
        <v>4.8584555761621813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automation\Data\Results\Workbooks\LSIPs\LA_LSIP\[LA_LSIP_MainTables.Main.xlsm]Manager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automation\Data\Results\Workbooks\LSIPs\LA_LSIP\[LA_LSIP_MainTables.Main.xlsm]Manager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automation\Data\Results\Workbooks\LSIPs\LA_LSIP\[LA_LSIP_MainTables.Main.xlsm]Manager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automation\Data\Results\Workbooks\LSIPs\LA_LSIP\[LA_LSIP_MainTables.Main.xlsm]Manager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automation\Data\Results\Workbooks\LSIPs\LA_LSIP\[LA_LSIP_MainTables.Main.xlsm]Manager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automation\Data\Results\Workbooks\LSIPs\LA_LSIP\[LA_LSIP_MainTables.Main.xlsm]Manager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automation\Data\Results\Workbooks\LSIPs\LA_LSIP\[LA_LSIP_MainTables.Main.xlsm]Manager</v>
      </c>
      <c r="Y79" s="91" t="str">
        <f ca="1">CELL("filename")</f>
        <v>M:\IE\Projects\Nuffield via NFER AI and automation\Data\Results\Workbooks\LSIPs\LA_LSIP\[LA_LSIP_MainTables.Main.xlsm]Manager</v>
      </c>
      <c r="AW79" s="91" t="str">
        <f ca="1">CELL("filename")</f>
        <v>M:\IE\Projects\Nuffield via NFER AI and automation\Data\Results\Workbooks\LSIPs\LA_LSIP\[LA_LSIP_MainTables.Main.xlsm]Manager</v>
      </c>
      <c r="BU79" s="91" t="str">
        <f ca="1">CELL("filename")</f>
        <v>M:\IE\Projects\Nuffield via NFER AI and automation\Data\Results\Workbooks\LSIPs\LA_LSIP\[LA_LSIP_MainTables.Main.xlsm]Manager</v>
      </c>
      <c r="CS79" s="91" t="str">
        <f ca="1">CELL("filename")</f>
        <v>M:\IE\Projects\Nuffield via NFER AI and automation\Data\Results\Workbooks\LSIPs\LA_LSIP\[LA_LSIP_MainTables.Main.xlsm]Manager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automation\Data\Results\Workbooks\LSIPs\LA_LSIP\[LA_LSIP_MainTables.Main.xlsm]Manager</v>
      </c>
      <c r="Y96" s="91" t="str">
        <f ca="1">CELL("filename")</f>
        <v>M:\IE\Projects\Nuffield via NFER AI and automation\Data\Results\Workbooks\LSIPs\LA_LSIP\[LA_LSIP_MainTables.Main.xlsm]Manager</v>
      </c>
      <c r="AW96" s="91" t="str">
        <f ca="1">CELL("filename")</f>
        <v>M:\IE\Projects\Nuffield via NFER AI and automation\Data\Results\Workbooks\LSIPs\LA_LSIP\[LA_LSIP_MainTables.Main.xlsm]Manager</v>
      </c>
      <c r="BU96" s="91" t="str">
        <f ca="1">CELL("filename")</f>
        <v>M:\IE\Projects\Nuffield via NFER AI and automation\Data\Results\Workbooks\LSIPs\LA_LSIP\[LA_LSIP_MainTables.Main.xlsm]Manager</v>
      </c>
      <c r="CS96" s="91" t="str">
        <f ca="1">CELL("filename")</f>
        <v>M:\IE\Projects\Nuffield via NFER AI and automation\Data\Results\Workbooks\LSIPs\LA_LSIP\[LA_LSIP_MainTables.Main.xlsm]Manager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46032B5-9CFA-4BE8-8D9C-1782B8218494}"/>
</file>

<file path=customXml/itemProps2.xml><?xml version="1.0" encoding="utf-8"?>
<ds:datastoreItem xmlns:ds="http://schemas.openxmlformats.org/officeDocument/2006/customXml" ds:itemID="{62EADA17-E2E1-4FA9-89FF-108CBF546017}"/>
</file>

<file path=customXml/itemProps3.xml><?xml version="1.0" encoding="utf-8"?>
<ds:datastoreItem xmlns:ds="http://schemas.openxmlformats.org/officeDocument/2006/customXml" ds:itemID="{A7DD3D23-094C-45E4-991A-DFBA8539FE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