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WO_LSIP\"/>
    </mc:Choice>
  </mc:AlternateContent>
  <xr:revisionPtr revIDLastSave="0" documentId="13_ncr:1_{AF9454CD-1B92-41D0-A91B-BEA573F0361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<sst xmlns="http://schemas.openxmlformats.org/spreadsheetml/2006/main" count="2354" uniqueCount="530">
  <si>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</si>
  <si>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</si>
  <si>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</si>
  <si>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</si>
  <si>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</si>
  <si>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</si>
  <si>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</si>
  <si>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</si>
  <si>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</si>
  <si>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</si>
  <si>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</si>
  <si>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</si>
  <si>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</si>
  <si>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</si>
  <si>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</si>
  <si>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</si>
  <si>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</si>
  <si>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</si>
  <si>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</si>
  <si>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</si>
  <si>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</si>
  <si>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</si>
  <si>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</si>
  <si>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</si>
  <si>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</si>
  <si>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</si>
  <si>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</si>
  <si>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</si>
  <si>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</si>
  <si>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</si>
  <si>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</si>
  <si>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</si>
  <si>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</si>
  <si>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</si>
  <si>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</si>
  <si>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</si>
  <si>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</si>
  <si>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</si>
  <si>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</si>
  <si>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</si>
  <si>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</si>
  <si>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</si>
  <si>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</si>
  <si>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</si>
  <si>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</si>
  <si>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</si>
  <si>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</si>
  <si>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</si>
  <si>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</si>
  <si>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</si>
  <si>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</si>
  <si>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</si>
  <si>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</si>
  <si>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</si>
  <si>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</si>
  <si>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</si>
  <si>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</si>
  <si>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</si>
  <si>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</si>
  <si>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</si>
  <si>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</si>
  <si>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</si>
  <si>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</si>
  <si>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</si>
  <si>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</si>
  <si>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</si>
  <si>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</si>
  <si>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</si>
  <si>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</si>
  <si>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</si>
  <si>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</si>
  <si>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</si>
  <si>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</si>
  <si>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</si>
  <si>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</si>
  <si>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</si>
  <si>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</si>
  <si>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</si>
  <si>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</si>
  <si>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</si>
  <si>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</si>
  <si>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</si>
  <si>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</si>
  <si>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</si>
  <si>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</si>
  <si>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</si>
  <si>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</si>
  <si>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</si>
  <si>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</si>
  <si>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</si>
  <si>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</si>
  <si>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</si>
  <si>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</si>
  <si>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</si>
  <si>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</si>
  <si>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</si>
  <si>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</si>
  <si>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</si>
  <si>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</si>
  <si>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</si>
  <si>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</si>
  <si>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</si>
  <si>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</si>
  <si>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</si>
  <si>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</si>
  <si>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</si>
  <si>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</si>
  <si>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</si>
  <si>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</si>
  <si>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</si>
  <si>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</si>
  <si>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</si>
  <si>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</si>
  <si>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</si>
  <si>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</si>
  <si>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</si>
  <si>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</si>
  <si>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</si>
  <si>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</si>
  <si>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</si>
  <si>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</si>
  <si>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</si>
  <si>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</si>
  <si>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</si>
  <si>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</si>
  <si>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</si>
  <si>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</si>
  <si>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</si>
  <si>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</si>
  <si>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</si>
  <si>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</si>
  <si>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</si>
  <si>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</si>
  <si>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</si>
  <si>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</si>
  <si>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</si>
  <si>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</si>
  <si>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</si>
  <si>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</si>
  <si>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</si>
  <si>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</si>
  <si>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</si>
  <si>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</si>
  <si>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</si>
  <si>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</si>
  <si>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</si>
  <si>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</si>
  <si>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</si>
  <si>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</si>
  <si>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</si>
  <si>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</si>
  <si>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</si>
  <si>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</si>
  <si>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</si>
  <si>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</si>
  <si>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</si>
  <si>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</si>
  <si>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</si>
  <si>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</si>
  <si>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</si>
  <si>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</si>
  <si>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</si>
  <si>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</si>
  <si>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</si>
  <si>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</si>
  <si>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</si>
  <si>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</si>
  <si>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</si>
  <si>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</si>
  <si>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</si>
  <si>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</si>
  <si>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</si>
  <si>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</si>
  <si>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</si>
  <si>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</si>
  <si>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</si>
  <si>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</si>
  <si>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</si>
  <si>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</si>
  <si>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</si>
  <si>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</si>
  <si>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</si>
  <si>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</si>
  <si>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</si>
  <si>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</si>
  <si>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</si>
  <si>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</si>
  <si>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</si>
  <si>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</si>
  <si>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</si>
  <si>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</si>
  <si>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</si>
  <si>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</si>
  <si>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</si>
  <si>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</si>
  <si>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</si>
  <si>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</si>
  <si>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</si>
  <si>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</si>
  <si>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</si>
  <si>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</si>
  <si>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</si>
  <si>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</si>
  <si>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</si>
  <si>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</si>
  <si>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</si>
  <si>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</si>
  <si>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</si>
  <si>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</si>
  <si>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</si>
  <si>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</si>
  <si>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</si>
  <si>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</si>
  <si>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</si>
  <si>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</si>
  <si>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</si>
  <si>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</si>
  <si>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</si>
  <si>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</si>
  <si>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</si>
  <si>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</si>
  <si>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</si>
  <si>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</si>
  <si>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</si>
  <si>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</si>
  <si>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</si>
  <si>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</si>
  <si>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</si>
  <si>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</si>
  <si>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</si>
  <si>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</si>
  <si>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</si>
  <si>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</si>
  <si>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</si>
  <si>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</si>
  <si>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</si>
  <si>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</si>
  <si>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</si>
  <si>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</si>
  <si>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</si>
  <si>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</si>
  <si>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</si>
  <si>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</si>
  <si>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</si>
  <si>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</si>
  <si>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</si>
  <si>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</si>
  <si>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</si>
  <si>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</si>
  <si>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</si>
  <si>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</si>
  <si>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</si>
  <si>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</si>
  <si>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</si>
  <si>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</si>
  <si>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</si>
  <si>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</si>
  <si>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</si>
  <si>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</si>
  <si>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</si>
  <si>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</si>
  <si>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</si>
  <si>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</si>
  <si>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</si>
  <si>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</si>
  <si>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</si>
  <si>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</si>
  <si>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</si>
  <si>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</si>
  <si>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</si>
  <si>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</si>
  <si>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</si>
  <si>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</si>
  <si>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</si>
  <si>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</si>
  <si>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</si>
  <si>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</si>
  <si>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</si>
  <si>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</si>
  <si>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</si>
  <si>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</si>
  <si>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</si>
  <si>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</si>
  <si>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</si>
  <si>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</si>
  <si>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</si>
  <si>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</si>
  <si>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</si>
  <si>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</si>
  <si>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</si>
  <si>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</si>
  <si>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</si>
  <si>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</si>
  <si>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</si>
  <si>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</si>
  <si>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</si>
  <si>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</si>
  <si>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</si>
  <si>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</si>
  <si>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</si>
  <si>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</si>
  <si>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</si>
  <si>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</si>
  <si>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</si>
  <si>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</si>
  <si>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</si>
  <si>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</si>
  <si>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</si>
  <si>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</si>
  <si>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</si>
  <si>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</si>
  <si>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</si>
  <si>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</si>
  <si>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</si>
  <si>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</si>
  <si>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</si>
  <si>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</si>
  <si>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</si>
  <si>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</si>
  <si>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</si>
  <si>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</si>
  <si>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</si>
  <si>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</si>
  <si>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</si>
  <si>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</si>
  <si>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</si>
  <si>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</si>
  <si>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</si>
  <si>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</si>
  <si>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</si>
  <si>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</si>
  <si>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</si>
  <si>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</si>
  <si>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</si>
  <si>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</si>
  <si>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</si>
  <si>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</si>
  <si>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</si>
  <si>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</si>
  <si>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</si>
  <si>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</si>
  <si>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</si>
  <si>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</si>
  <si>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</si>
  <si>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</si>
  <si>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</si>
  <si>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</si>
  <si>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</si>
  <si>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</si>
  <si>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</si>
  <si>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</si>
  <si>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</si>
  <si>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</si>
  <si>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</si>
  <si>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</si>
  <si>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</si>
  <si>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</si>
  <si>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</si>
  <si>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</si>
  <si>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</si>
  <si>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</si>
  <si>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</si>
  <si>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</si>
  <si>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</si>
  <si>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</si>
  <si>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</si>
  <si>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</si>
  <si>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</si>
  <si>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</si>
  <si>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</si>
  <si>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</si>
  <si>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</si>
  <si>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</si>
  <si>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</si>
  <si>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</si>
  <si>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</si>
  <si>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</si>
  <si>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</si>
  <si>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</si>
  <si>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</si>
  <si>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</si>
  <si>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</si>
  <si>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</si>
  <si>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</si>
  <si>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</si>
  <si>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</si>
  <si>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</si>
  <si>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</si>
  <si>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</si>
  <si>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</si>
  <si>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</si>
  <si>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</si>
  <si>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</si>
  <si>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</si>
  <si>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</si>
  <si>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</si>
  <si>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</si>
  <si>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</si>
  <si>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</si>
  <si>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</si>
  <si>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</si>
  <si>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</si>
  <si>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</si>
  <si>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</si>
  <si>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</si>
  <si>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</si>
  <si>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</si>
  <si>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</si>
  <si>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</si>
  <si>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</si>
  <si>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</si>
  <si>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</si>
  <si>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</si>
  <si>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</si>
  <si>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</si>
  <si>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</si>
  <si>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</si>
  <si>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</si>
  <si>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</si>
  <si>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</si>
  <si>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</si>
  <si>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</si>
  <si>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</si>
  <si>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</si>
  <si>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</si>
  <si>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</si>
  <si>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</si>
  <si>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</si>
  <si>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</si>
  <si>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</si>
  <si>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</si>
  <si>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</si>
  <si>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</si>
  <si>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</si>
  <si>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</si>
  <si>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</si>
  <si>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</si>
  <si>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</si>
  <si>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</si>
  <si>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</si>
  <si>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</si>
  <si>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</si>
  <si>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</si>
  <si>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</si>
  <si>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</si>
  <si>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</si>
  <si>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</si>
  <si>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</si>
  <si>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</si>
  <si>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</si>
  <si>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</si>
  <si>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</si>
  <si>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</si>
  <si>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</si>
  <si>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</si>
  <si>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</si>
  <si>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</si>
  <si>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</si>
  <si>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</si>
  <si>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</si>
  <si>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</si>
  <si>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</si>
  <si>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</si>
  <si>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</si>
  <si>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</si>
  <si>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</si>
  <si>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</si>
  <si>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</si>
  <si>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</si>
  <si>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</si>
  <si>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</si>
  <si>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</si>
  <si>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</si>
  <si>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</si>
  <si>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</si>
  <si>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</si>
  <si>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</si>
  <si>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</si>
  <si>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</si>
  <si>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</si>
  <si>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</si>
  <si>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</si>
  <si>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</si>
  <si>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</si>
  <si>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</si>
  <si>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</si>
  <si>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</si>
  <si>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</si>
  <si>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</si>
  <si>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</si>
  <si>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</si>
  <si>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</si>
  <si>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</si>
  <si>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</si>
  <si>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</si>
  <si>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</si>
  <si>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</si>
  <si>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</si>
  <si>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</si>
  <si>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</si>
  <si>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</si>
  <si>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</si>
  <si>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</si>
  <si>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</si>
  <si>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</si>
  <si>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</si>
  <si>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</si>
  <si>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</si>
  <si>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</si>
  <si>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</si>
  <si>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</si>
  <si>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</si>
  <si>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</si>
  <si>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</si>
  <si>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</si>
  <si>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</si>
  <si>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</si>
  <si>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</si>
  <si>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</si>
  <si>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</si>
  <si>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</si>
  <si>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</si>
  <si>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</si>
  <si>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</si>
  <si>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automation/Data/Results/Workbooks/LSIPs/WO_LSIP/WO_LSIP_Database.Main.xlsx</t>
  </si>
  <si>
    <t>LSIP</t>
  </si>
  <si>
    <t>37. Worcestershire</t>
  </si>
  <si>
    <t>LSIP name</t>
  </si>
  <si>
    <t>Worcestershire</t>
  </si>
  <si>
    <t>09 03 2023 10:34:14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</si>
</sst>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0.85418885277923629</c:v>
                </c:pt>
                <c:pt idx="2">
                  <c:v>1.643960672390099</c:v>
                </c:pt>
                <c:pt idx="3">
                  <c:v>-1.2944743019701277</c:v>
                </c:pt>
                <c:pt idx="4">
                  <c:v>-0.41006726852588216</c:v>
                </c:pt>
                <c:pt idx="5">
                  <c:v>0.28963175326019996</c:v>
                </c:pt>
                <c:pt idx="7">
                  <c:v>-1.691913096903841</c:v>
                </c:pt>
                <c:pt idx="8">
                  <c:v>-1.0961359868506992</c:v>
                </c:pt>
                <c:pt idx="9">
                  <c:v>9.2165156104696102</c:v>
                </c:pt>
                <c:pt idx="10">
                  <c:v>0.55426413060262192</c:v>
                </c:pt>
                <c:pt idx="11">
                  <c:v>1.6224170883599731</c:v>
                </c:pt>
                <c:pt idx="12">
                  <c:v>-2.2131356748835262</c:v>
                </c:pt>
                <c:pt idx="13">
                  <c:v>2.3208478167777269</c:v>
                </c:pt>
                <c:pt idx="14">
                  <c:v>2.0302950270958853</c:v>
                </c:pt>
                <c:pt idx="15">
                  <c:v>2.6858487135634768</c:v>
                </c:pt>
                <c:pt idx="17">
                  <c:v>3.7850647266854276</c:v>
                </c:pt>
                <c:pt idx="18">
                  <c:v>5.41014154909496</c:v>
                </c:pt>
                <c:pt idx="19">
                  <c:v>-1.3699911327726633</c:v>
                </c:pt>
                <c:pt idx="20">
                  <c:v>1.0670911053162202</c:v>
                </c:pt>
                <c:pt idx="22">
                  <c:v>2.4831752727221268</c:v>
                </c:pt>
                <c:pt idx="24">
                  <c:v>-2.3002527141085083</c:v>
                </c:pt>
                <c:pt idx="25">
                  <c:v>1.9396243344291797</c:v>
                </c:pt>
                <c:pt idx="26">
                  <c:v>-5.0959337127703508</c:v>
                </c:pt>
                <c:pt idx="27">
                  <c:v>-1.7853140187062744</c:v>
                </c:pt>
                <c:pt idx="29">
                  <c:v>-6.2046458779351221</c:v>
                </c:pt>
                <c:pt idx="30">
                  <c:v>-3.590981930478232</c:v>
                </c:pt>
                <c:pt idx="31">
                  <c:v>10.756634324828983</c:v>
                </c:pt>
                <c:pt idx="32">
                  <c:v>-11.669784248236336</c:v>
                </c:pt>
                <c:pt idx="33">
                  <c:v>-8.9839359666455074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0.44588320814158422</c:v>
                </c:pt>
                <c:pt idx="2">
                  <c:v>0.76138091036845879</c:v>
                </c:pt>
                <c:pt idx="3">
                  <c:v>0.6176033362235156</c:v>
                </c:pt>
                <c:pt idx="4">
                  <c:v>0.24299159374989721</c:v>
                </c:pt>
                <c:pt idx="5">
                  <c:v>0.64036032791907616</c:v>
                </c:pt>
                <c:pt idx="7">
                  <c:v>-0.20291298430012983</c:v>
                </c:pt>
                <c:pt idx="8">
                  <c:v>8.8533337701424131E-3</c:v>
                </c:pt>
                <c:pt idx="9">
                  <c:v>0.81637368122855491</c:v>
                </c:pt>
                <c:pt idx="10">
                  <c:v>0.6802041058201258</c:v>
                </c:pt>
                <c:pt idx="11">
                  <c:v>1.0270215355552947</c:v>
                </c:pt>
                <c:pt idx="12">
                  <c:v>-0.25555659797832364</c:v>
                </c:pt>
                <c:pt idx="13">
                  <c:v>0.72846757369162685</c:v>
                </c:pt>
                <c:pt idx="14">
                  <c:v>2.6198618838124688E-2</c:v>
                </c:pt>
                <c:pt idx="15">
                  <c:v>0.5517654509707981</c:v>
                </c:pt>
                <c:pt idx="17">
                  <c:v>1.3733315020259207</c:v>
                </c:pt>
                <c:pt idx="18">
                  <c:v>0.760782712895125</c:v>
                </c:pt>
                <c:pt idx="19">
                  <c:v>0.13852892561641017</c:v>
                </c:pt>
                <c:pt idx="20">
                  <c:v>0.60009420911326661</c:v>
                </c:pt>
                <c:pt idx="22">
                  <c:v>0.10158408216141002</c:v>
                </c:pt>
                <c:pt idx="24">
                  <c:v>-0.6594846305705615</c:v>
                </c:pt>
                <c:pt idx="25">
                  <c:v>-3.5352241714692312E-3</c:v>
                </c:pt>
                <c:pt idx="26">
                  <c:v>-0.12900297787585835</c:v>
                </c:pt>
                <c:pt idx="27">
                  <c:v>-0.43450341980753038</c:v>
                </c:pt>
                <c:pt idx="29">
                  <c:v>0.51895080450328201</c:v>
                </c:pt>
                <c:pt idx="30">
                  <c:v>-0.32579754105541703</c:v>
                </c:pt>
                <c:pt idx="31">
                  <c:v>-5.2626646123717258</c:v>
                </c:pt>
                <c:pt idx="32">
                  <c:v>0.30946532826698903</c:v>
                </c:pt>
                <c:pt idx="33">
                  <c:v>0.17952146583539719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7.6879999999999926</c:v>
                </c:pt>
                <c:pt idx="1">
                  <c:v>4.6289999999999978</c:v>
                </c:pt>
                <c:pt idx="2">
                  <c:v>5.3020000000000094</c:v>
                </c:pt>
                <c:pt idx="3">
                  <c:v>4.6449999999999916</c:v>
                </c:pt>
                <c:pt idx="4">
                  <c:v>5.3910000000000062</c:v>
                </c:pt>
                <c:pt idx="5">
                  <c:v>5.409999999999993</c:v>
                </c:pt>
                <c:pt idx="6">
                  <c:v>4.2649999999999961</c:v>
                </c:pt>
                <c:pt idx="7">
                  <c:v>3.261000000000001</c:v>
                </c:pt>
                <c:pt idx="8">
                  <c:v>6.0460000000000038</c:v>
                </c:pt>
                <c:pt idx="9">
                  <c:v>4.2909999999999977</c:v>
                </c:pt>
                <c:pt idx="10">
                  <c:v>2.9089999999999958</c:v>
                </c:pt>
                <c:pt idx="11">
                  <c:v>2.9420000000000019</c:v>
                </c:pt>
                <c:pt idx="12">
                  <c:v>2.9719999999999995</c:v>
                </c:pt>
                <c:pt idx="13">
                  <c:v>3.0140000000000065</c:v>
                </c:pt>
                <c:pt idx="14">
                  <c:v>3.044999999999991</c:v>
                </c:pt>
                <c:pt idx="15">
                  <c:v>3.043000000000001</c:v>
                </c:pt>
                <c:pt idx="16">
                  <c:v>3.043999999999996</c:v>
                </c:pt>
                <c:pt idx="17">
                  <c:v>3.043000000000001</c:v>
                </c:pt>
                <c:pt idx="18">
                  <c:v>3.0420000000000029</c:v>
                </c:pt>
                <c:pt idx="19">
                  <c:v>3.0410000000000093</c:v>
                </c:pt>
                <c:pt idx="20">
                  <c:v>3.0429999999999966</c:v>
                </c:pt>
                <c:pt idx="21">
                  <c:v>3.0439999999999996</c:v>
                </c:pt>
                <c:pt idx="22">
                  <c:v>3.0460000000000038</c:v>
                </c:pt>
                <c:pt idx="23">
                  <c:v>3.047000000000005</c:v>
                </c:pt>
                <c:pt idx="24" formatCode="#,##0.00">
                  <c:v>3.0470000000000019</c:v>
                </c:pt>
                <c:pt idx="25">
                  <c:v>3.0470000000000046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4.3999999999999886E-2</c:v>
                </c:pt>
                <c:pt idx="1">
                  <c:v>3.7999999999999985E-2</c:v>
                </c:pt>
                <c:pt idx="2">
                  <c:v>0.29400000000000026</c:v>
                </c:pt>
                <c:pt idx="3">
                  <c:v>5.1000000000000066E-2</c:v>
                </c:pt>
                <c:pt idx="4">
                  <c:v>3.1999999999999945E-2</c:v>
                </c:pt>
                <c:pt idx="5">
                  <c:v>0.13500000000000009</c:v>
                </c:pt>
                <c:pt idx="6">
                  <c:v>4.0000000000000015E-2</c:v>
                </c:pt>
                <c:pt idx="7">
                  <c:v>7.6999999999999805E-2</c:v>
                </c:pt>
                <c:pt idx="8">
                  <c:v>0.21000000000000019</c:v>
                </c:pt>
                <c:pt idx="9">
                  <c:v>0.21200000000000041</c:v>
                </c:pt>
                <c:pt idx="10">
                  <c:v>0.22500000000000001</c:v>
                </c:pt>
                <c:pt idx="11">
                  <c:v>0.20699999999999985</c:v>
                </c:pt>
                <c:pt idx="12">
                  <c:v>0.20000000000000021</c:v>
                </c:pt>
                <c:pt idx="13">
                  <c:v>0.186</c:v>
                </c:pt>
                <c:pt idx="14">
                  <c:v>0.17200000000000032</c:v>
                </c:pt>
                <c:pt idx="15">
                  <c:v>0.16099999999999953</c:v>
                </c:pt>
                <c:pt idx="16">
                  <c:v>0.15199999999999994</c:v>
                </c:pt>
                <c:pt idx="17">
                  <c:v>0.14399999999999982</c:v>
                </c:pt>
                <c:pt idx="18">
                  <c:v>0.13700000000000015</c:v>
                </c:pt>
                <c:pt idx="19">
                  <c:v>0.12999999999999995</c:v>
                </c:pt>
                <c:pt idx="20">
                  <c:v>0.12400000000000008</c:v>
                </c:pt>
                <c:pt idx="21">
                  <c:v>0.11800000000000023</c:v>
                </c:pt>
                <c:pt idx="22">
                  <c:v>0.11299999999999999</c:v>
                </c:pt>
                <c:pt idx="23">
                  <c:v>0.10800000000000012</c:v>
                </c:pt>
                <c:pt idx="24" formatCode="#,##0.00">
                  <c:v>0.10400000000000002</c:v>
                </c:pt>
                <c:pt idx="25">
                  <c:v>9.9999999999999992E-2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0.65400000000000058</c:v>
                </c:pt>
                <c:pt idx="1">
                  <c:v>0.44800000000000034</c:v>
                </c:pt>
                <c:pt idx="2">
                  <c:v>0.35200000000000026</c:v>
                </c:pt>
                <c:pt idx="3">
                  <c:v>0.39599999999999941</c:v>
                </c:pt>
                <c:pt idx="4">
                  <c:v>0.55099999999999982</c:v>
                </c:pt>
                <c:pt idx="5">
                  <c:v>0.37699999999999922</c:v>
                </c:pt>
                <c:pt idx="6">
                  <c:v>0.47499999999999987</c:v>
                </c:pt>
                <c:pt idx="7">
                  <c:v>0.35900000000000065</c:v>
                </c:pt>
                <c:pt idx="8">
                  <c:v>0.26100000000000023</c:v>
                </c:pt>
                <c:pt idx="9">
                  <c:v>0.2870000000000007</c:v>
                </c:pt>
                <c:pt idx="10">
                  <c:v>0.31399999999999961</c:v>
                </c:pt>
                <c:pt idx="11">
                  <c:v>0.3099999999999995</c:v>
                </c:pt>
                <c:pt idx="12">
                  <c:v>0.30499999999999994</c:v>
                </c:pt>
                <c:pt idx="13">
                  <c:v>0.30400000000000038</c:v>
                </c:pt>
                <c:pt idx="14">
                  <c:v>0.30300000000000049</c:v>
                </c:pt>
                <c:pt idx="15">
                  <c:v>0.30299999999999916</c:v>
                </c:pt>
                <c:pt idx="16">
                  <c:v>0.30199999999999894</c:v>
                </c:pt>
                <c:pt idx="17">
                  <c:v>0.30199999999999999</c:v>
                </c:pt>
                <c:pt idx="18">
                  <c:v>0.30099999999999966</c:v>
                </c:pt>
                <c:pt idx="19">
                  <c:v>0.30099999999999999</c:v>
                </c:pt>
                <c:pt idx="20">
                  <c:v>0.30000000000000021</c:v>
                </c:pt>
                <c:pt idx="21">
                  <c:v>0.30000000000000049</c:v>
                </c:pt>
                <c:pt idx="22">
                  <c:v>0.30000000000000054</c:v>
                </c:pt>
                <c:pt idx="23">
                  <c:v>0.29899999999999916</c:v>
                </c:pt>
                <c:pt idx="24" formatCode="#,##0.00">
                  <c:v>0.2990000000000001</c:v>
                </c:pt>
                <c:pt idx="25">
                  <c:v>0.29900000000000088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1.9099999999999964</c:v>
                </c:pt>
                <c:pt idx="1">
                  <c:v>2.2020000000000017</c:v>
                </c:pt>
                <c:pt idx="2">
                  <c:v>2.2029999999999981</c:v>
                </c:pt>
                <c:pt idx="3">
                  <c:v>2.0209999999999964</c:v>
                </c:pt>
                <c:pt idx="4">
                  <c:v>2.4480000000000017</c:v>
                </c:pt>
                <c:pt idx="5">
                  <c:v>2.4739999999999926</c:v>
                </c:pt>
                <c:pt idx="6">
                  <c:v>1.8930000000000018</c:v>
                </c:pt>
                <c:pt idx="7">
                  <c:v>3.1069999999999935</c:v>
                </c:pt>
                <c:pt idx="8">
                  <c:v>2.0179999999999962</c:v>
                </c:pt>
                <c:pt idx="9">
                  <c:v>1.9870000000000005</c:v>
                </c:pt>
                <c:pt idx="10">
                  <c:v>1.7959999999999974</c:v>
                </c:pt>
                <c:pt idx="11">
                  <c:v>1.7559999999999965</c:v>
                </c:pt>
                <c:pt idx="12">
                  <c:v>1.7429999999999977</c:v>
                </c:pt>
                <c:pt idx="13">
                  <c:v>1.7590000000000043</c:v>
                </c:pt>
                <c:pt idx="14">
                  <c:v>1.8210000000000028</c:v>
                </c:pt>
                <c:pt idx="15">
                  <c:v>1.8550000000000002</c:v>
                </c:pt>
                <c:pt idx="16">
                  <c:v>1.8800000000000032</c:v>
                </c:pt>
                <c:pt idx="17">
                  <c:v>1.8960000000000006</c:v>
                </c:pt>
                <c:pt idx="18">
                  <c:v>1.9069999999999996</c:v>
                </c:pt>
                <c:pt idx="19">
                  <c:v>1.9150000000000065</c:v>
                </c:pt>
                <c:pt idx="20">
                  <c:v>1.9209999999999974</c:v>
                </c:pt>
                <c:pt idx="21">
                  <c:v>1.9259999999999995</c:v>
                </c:pt>
                <c:pt idx="22">
                  <c:v>1.9310000000000023</c:v>
                </c:pt>
                <c:pt idx="23">
                  <c:v>1.9340000000000015</c:v>
                </c:pt>
                <c:pt idx="24" formatCode="#,##0.00">
                  <c:v>1.9380000000000022</c:v>
                </c:pt>
                <c:pt idx="25">
                  <c:v>1.9409999999999952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4.6679999999999966</c:v>
                </c:pt>
                <c:pt idx="1">
                  <c:v>4.0660000000000149</c:v>
                </c:pt>
                <c:pt idx="2">
                  <c:v>4.6159999999999979</c:v>
                </c:pt>
                <c:pt idx="3">
                  <c:v>4.7610000000000117</c:v>
                </c:pt>
                <c:pt idx="4">
                  <c:v>4.7809999999999997</c:v>
                </c:pt>
                <c:pt idx="5">
                  <c:v>5.0799999999999992</c:v>
                </c:pt>
                <c:pt idx="6">
                  <c:v>5.2949999999999866</c:v>
                </c:pt>
                <c:pt idx="7">
                  <c:v>4.8919999999999906</c:v>
                </c:pt>
                <c:pt idx="8">
                  <c:v>4.7180000000000017</c:v>
                </c:pt>
                <c:pt idx="9">
                  <c:v>3.942999999999997</c:v>
                </c:pt>
                <c:pt idx="10">
                  <c:v>3.9109999999999996</c:v>
                </c:pt>
                <c:pt idx="11">
                  <c:v>3.9179999999999939</c:v>
                </c:pt>
                <c:pt idx="12">
                  <c:v>3.9289999999999896</c:v>
                </c:pt>
                <c:pt idx="13">
                  <c:v>3.9579999999999949</c:v>
                </c:pt>
                <c:pt idx="14">
                  <c:v>3.9599999999999977</c:v>
                </c:pt>
                <c:pt idx="15">
                  <c:v>3.9450000000000065</c:v>
                </c:pt>
                <c:pt idx="16">
                  <c:v>3.9380000000000042</c:v>
                </c:pt>
                <c:pt idx="17">
                  <c:v>3.9289999999999998</c:v>
                </c:pt>
                <c:pt idx="18">
                  <c:v>3.9179999999999939</c:v>
                </c:pt>
                <c:pt idx="19">
                  <c:v>3.9069999999999894</c:v>
                </c:pt>
                <c:pt idx="20">
                  <c:v>3.8960000000000163</c:v>
                </c:pt>
                <c:pt idx="21">
                  <c:v>3.8849999999999927</c:v>
                </c:pt>
                <c:pt idx="22">
                  <c:v>3.8730000000000024</c:v>
                </c:pt>
                <c:pt idx="23">
                  <c:v>3.8609999999999984</c:v>
                </c:pt>
                <c:pt idx="24" formatCode="#,##0.00">
                  <c:v>3.8489999999999918</c:v>
                </c:pt>
                <c:pt idx="25">
                  <c:v>3.8359999999999821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6.2519999999999945</c:v>
                </c:pt>
                <c:pt idx="1">
                  <c:v>7.529999999999978</c:v>
                </c:pt>
                <c:pt idx="2">
                  <c:v>7.2870000000000017</c:v>
                </c:pt>
                <c:pt idx="3">
                  <c:v>6.9800000000000022</c:v>
                </c:pt>
                <c:pt idx="4">
                  <c:v>7.4750000000000103</c:v>
                </c:pt>
                <c:pt idx="5">
                  <c:v>6.8540000000000072</c:v>
                </c:pt>
                <c:pt idx="6">
                  <c:v>7.6979999999999889</c:v>
                </c:pt>
                <c:pt idx="7">
                  <c:v>7.6529999999999934</c:v>
                </c:pt>
                <c:pt idx="8">
                  <c:v>8.3190000000000524</c:v>
                </c:pt>
                <c:pt idx="9">
                  <c:v>8.0859999999999967</c:v>
                </c:pt>
                <c:pt idx="10">
                  <c:v>7.5449999999999813</c:v>
                </c:pt>
                <c:pt idx="11">
                  <c:v>7.9130000000000038</c:v>
                </c:pt>
                <c:pt idx="12">
                  <c:v>7.9470000000000018</c:v>
                </c:pt>
                <c:pt idx="13">
                  <c:v>8.0799999999999859</c:v>
                </c:pt>
                <c:pt idx="14">
                  <c:v>8.1669999999999821</c:v>
                </c:pt>
                <c:pt idx="15">
                  <c:v>8.1839999999999939</c:v>
                </c:pt>
                <c:pt idx="16">
                  <c:v>8.1180000000000074</c:v>
                </c:pt>
                <c:pt idx="17">
                  <c:v>8.0509999999999931</c:v>
                </c:pt>
                <c:pt idx="18">
                  <c:v>7.9830000000000201</c:v>
                </c:pt>
                <c:pt idx="19">
                  <c:v>7.9139999999999979</c:v>
                </c:pt>
                <c:pt idx="20">
                  <c:v>7.8589999999999893</c:v>
                </c:pt>
                <c:pt idx="21">
                  <c:v>7.7979999999999867</c:v>
                </c:pt>
                <c:pt idx="22">
                  <c:v>7.7360000000000291</c:v>
                </c:pt>
                <c:pt idx="23">
                  <c:v>7.6719999999999846</c:v>
                </c:pt>
                <c:pt idx="24" formatCode="#,##0.00">
                  <c:v>7.6070000000000206</c:v>
                </c:pt>
                <c:pt idx="25">
                  <c:v>7.541000000000003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23.691999999999926</c:v>
                </c:pt>
                <c:pt idx="1">
                  <c:v>22.741999999999983</c:v>
                </c:pt>
                <c:pt idx="2">
                  <c:v>21.588999999999999</c:v>
                </c:pt>
                <c:pt idx="3">
                  <c:v>22.020999999999962</c:v>
                </c:pt>
                <c:pt idx="4">
                  <c:v>23.103999999999935</c:v>
                </c:pt>
                <c:pt idx="5">
                  <c:v>23.19699999999996</c:v>
                </c:pt>
                <c:pt idx="6">
                  <c:v>22.456999999999898</c:v>
                </c:pt>
                <c:pt idx="7">
                  <c:v>22.306999999999945</c:v>
                </c:pt>
                <c:pt idx="8">
                  <c:v>21.718999999999998</c:v>
                </c:pt>
                <c:pt idx="9">
                  <c:v>21.649000000000054</c:v>
                </c:pt>
                <c:pt idx="10">
                  <c:v>20.649000000000004</c:v>
                </c:pt>
                <c:pt idx="11">
                  <c:v>20.65299999999996</c:v>
                </c:pt>
                <c:pt idx="12">
                  <c:v>20.473000000000052</c:v>
                </c:pt>
                <c:pt idx="13">
                  <c:v>20.272999999999989</c:v>
                </c:pt>
                <c:pt idx="14">
                  <c:v>20.145</c:v>
                </c:pt>
                <c:pt idx="15">
                  <c:v>19.951000000000004</c:v>
                </c:pt>
                <c:pt idx="16">
                  <c:v>19.805</c:v>
                </c:pt>
                <c:pt idx="17">
                  <c:v>19.650999999999996</c:v>
                </c:pt>
                <c:pt idx="18">
                  <c:v>19.505999999999975</c:v>
                </c:pt>
                <c:pt idx="19">
                  <c:v>19.36900000000001</c:v>
                </c:pt>
                <c:pt idx="20">
                  <c:v>19.257999999999971</c:v>
                </c:pt>
                <c:pt idx="21">
                  <c:v>19.132999999999978</c:v>
                </c:pt>
                <c:pt idx="22">
                  <c:v>19.014999999999993</c:v>
                </c:pt>
                <c:pt idx="23">
                  <c:v>18.901999999999973</c:v>
                </c:pt>
                <c:pt idx="24" formatCode="#,##0.00">
                  <c:v>18.794999999999966</c:v>
                </c:pt>
                <c:pt idx="25">
                  <c:v>18.697999999999958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18.22999999999999</c:v>
                </c:pt>
                <c:pt idx="1">
                  <c:v>16.889999999999976</c:v>
                </c:pt>
                <c:pt idx="2">
                  <c:v>16.346000000000011</c:v>
                </c:pt>
                <c:pt idx="3">
                  <c:v>16.69199999999995</c:v>
                </c:pt>
                <c:pt idx="4">
                  <c:v>17.430999999999969</c:v>
                </c:pt>
                <c:pt idx="5">
                  <c:v>19.251999999999938</c:v>
                </c:pt>
                <c:pt idx="6">
                  <c:v>17.681000000000012</c:v>
                </c:pt>
                <c:pt idx="7">
                  <c:v>18.912000000000049</c:v>
                </c:pt>
                <c:pt idx="8">
                  <c:v>22.777999999999913</c:v>
                </c:pt>
                <c:pt idx="9">
                  <c:v>23.144999999999911</c:v>
                </c:pt>
                <c:pt idx="10">
                  <c:v>21.763999999999953</c:v>
                </c:pt>
                <c:pt idx="11">
                  <c:v>21.313999999999982</c:v>
                </c:pt>
                <c:pt idx="12">
                  <c:v>21.356999999999992</c:v>
                </c:pt>
                <c:pt idx="13">
                  <c:v>21.493000000000016</c:v>
                </c:pt>
                <c:pt idx="14">
                  <c:v>21.626999999999967</c:v>
                </c:pt>
                <c:pt idx="15">
                  <c:v>21.706999999999912</c:v>
                </c:pt>
                <c:pt idx="16">
                  <c:v>21.76299999999997</c:v>
                </c:pt>
                <c:pt idx="17">
                  <c:v>21.767000000000007</c:v>
                </c:pt>
                <c:pt idx="18">
                  <c:v>21.79499999999997</c:v>
                </c:pt>
                <c:pt idx="19">
                  <c:v>21.809999999999981</c:v>
                </c:pt>
                <c:pt idx="20">
                  <c:v>21.850999999999971</c:v>
                </c:pt>
                <c:pt idx="21">
                  <c:v>21.894999999999957</c:v>
                </c:pt>
                <c:pt idx="22">
                  <c:v>21.943000000000065</c:v>
                </c:pt>
                <c:pt idx="23">
                  <c:v>21.993999999999975</c:v>
                </c:pt>
                <c:pt idx="24" formatCode="#,##0.00">
                  <c:v>22.045999999999996</c:v>
                </c:pt>
                <c:pt idx="25">
                  <c:v>22.097999999999985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45.854999999999926</c:v>
                </c:pt>
                <c:pt idx="1">
                  <c:v>43.299000000000007</c:v>
                </c:pt>
                <c:pt idx="2">
                  <c:v>47.676999999999964</c:v>
                </c:pt>
                <c:pt idx="3">
                  <c:v>45.850999999999942</c:v>
                </c:pt>
                <c:pt idx="4">
                  <c:v>48.795000000000172</c:v>
                </c:pt>
                <c:pt idx="5">
                  <c:v>46.978000000000002</c:v>
                </c:pt>
                <c:pt idx="6">
                  <c:v>47.06299999999996</c:v>
                </c:pt>
                <c:pt idx="7">
                  <c:v>46.858999999999938</c:v>
                </c:pt>
                <c:pt idx="8">
                  <c:v>45.50600000000005</c:v>
                </c:pt>
                <c:pt idx="9">
                  <c:v>44.812999999999853</c:v>
                </c:pt>
                <c:pt idx="10">
                  <c:v>43.847000000000044</c:v>
                </c:pt>
                <c:pt idx="11">
                  <c:v>44.093000000000053</c:v>
                </c:pt>
                <c:pt idx="12">
                  <c:v>44.14499999999996</c:v>
                </c:pt>
                <c:pt idx="13">
                  <c:v>44.132000000000168</c:v>
                </c:pt>
                <c:pt idx="14">
                  <c:v>44.196000000000083</c:v>
                </c:pt>
                <c:pt idx="15">
                  <c:v>44.28400000000002</c:v>
                </c:pt>
                <c:pt idx="16">
                  <c:v>44.328999999999979</c:v>
                </c:pt>
                <c:pt idx="17">
                  <c:v>44.363</c:v>
                </c:pt>
                <c:pt idx="18">
                  <c:v>44.392999999999873</c:v>
                </c:pt>
                <c:pt idx="19">
                  <c:v>44.422000000000075</c:v>
                </c:pt>
                <c:pt idx="20">
                  <c:v>44.46299999999998</c:v>
                </c:pt>
                <c:pt idx="21">
                  <c:v>44.513000000000012</c:v>
                </c:pt>
                <c:pt idx="22">
                  <c:v>44.562999999999938</c:v>
                </c:pt>
                <c:pt idx="23">
                  <c:v>44.633000000000003</c:v>
                </c:pt>
                <c:pt idx="24" formatCode="#,##0.00">
                  <c:v>44.699000000000048</c:v>
                </c:pt>
                <c:pt idx="25">
                  <c:v>44.766999999999953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10.850000000000007</c:v>
                </c:pt>
                <c:pt idx="1">
                  <c:v>10.759999999999991</c:v>
                </c:pt>
                <c:pt idx="2">
                  <c:v>10.938000000000017</c:v>
                </c:pt>
                <c:pt idx="3">
                  <c:v>8.4520000000000071</c:v>
                </c:pt>
                <c:pt idx="4">
                  <c:v>9.3399999999999785</c:v>
                </c:pt>
                <c:pt idx="5">
                  <c:v>12.610999999999965</c:v>
                </c:pt>
                <c:pt idx="6">
                  <c:v>20.53400000000007</c:v>
                </c:pt>
                <c:pt idx="7">
                  <c:v>23.009999999999938</c:v>
                </c:pt>
                <c:pt idx="8">
                  <c:v>11.833999999999977</c:v>
                </c:pt>
                <c:pt idx="9">
                  <c:v>17.156999999999989</c:v>
                </c:pt>
                <c:pt idx="10">
                  <c:v>16.411999999999981</c:v>
                </c:pt>
                <c:pt idx="11">
                  <c:v>17.283000000000037</c:v>
                </c:pt>
                <c:pt idx="12">
                  <c:v>17.356000000000002</c:v>
                </c:pt>
                <c:pt idx="13">
                  <c:v>17.468000000000043</c:v>
                </c:pt>
                <c:pt idx="14">
                  <c:v>17.601999999999926</c:v>
                </c:pt>
                <c:pt idx="15">
                  <c:v>17.695999999999962</c:v>
                </c:pt>
                <c:pt idx="16">
                  <c:v>17.767999999999997</c:v>
                </c:pt>
                <c:pt idx="17">
                  <c:v>17.838000000000022</c:v>
                </c:pt>
                <c:pt idx="18">
                  <c:v>17.905999999999992</c:v>
                </c:pt>
                <c:pt idx="19">
                  <c:v>17.975000000000009</c:v>
                </c:pt>
                <c:pt idx="20">
                  <c:v>18.048999999999999</c:v>
                </c:pt>
                <c:pt idx="21">
                  <c:v>18.117999999999938</c:v>
                </c:pt>
                <c:pt idx="22">
                  <c:v>18.186999999999994</c:v>
                </c:pt>
                <c:pt idx="23">
                  <c:v>18.254999999999978</c:v>
                </c:pt>
                <c:pt idx="24" formatCode="#,##0.00">
                  <c:v>18.320999999999955</c:v>
                </c:pt>
                <c:pt idx="25">
                  <c:v>18.388000000000002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16.009999999999962</c:v>
                </c:pt>
                <c:pt idx="1">
                  <c:v>15.505999999999993</c:v>
                </c:pt>
                <c:pt idx="2">
                  <c:v>16.032000000000011</c:v>
                </c:pt>
                <c:pt idx="3">
                  <c:v>15.470000000000008</c:v>
                </c:pt>
                <c:pt idx="4">
                  <c:v>17.552000000000032</c:v>
                </c:pt>
                <c:pt idx="5">
                  <c:v>17.228999999999992</c:v>
                </c:pt>
                <c:pt idx="6">
                  <c:v>17.438999999999979</c:v>
                </c:pt>
                <c:pt idx="7">
                  <c:v>19.724000000000032</c:v>
                </c:pt>
                <c:pt idx="8">
                  <c:v>17.752000000000049</c:v>
                </c:pt>
                <c:pt idx="9">
                  <c:v>20.291999999999987</c:v>
                </c:pt>
                <c:pt idx="10">
                  <c:v>20.745999999999977</c:v>
                </c:pt>
                <c:pt idx="11">
                  <c:v>19.769999999999957</c:v>
                </c:pt>
                <c:pt idx="12">
                  <c:v>20.481999999999971</c:v>
                </c:pt>
                <c:pt idx="13">
                  <c:v>20.884999999999987</c:v>
                </c:pt>
                <c:pt idx="14">
                  <c:v>21.281999999999993</c:v>
                </c:pt>
                <c:pt idx="15">
                  <c:v>21.800000000000047</c:v>
                </c:pt>
                <c:pt idx="16">
                  <c:v>22.251999999999953</c:v>
                </c:pt>
                <c:pt idx="17">
                  <c:v>22.667000000000023</c:v>
                </c:pt>
                <c:pt idx="18">
                  <c:v>23.057999999999939</c:v>
                </c:pt>
                <c:pt idx="19">
                  <c:v>23.432000000000038</c:v>
                </c:pt>
                <c:pt idx="20">
                  <c:v>23.80100000000003</c:v>
                </c:pt>
                <c:pt idx="21">
                  <c:v>24.159000000000017</c:v>
                </c:pt>
                <c:pt idx="22">
                  <c:v>24.506000000000011</c:v>
                </c:pt>
                <c:pt idx="23">
                  <c:v>24.83799999999998</c:v>
                </c:pt>
                <c:pt idx="24" formatCode="#,##0.00">
                  <c:v>25.153000000000034</c:v>
                </c:pt>
                <c:pt idx="25">
                  <c:v>25.455999999999978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2.2300000000000013</c:v>
                </c:pt>
                <c:pt idx="1">
                  <c:v>1.3049999999999982</c:v>
                </c:pt>
                <c:pt idx="2">
                  <c:v>1.236</c:v>
                </c:pt>
                <c:pt idx="3">
                  <c:v>1.5020000000000007</c:v>
                </c:pt>
                <c:pt idx="4">
                  <c:v>2.3230000000000066</c:v>
                </c:pt>
                <c:pt idx="5">
                  <c:v>1.6079999999999974</c:v>
                </c:pt>
                <c:pt idx="6">
                  <c:v>1.3650000000000029</c:v>
                </c:pt>
                <c:pt idx="7">
                  <c:v>1.7290000000000003</c:v>
                </c:pt>
                <c:pt idx="8">
                  <c:v>2.3599999999999963</c:v>
                </c:pt>
                <c:pt idx="9">
                  <c:v>1.4789999999999954</c:v>
                </c:pt>
                <c:pt idx="10">
                  <c:v>1.778000000000002</c:v>
                </c:pt>
                <c:pt idx="11">
                  <c:v>1.7549999999999999</c:v>
                </c:pt>
                <c:pt idx="12">
                  <c:v>1.7499999999999973</c:v>
                </c:pt>
                <c:pt idx="13">
                  <c:v>1.7430000000000005</c:v>
                </c:pt>
                <c:pt idx="14">
                  <c:v>1.7410000000000037</c:v>
                </c:pt>
                <c:pt idx="15">
                  <c:v>1.7470000000000008</c:v>
                </c:pt>
                <c:pt idx="16">
                  <c:v>1.7520000000000004</c:v>
                </c:pt>
                <c:pt idx="17">
                  <c:v>1.7560000000000036</c:v>
                </c:pt>
                <c:pt idx="18">
                  <c:v>1.7600000000000027</c:v>
                </c:pt>
                <c:pt idx="19">
                  <c:v>1.7630000000000008</c:v>
                </c:pt>
                <c:pt idx="20">
                  <c:v>1.7670000000000008</c:v>
                </c:pt>
                <c:pt idx="21">
                  <c:v>1.7700000000000042</c:v>
                </c:pt>
                <c:pt idx="22">
                  <c:v>1.7740000000000025</c:v>
                </c:pt>
                <c:pt idx="23">
                  <c:v>1.7769999999999995</c:v>
                </c:pt>
                <c:pt idx="24" formatCode="#,##0.00">
                  <c:v>1.7810000000000028</c:v>
                </c:pt>
                <c:pt idx="25">
                  <c:v>1.7850000000000008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6.1539999999999839</c:v>
                </c:pt>
                <c:pt idx="1">
                  <c:v>5.2959999999999967</c:v>
                </c:pt>
                <c:pt idx="2">
                  <c:v>5.4120000000000035</c:v>
                </c:pt>
                <c:pt idx="3">
                  <c:v>5.9889999999999963</c:v>
                </c:pt>
                <c:pt idx="4">
                  <c:v>6.0970000000000066</c:v>
                </c:pt>
                <c:pt idx="5">
                  <c:v>6.7129999999999894</c:v>
                </c:pt>
                <c:pt idx="6">
                  <c:v>7.1930000000000005</c:v>
                </c:pt>
                <c:pt idx="7">
                  <c:v>6.9120000000000061</c:v>
                </c:pt>
                <c:pt idx="8">
                  <c:v>7.4780000000000335</c:v>
                </c:pt>
                <c:pt idx="9">
                  <c:v>6.9840000000000106</c:v>
                </c:pt>
                <c:pt idx="10">
                  <c:v>7.5289999999999733</c:v>
                </c:pt>
                <c:pt idx="11">
                  <c:v>7.6810000000000143</c:v>
                </c:pt>
                <c:pt idx="12">
                  <c:v>7.7260000000000142</c:v>
                </c:pt>
                <c:pt idx="13">
                  <c:v>7.8319999999999936</c:v>
                </c:pt>
                <c:pt idx="14">
                  <c:v>7.9110000000000369</c:v>
                </c:pt>
                <c:pt idx="15">
                  <c:v>7.9729999999999537</c:v>
                </c:pt>
                <c:pt idx="16">
                  <c:v>8.0290000000000052</c:v>
                </c:pt>
                <c:pt idx="17">
                  <c:v>8.0749999999999957</c:v>
                </c:pt>
                <c:pt idx="18">
                  <c:v>8.1179999999999879</c:v>
                </c:pt>
                <c:pt idx="19">
                  <c:v>8.1600000000000037</c:v>
                </c:pt>
                <c:pt idx="20">
                  <c:v>8.2039999999999971</c:v>
                </c:pt>
                <c:pt idx="21">
                  <c:v>8.2470000000000194</c:v>
                </c:pt>
                <c:pt idx="22">
                  <c:v>8.2889999999999642</c:v>
                </c:pt>
                <c:pt idx="23">
                  <c:v>8.3280000000000136</c:v>
                </c:pt>
                <c:pt idx="24" formatCode="#,##0.00">
                  <c:v>8.3630000000000297</c:v>
                </c:pt>
                <c:pt idx="25">
                  <c:v>8.3949999999999765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5.6730000000000151</c:v>
                </c:pt>
                <c:pt idx="1">
                  <c:v>4.7560000000000038</c:v>
                </c:pt>
                <c:pt idx="2">
                  <c:v>4.2280000000000015</c:v>
                </c:pt>
                <c:pt idx="3">
                  <c:v>5.0579999999999989</c:v>
                </c:pt>
                <c:pt idx="4">
                  <c:v>5.1359999999999983</c:v>
                </c:pt>
                <c:pt idx="5">
                  <c:v>5.7620000000000164</c:v>
                </c:pt>
                <c:pt idx="6">
                  <c:v>4.8060000000000027</c:v>
                </c:pt>
                <c:pt idx="7">
                  <c:v>5.3489999999999966</c:v>
                </c:pt>
                <c:pt idx="8">
                  <c:v>4.8820000000000174</c:v>
                </c:pt>
                <c:pt idx="9">
                  <c:v>5.0620000000000127</c:v>
                </c:pt>
                <c:pt idx="10">
                  <c:v>5.1520000000000099</c:v>
                </c:pt>
                <c:pt idx="11">
                  <c:v>5.276999999999993</c:v>
                </c:pt>
                <c:pt idx="12">
                  <c:v>5.2559999999999976</c:v>
                </c:pt>
                <c:pt idx="13">
                  <c:v>5.2300000000000164</c:v>
                </c:pt>
                <c:pt idx="14">
                  <c:v>5.1910000000000078</c:v>
                </c:pt>
                <c:pt idx="15">
                  <c:v>5.1659999999999933</c:v>
                </c:pt>
                <c:pt idx="16">
                  <c:v>5.1480000000000068</c:v>
                </c:pt>
                <c:pt idx="17">
                  <c:v>5.1290000000000031</c:v>
                </c:pt>
                <c:pt idx="18">
                  <c:v>5.1100000000000136</c:v>
                </c:pt>
                <c:pt idx="19">
                  <c:v>5.0899999999999856</c:v>
                </c:pt>
                <c:pt idx="20">
                  <c:v>5.0710000000000086</c:v>
                </c:pt>
                <c:pt idx="21">
                  <c:v>5.0480000000000071</c:v>
                </c:pt>
                <c:pt idx="22">
                  <c:v>5.0259999999999865</c:v>
                </c:pt>
                <c:pt idx="23">
                  <c:v>5.0030000000000037</c:v>
                </c:pt>
                <c:pt idx="24" formatCode="#,##0.00">
                  <c:v>4.9799999999999915</c:v>
                </c:pt>
                <c:pt idx="25">
                  <c:v>4.9580000000000082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3.7299999999999982</c:v>
                </c:pt>
                <c:pt idx="1">
                  <c:v>4.7950000000000106</c:v>
                </c:pt>
                <c:pt idx="2">
                  <c:v>5.0390000000000015</c:v>
                </c:pt>
                <c:pt idx="3">
                  <c:v>6.0530000000000106</c:v>
                </c:pt>
                <c:pt idx="4">
                  <c:v>6.9929999999999932</c:v>
                </c:pt>
                <c:pt idx="5">
                  <c:v>6.1220000000000061</c:v>
                </c:pt>
                <c:pt idx="6">
                  <c:v>6.1030000000000051</c:v>
                </c:pt>
                <c:pt idx="7">
                  <c:v>6.5289999999999964</c:v>
                </c:pt>
                <c:pt idx="8">
                  <c:v>6.4820000000000091</c:v>
                </c:pt>
                <c:pt idx="9">
                  <c:v>6.576000000000005</c:v>
                </c:pt>
                <c:pt idx="10">
                  <c:v>6.634999999999998</c:v>
                </c:pt>
                <c:pt idx="11">
                  <c:v>6.6129999999999924</c:v>
                </c:pt>
                <c:pt idx="12">
                  <c:v>6.5690000000000124</c:v>
                </c:pt>
                <c:pt idx="13">
                  <c:v>6.5769999999999875</c:v>
                </c:pt>
                <c:pt idx="14">
                  <c:v>6.6420000000000128</c:v>
                </c:pt>
                <c:pt idx="15">
                  <c:v>6.7079999999999931</c:v>
                </c:pt>
                <c:pt idx="16">
                  <c:v>6.794000000000004</c:v>
                </c:pt>
                <c:pt idx="17">
                  <c:v>6.8900000000000023</c:v>
                </c:pt>
                <c:pt idx="18">
                  <c:v>6.9909999999999961</c:v>
                </c:pt>
                <c:pt idx="19">
                  <c:v>7.0950000000000095</c:v>
                </c:pt>
                <c:pt idx="20">
                  <c:v>7.2009999999999925</c:v>
                </c:pt>
                <c:pt idx="21">
                  <c:v>7.3079999999999954</c:v>
                </c:pt>
                <c:pt idx="22">
                  <c:v>7.4149999999999991</c:v>
                </c:pt>
                <c:pt idx="23">
                  <c:v>7.5220000000000065</c:v>
                </c:pt>
                <c:pt idx="24" formatCode="#,##0.00">
                  <c:v>7.6289999999999925</c:v>
                </c:pt>
                <c:pt idx="25">
                  <c:v>7.7340000000000053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13.079000000000029</c:v>
                </c:pt>
                <c:pt idx="1">
                  <c:v>17.36699999999999</c:v>
                </c:pt>
                <c:pt idx="2">
                  <c:v>15.339999999999973</c:v>
                </c:pt>
                <c:pt idx="3">
                  <c:v>16.066000000000003</c:v>
                </c:pt>
                <c:pt idx="4">
                  <c:v>17.510999999999989</c:v>
                </c:pt>
                <c:pt idx="5">
                  <c:v>18.984999999999964</c:v>
                </c:pt>
                <c:pt idx="6">
                  <c:v>18.392999999999979</c:v>
                </c:pt>
                <c:pt idx="7">
                  <c:v>18.08199999999999</c:v>
                </c:pt>
                <c:pt idx="8">
                  <c:v>22.906999999999954</c:v>
                </c:pt>
                <c:pt idx="9">
                  <c:v>19.731000000000034</c:v>
                </c:pt>
                <c:pt idx="10">
                  <c:v>19.517000000000007</c:v>
                </c:pt>
                <c:pt idx="11">
                  <c:v>19.768000000000004</c:v>
                </c:pt>
                <c:pt idx="12">
                  <c:v>19.870000000000008</c:v>
                </c:pt>
                <c:pt idx="13">
                  <c:v>20.006000000000025</c:v>
                </c:pt>
                <c:pt idx="14">
                  <c:v>20.161999999999985</c:v>
                </c:pt>
                <c:pt idx="15">
                  <c:v>20.289000000000016</c:v>
                </c:pt>
                <c:pt idx="16">
                  <c:v>20.406999999999989</c:v>
                </c:pt>
                <c:pt idx="17">
                  <c:v>20.528999999999993</c:v>
                </c:pt>
                <c:pt idx="18">
                  <c:v>20.655000000000019</c:v>
                </c:pt>
                <c:pt idx="19">
                  <c:v>20.786999999999999</c:v>
                </c:pt>
                <c:pt idx="20">
                  <c:v>20.925999999999995</c:v>
                </c:pt>
                <c:pt idx="21">
                  <c:v>21.063000000000009</c:v>
                </c:pt>
                <c:pt idx="22">
                  <c:v>21.199000000000026</c:v>
                </c:pt>
                <c:pt idx="23">
                  <c:v>21.334999999999976</c:v>
                </c:pt>
                <c:pt idx="24" formatCode="#,##0.00">
                  <c:v>21.470999999999925</c:v>
                </c:pt>
                <c:pt idx="25">
                  <c:v>21.606000000000044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16.756999999999991</c:v>
                </c:pt>
                <c:pt idx="1">
                  <c:v>17.552000000000039</c:v>
                </c:pt>
                <c:pt idx="2">
                  <c:v>20.497999999999998</c:v>
                </c:pt>
                <c:pt idx="3">
                  <c:v>18.793999999999976</c:v>
                </c:pt>
                <c:pt idx="4">
                  <c:v>20.564000000000007</c:v>
                </c:pt>
                <c:pt idx="5">
                  <c:v>19.086000000000023</c:v>
                </c:pt>
                <c:pt idx="6">
                  <c:v>20.991999999999983</c:v>
                </c:pt>
                <c:pt idx="7">
                  <c:v>24.338000000000033</c:v>
                </c:pt>
                <c:pt idx="8">
                  <c:v>28.409000000000017</c:v>
                </c:pt>
                <c:pt idx="9">
                  <c:v>32.187999999999946</c:v>
                </c:pt>
                <c:pt idx="10">
                  <c:v>29.65900000000001</c:v>
                </c:pt>
                <c:pt idx="11">
                  <c:v>30.167999999999989</c:v>
                </c:pt>
                <c:pt idx="12">
                  <c:v>30.754999999999999</c:v>
                </c:pt>
                <c:pt idx="13">
                  <c:v>31.134000000000061</c:v>
                </c:pt>
                <c:pt idx="14">
                  <c:v>31.369999999999973</c:v>
                </c:pt>
                <c:pt idx="15">
                  <c:v>31.548000000000027</c:v>
                </c:pt>
                <c:pt idx="16">
                  <c:v>31.750000000000032</c:v>
                </c:pt>
                <c:pt idx="17">
                  <c:v>31.949000000000094</c:v>
                </c:pt>
                <c:pt idx="18">
                  <c:v>32.145000000000003</c:v>
                </c:pt>
                <c:pt idx="19">
                  <c:v>32.341000000000008</c:v>
                </c:pt>
                <c:pt idx="20">
                  <c:v>32.54200000000003</c:v>
                </c:pt>
                <c:pt idx="21">
                  <c:v>32.735000000000007</c:v>
                </c:pt>
                <c:pt idx="22">
                  <c:v>32.928000000000011</c:v>
                </c:pt>
                <c:pt idx="23">
                  <c:v>33.121000000000024</c:v>
                </c:pt>
                <c:pt idx="24" formatCode="#,##0.00">
                  <c:v>33.312999999999981</c:v>
                </c:pt>
                <c:pt idx="25">
                  <c:v>33.506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7.1349999999999936</c:v>
                </c:pt>
                <c:pt idx="1">
                  <c:v>6.5590000000000046</c:v>
                </c:pt>
                <c:pt idx="2">
                  <c:v>7.3199999999999976</c:v>
                </c:pt>
                <c:pt idx="3">
                  <c:v>7.9149999999999903</c:v>
                </c:pt>
                <c:pt idx="4">
                  <c:v>7.5929999999999929</c:v>
                </c:pt>
                <c:pt idx="5">
                  <c:v>8.7470000000000141</c:v>
                </c:pt>
                <c:pt idx="6">
                  <c:v>8.0350000000000001</c:v>
                </c:pt>
                <c:pt idx="7">
                  <c:v>8.1650000000000169</c:v>
                </c:pt>
                <c:pt idx="8">
                  <c:v>7.6010000000000035</c:v>
                </c:pt>
                <c:pt idx="9">
                  <c:v>8.4830000000000076</c:v>
                </c:pt>
                <c:pt idx="10">
                  <c:v>8.2779999999999809</c:v>
                </c:pt>
                <c:pt idx="11">
                  <c:v>8.1209999999999898</c:v>
                </c:pt>
                <c:pt idx="12">
                  <c:v>7.5949999999999926</c:v>
                </c:pt>
                <c:pt idx="13">
                  <c:v>7.4679999999999964</c:v>
                </c:pt>
                <c:pt idx="14">
                  <c:v>7.5810000000000031</c:v>
                </c:pt>
                <c:pt idx="15">
                  <c:v>7.6460000000000097</c:v>
                </c:pt>
                <c:pt idx="16">
                  <c:v>7.7189999999999976</c:v>
                </c:pt>
                <c:pt idx="17">
                  <c:v>7.7899999999999814</c:v>
                </c:pt>
                <c:pt idx="18">
                  <c:v>7.8480000000000008</c:v>
                </c:pt>
                <c:pt idx="19">
                  <c:v>7.9020000000000108</c:v>
                </c:pt>
                <c:pt idx="20">
                  <c:v>7.9599999999999875</c:v>
                </c:pt>
                <c:pt idx="21">
                  <c:v>8.0240000000000133</c:v>
                </c:pt>
                <c:pt idx="22">
                  <c:v>8.0909999999999958</c:v>
                </c:pt>
                <c:pt idx="23">
                  <c:v>8.1589999999999883</c:v>
                </c:pt>
                <c:pt idx="24" formatCode="#,##0.00">
                  <c:v>8.224000000000018</c:v>
                </c:pt>
                <c:pt idx="25">
                  <c:v>8.2890000000000015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8.5719999999999921</c:v>
                </c:pt>
                <c:pt idx="1">
                  <c:v>8.7549999999999919</c:v>
                </c:pt>
                <c:pt idx="2">
                  <c:v>7.2960000000000056</c:v>
                </c:pt>
                <c:pt idx="3">
                  <c:v>8.1690000000000023</c:v>
                </c:pt>
                <c:pt idx="4">
                  <c:v>7.9310000000000027</c:v>
                </c:pt>
                <c:pt idx="5">
                  <c:v>9.0729999999999968</c:v>
                </c:pt>
                <c:pt idx="6">
                  <c:v>9.6999999999999833</c:v>
                </c:pt>
                <c:pt idx="7">
                  <c:v>10.860000000000007</c:v>
                </c:pt>
                <c:pt idx="8">
                  <c:v>11.258999999999984</c:v>
                </c:pt>
                <c:pt idx="9">
                  <c:v>8.8410000000000117</c:v>
                </c:pt>
                <c:pt idx="10">
                  <c:v>8.3310000000000048</c:v>
                </c:pt>
                <c:pt idx="11">
                  <c:v>8.1729999999999858</c:v>
                </c:pt>
                <c:pt idx="12">
                  <c:v>8.0649999999999977</c:v>
                </c:pt>
                <c:pt idx="13">
                  <c:v>8.0729999999999933</c:v>
                </c:pt>
                <c:pt idx="14">
                  <c:v>8.0910000000000117</c:v>
                </c:pt>
                <c:pt idx="15">
                  <c:v>8.0809999999999924</c:v>
                </c:pt>
                <c:pt idx="16">
                  <c:v>8.0650000000000137</c:v>
                </c:pt>
                <c:pt idx="17">
                  <c:v>8.0520000000000032</c:v>
                </c:pt>
                <c:pt idx="18">
                  <c:v>8.0409999999999968</c:v>
                </c:pt>
                <c:pt idx="19">
                  <c:v>8.0350000000000001</c:v>
                </c:pt>
                <c:pt idx="20">
                  <c:v>8.0350000000000144</c:v>
                </c:pt>
                <c:pt idx="21">
                  <c:v>8.0389999999999855</c:v>
                </c:pt>
                <c:pt idx="22">
                  <c:v>8.045999999999994</c:v>
                </c:pt>
                <c:pt idx="23">
                  <c:v>8.0560000000000009</c:v>
                </c:pt>
                <c:pt idx="24" formatCode="#,##0.00">
                  <c:v>8.0670000000000091</c:v>
                </c:pt>
                <c:pt idx="25">
                  <c:v>8.0809999999999853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10.536000000000005</c:v>
                </c:pt>
                <c:pt idx="1">
                  <c:v>9.2720000000000056</c:v>
                </c:pt>
                <c:pt idx="2">
                  <c:v>8.8690000000000158</c:v>
                </c:pt>
                <c:pt idx="3">
                  <c:v>8.9720000000000031</c:v>
                </c:pt>
                <c:pt idx="4">
                  <c:v>9.3979999999999837</c:v>
                </c:pt>
                <c:pt idx="5">
                  <c:v>9.8839999999999986</c:v>
                </c:pt>
                <c:pt idx="6">
                  <c:v>9.1140000000000043</c:v>
                </c:pt>
                <c:pt idx="7">
                  <c:v>9.4150000000000063</c:v>
                </c:pt>
                <c:pt idx="8">
                  <c:v>9.7809999999999988</c:v>
                </c:pt>
                <c:pt idx="9">
                  <c:v>9.7549999999999795</c:v>
                </c:pt>
                <c:pt idx="10">
                  <c:v>9.6829999999999927</c:v>
                </c:pt>
                <c:pt idx="11">
                  <c:v>9.5089999999999897</c:v>
                </c:pt>
                <c:pt idx="12">
                  <c:v>9.5870000000000211</c:v>
                </c:pt>
                <c:pt idx="13">
                  <c:v>9.6369999999999845</c:v>
                </c:pt>
                <c:pt idx="14">
                  <c:v>9.6999999999999797</c:v>
                </c:pt>
                <c:pt idx="15">
                  <c:v>9.7369999999999948</c:v>
                </c:pt>
                <c:pt idx="16">
                  <c:v>9.7649999999999899</c:v>
                </c:pt>
                <c:pt idx="17">
                  <c:v>9.7950000000000141</c:v>
                </c:pt>
                <c:pt idx="18">
                  <c:v>9.8249999999999886</c:v>
                </c:pt>
                <c:pt idx="19">
                  <c:v>9.8549999999999898</c:v>
                </c:pt>
                <c:pt idx="20">
                  <c:v>9.8850000000000069</c:v>
                </c:pt>
                <c:pt idx="21">
                  <c:v>9.9169999999999998</c:v>
                </c:pt>
                <c:pt idx="22">
                  <c:v>9.9479999999999986</c:v>
                </c:pt>
                <c:pt idx="23">
                  <c:v>9.9800000000000306</c:v>
                </c:pt>
                <c:pt idx="24" formatCode="#,##0.00">
                  <c:v>10.010999999999983</c:v>
                </c:pt>
                <c:pt idx="25">
                  <c:v>10.041999999999968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23.144000000000066</c:v>
                </c:pt>
                <c:pt idx="1">
                  <c:v>21.132000000000069</c:v>
                </c:pt>
                <c:pt idx="2">
                  <c:v>23.368000000000023</c:v>
                </c:pt>
                <c:pt idx="3">
                  <c:v>24.173000000000009</c:v>
                </c:pt>
                <c:pt idx="4">
                  <c:v>24.000999999999951</c:v>
                </c:pt>
                <c:pt idx="5">
                  <c:v>24.798000000000062</c:v>
                </c:pt>
                <c:pt idx="6">
                  <c:v>25.120000000000022</c:v>
                </c:pt>
                <c:pt idx="7">
                  <c:v>25.279000000000011</c:v>
                </c:pt>
                <c:pt idx="8">
                  <c:v>25.301000000000023</c:v>
                </c:pt>
                <c:pt idx="9">
                  <c:v>22.87400000000008</c:v>
                </c:pt>
                <c:pt idx="10">
                  <c:v>23.23399999999998</c:v>
                </c:pt>
                <c:pt idx="11">
                  <c:v>23.324999999999982</c:v>
                </c:pt>
                <c:pt idx="12">
                  <c:v>23.425000000000008</c:v>
                </c:pt>
                <c:pt idx="13">
                  <c:v>23.568000000000055</c:v>
                </c:pt>
                <c:pt idx="14">
                  <c:v>23.731000000000023</c:v>
                </c:pt>
                <c:pt idx="15">
                  <c:v>23.90000000000002</c:v>
                </c:pt>
                <c:pt idx="16">
                  <c:v>24.029000000000018</c:v>
                </c:pt>
                <c:pt idx="17">
                  <c:v>24.164000000000026</c:v>
                </c:pt>
                <c:pt idx="18">
                  <c:v>24.302999999999997</c:v>
                </c:pt>
                <c:pt idx="19">
                  <c:v>24.449999999999992</c:v>
                </c:pt>
                <c:pt idx="20">
                  <c:v>24.618000000000055</c:v>
                </c:pt>
                <c:pt idx="21">
                  <c:v>24.78799999999999</c:v>
                </c:pt>
                <c:pt idx="22">
                  <c:v>24.960999999999981</c:v>
                </c:pt>
                <c:pt idx="23">
                  <c:v>25.133999999999947</c:v>
                </c:pt>
                <c:pt idx="24" formatCode="#,##0.00">
                  <c:v>25.308000000000039</c:v>
                </c:pt>
                <c:pt idx="25">
                  <c:v>25.48199999999995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32.593000000000032</c:v>
                </c:pt>
                <c:pt idx="1">
                  <c:v>33.784999999999997</c:v>
                </c:pt>
                <c:pt idx="2">
                  <c:v>34.869999999999969</c:v>
                </c:pt>
                <c:pt idx="3">
                  <c:v>34.019999999999968</c:v>
                </c:pt>
                <c:pt idx="4">
                  <c:v>35.498000000000012</c:v>
                </c:pt>
                <c:pt idx="5">
                  <c:v>32.256000000000085</c:v>
                </c:pt>
                <c:pt idx="6">
                  <c:v>36.067999999999941</c:v>
                </c:pt>
                <c:pt idx="7">
                  <c:v>38.565999999999988</c:v>
                </c:pt>
                <c:pt idx="8">
                  <c:v>36.854000000000077</c:v>
                </c:pt>
                <c:pt idx="9">
                  <c:v>35.694999999999972</c:v>
                </c:pt>
                <c:pt idx="10">
                  <c:v>34.995999999999931</c:v>
                </c:pt>
                <c:pt idx="11">
                  <c:v>35.511999999999979</c:v>
                </c:pt>
                <c:pt idx="12">
                  <c:v>35.940999999999995</c:v>
                </c:pt>
                <c:pt idx="13">
                  <c:v>36.313000000000045</c:v>
                </c:pt>
                <c:pt idx="14">
                  <c:v>36.736999999999966</c:v>
                </c:pt>
                <c:pt idx="15">
                  <c:v>37.058000000000035</c:v>
                </c:pt>
                <c:pt idx="16">
                  <c:v>37.30600000000009</c:v>
                </c:pt>
                <c:pt idx="17">
                  <c:v>37.530999999999977</c:v>
                </c:pt>
                <c:pt idx="18">
                  <c:v>37.747000000000028</c:v>
                </c:pt>
                <c:pt idx="19">
                  <c:v>37.960999999999999</c:v>
                </c:pt>
                <c:pt idx="20">
                  <c:v>38.171000000000006</c:v>
                </c:pt>
                <c:pt idx="21">
                  <c:v>38.379000000000012</c:v>
                </c:pt>
                <c:pt idx="22">
                  <c:v>38.585000000000065</c:v>
                </c:pt>
                <c:pt idx="23">
                  <c:v>38.792000000000037</c:v>
                </c:pt>
                <c:pt idx="24" formatCode="#,##0.00">
                  <c:v>39.000999999999941</c:v>
                </c:pt>
                <c:pt idx="25">
                  <c:v>39.212999999999937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10.295999999999989</c:v>
                </c:pt>
                <c:pt idx="1">
                  <c:v>7.3170000000000002</c:v>
                </c:pt>
                <c:pt idx="2">
                  <c:v>8.1510000000000087</c:v>
                </c:pt>
                <c:pt idx="3">
                  <c:v>7.1129999999999871</c:v>
                </c:pt>
                <c:pt idx="4">
                  <c:v>8.4220000000000077</c:v>
                </c:pt>
                <c:pt idx="5">
                  <c:v>8.3959999999999848</c:v>
                </c:pt>
                <c:pt idx="6">
                  <c:v>6.6729999999999974</c:v>
                </c:pt>
                <c:pt idx="7">
                  <c:v>6.8039999999999949</c:v>
                </c:pt>
                <c:pt idx="8">
                  <c:v>8.5350000000000001</c:v>
                </c:pt>
                <c:pt idx="9">
                  <c:v>6.7769999999999992</c:v>
                </c:pt>
                <c:pt idx="10">
                  <c:v>5.2439999999999927</c:v>
                </c:pt>
                <c:pt idx="11">
                  <c:v>5.2149999999999981</c:v>
                </c:pt>
                <c:pt idx="12">
                  <c:v>5.2199999999999971</c:v>
                </c:pt>
                <c:pt idx="13">
                  <c:v>5.2630000000000106</c:v>
                </c:pt>
                <c:pt idx="14">
                  <c:v>5.340999999999994</c:v>
                </c:pt>
                <c:pt idx="15">
                  <c:v>5.3620000000000001</c:v>
                </c:pt>
                <c:pt idx="16">
                  <c:v>5.3779999999999983</c:v>
                </c:pt>
                <c:pt idx="17">
                  <c:v>5.3850000000000016</c:v>
                </c:pt>
                <c:pt idx="18">
                  <c:v>5.3870000000000022</c:v>
                </c:pt>
                <c:pt idx="19">
                  <c:v>5.3870000000000156</c:v>
                </c:pt>
                <c:pt idx="20">
                  <c:v>5.3879999999999946</c:v>
                </c:pt>
                <c:pt idx="21">
                  <c:v>5.3879999999999999</c:v>
                </c:pt>
                <c:pt idx="22">
                  <c:v>5.3900000000000068</c:v>
                </c:pt>
                <c:pt idx="23">
                  <c:v>5.3880000000000052</c:v>
                </c:pt>
                <c:pt idx="24">
                  <c:v>5.3880000000000043</c:v>
                </c:pt>
                <c:pt idx="25">
                  <c:v>5.3870000000000005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34.611999999999917</c:v>
                </c:pt>
                <c:pt idx="1">
                  <c:v>34.33799999999998</c:v>
                </c:pt>
                <c:pt idx="2">
                  <c:v>33.491999999999997</c:v>
                </c:pt>
                <c:pt idx="3">
                  <c:v>33.761999999999972</c:v>
                </c:pt>
                <c:pt idx="4">
                  <c:v>35.359999999999943</c:v>
                </c:pt>
                <c:pt idx="5">
                  <c:v>35.130999999999965</c:v>
                </c:pt>
                <c:pt idx="6">
                  <c:v>35.449999999999875</c:v>
                </c:pt>
                <c:pt idx="7">
                  <c:v>34.851999999999933</c:v>
                </c:pt>
                <c:pt idx="8">
                  <c:v>34.75600000000005</c:v>
                </c:pt>
                <c:pt idx="9">
                  <c:v>33.678000000000047</c:v>
                </c:pt>
                <c:pt idx="10">
                  <c:v>32.10499999999999</c:v>
                </c:pt>
                <c:pt idx="11">
                  <c:v>32.483999999999959</c:v>
                </c:pt>
                <c:pt idx="12">
                  <c:v>32.349000000000046</c:v>
                </c:pt>
                <c:pt idx="13">
                  <c:v>32.310999999999972</c:v>
                </c:pt>
                <c:pt idx="14">
                  <c:v>32.271999999999977</c:v>
                </c:pt>
                <c:pt idx="15">
                  <c:v>32.080000000000005</c:v>
                </c:pt>
                <c:pt idx="16">
                  <c:v>31.861000000000011</c:v>
                </c:pt>
                <c:pt idx="17">
                  <c:v>31.63099999999999</c:v>
                </c:pt>
                <c:pt idx="18">
                  <c:v>31.406999999999989</c:v>
                </c:pt>
                <c:pt idx="19">
                  <c:v>31.189999999999998</c:v>
                </c:pt>
                <c:pt idx="20">
                  <c:v>31.012999999999977</c:v>
                </c:pt>
                <c:pt idx="21">
                  <c:v>30.815999999999956</c:v>
                </c:pt>
                <c:pt idx="22">
                  <c:v>30.624000000000024</c:v>
                </c:pt>
                <c:pt idx="23">
                  <c:v>30.434999999999956</c:v>
                </c:pt>
                <c:pt idx="24">
                  <c:v>30.250999999999976</c:v>
                </c:pt>
                <c:pt idx="25">
                  <c:v>30.074999999999942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18.22999999999999</c:v>
                </c:pt>
                <c:pt idx="1">
                  <c:v>16.889999999999976</c:v>
                </c:pt>
                <c:pt idx="2">
                  <c:v>16.346000000000011</c:v>
                </c:pt>
                <c:pt idx="3">
                  <c:v>16.69199999999995</c:v>
                </c:pt>
                <c:pt idx="4">
                  <c:v>17.430999999999969</c:v>
                </c:pt>
                <c:pt idx="5">
                  <c:v>19.251999999999938</c:v>
                </c:pt>
                <c:pt idx="6">
                  <c:v>17.681000000000012</c:v>
                </c:pt>
                <c:pt idx="7">
                  <c:v>18.912000000000049</c:v>
                </c:pt>
                <c:pt idx="8">
                  <c:v>22.777999999999913</c:v>
                </c:pt>
                <c:pt idx="9">
                  <c:v>23.144999999999911</c:v>
                </c:pt>
                <c:pt idx="10">
                  <c:v>21.763999999999953</c:v>
                </c:pt>
                <c:pt idx="11">
                  <c:v>21.313999999999982</c:v>
                </c:pt>
                <c:pt idx="12">
                  <c:v>21.356999999999992</c:v>
                </c:pt>
                <c:pt idx="13">
                  <c:v>21.493000000000016</c:v>
                </c:pt>
                <c:pt idx="14">
                  <c:v>21.626999999999967</c:v>
                </c:pt>
                <c:pt idx="15">
                  <c:v>21.706999999999912</c:v>
                </c:pt>
                <c:pt idx="16">
                  <c:v>21.76299999999997</c:v>
                </c:pt>
                <c:pt idx="17">
                  <c:v>21.767000000000007</c:v>
                </c:pt>
                <c:pt idx="18">
                  <c:v>21.79499999999997</c:v>
                </c:pt>
                <c:pt idx="19">
                  <c:v>21.809999999999981</c:v>
                </c:pt>
                <c:pt idx="20">
                  <c:v>21.850999999999971</c:v>
                </c:pt>
                <c:pt idx="21">
                  <c:v>21.894999999999957</c:v>
                </c:pt>
                <c:pt idx="22">
                  <c:v>21.943000000000065</c:v>
                </c:pt>
                <c:pt idx="23">
                  <c:v>21.993999999999975</c:v>
                </c:pt>
                <c:pt idx="24" formatCode="#,##0.00">
                  <c:v>22.045999999999996</c:v>
                </c:pt>
                <c:pt idx="25">
                  <c:v>22.097999999999985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72.71499999999989</c:v>
                </c:pt>
                <c:pt idx="1">
                  <c:v>69.564999999999998</c:v>
                </c:pt>
                <c:pt idx="2">
                  <c:v>74.646999999999991</c:v>
                </c:pt>
                <c:pt idx="3">
                  <c:v>69.772999999999954</c:v>
                </c:pt>
                <c:pt idx="4">
                  <c:v>75.687000000000182</c:v>
                </c:pt>
                <c:pt idx="5">
                  <c:v>76.817999999999955</c:v>
                </c:pt>
                <c:pt idx="6">
                  <c:v>85.036000000000016</c:v>
                </c:pt>
                <c:pt idx="7">
                  <c:v>89.592999999999904</c:v>
                </c:pt>
                <c:pt idx="8">
                  <c:v>75.09200000000007</c:v>
                </c:pt>
                <c:pt idx="9">
                  <c:v>82.26199999999983</c:v>
                </c:pt>
                <c:pt idx="10">
                  <c:v>81.00500000000001</c:v>
                </c:pt>
                <c:pt idx="11">
                  <c:v>81.146000000000043</c:v>
                </c:pt>
                <c:pt idx="12">
                  <c:v>81.982999999999933</c:v>
                </c:pt>
                <c:pt idx="13">
                  <c:v>82.485000000000198</c:v>
                </c:pt>
                <c:pt idx="14">
                  <c:v>83.08</c:v>
                </c:pt>
                <c:pt idx="15">
                  <c:v>83.78000000000003</c:v>
                </c:pt>
                <c:pt idx="16">
                  <c:v>84.348999999999933</c:v>
                </c:pt>
                <c:pt idx="17">
                  <c:v>84.868000000000052</c:v>
                </c:pt>
                <c:pt idx="18">
                  <c:v>85.3569999999998</c:v>
                </c:pt>
                <c:pt idx="19">
                  <c:v>85.829000000000121</c:v>
                </c:pt>
                <c:pt idx="20">
                  <c:v>86.313000000000017</c:v>
                </c:pt>
                <c:pt idx="21">
                  <c:v>86.789999999999964</c:v>
                </c:pt>
                <c:pt idx="22">
                  <c:v>87.255999999999943</c:v>
                </c:pt>
                <c:pt idx="23">
                  <c:v>87.725999999999956</c:v>
                </c:pt>
                <c:pt idx="24">
                  <c:v>88.17300000000003</c:v>
                </c:pt>
                <c:pt idx="25">
                  <c:v>88.610999999999933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63.33</c:v>
                </c:pt>
                <c:pt idx="1">
                  <c:v>66.385000000000034</c:v>
                </c:pt>
                <c:pt idx="2">
                  <c:v>66.368999999999986</c:v>
                </c:pt>
                <c:pt idx="3">
                  <c:v>69.545999999999978</c:v>
                </c:pt>
                <c:pt idx="4">
                  <c:v>74.147999999999996</c:v>
                </c:pt>
                <c:pt idx="5">
                  <c:v>76.096000000000004</c:v>
                </c:pt>
                <c:pt idx="6">
                  <c:v>76.586999999999961</c:v>
                </c:pt>
                <c:pt idx="7">
                  <c:v>81.964000000000055</c:v>
                </c:pt>
                <c:pt idx="8">
                  <c:v>91.378000000000014</c:v>
                </c:pt>
                <c:pt idx="9">
                  <c:v>89.344000000000023</c:v>
                </c:pt>
                <c:pt idx="10">
                  <c:v>86.878999999999976</c:v>
                </c:pt>
                <c:pt idx="11">
                  <c:v>87.555999999999983</c:v>
                </c:pt>
                <c:pt idx="12">
                  <c:v>87.586000000000027</c:v>
                </c:pt>
                <c:pt idx="13">
                  <c:v>88.063000000000059</c:v>
                </c:pt>
                <c:pt idx="14">
                  <c:v>88.689000000000036</c:v>
                </c:pt>
                <c:pt idx="15">
                  <c:v>89.157999999999987</c:v>
                </c:pt>
                <c:pt idx="16">
                  <c:v>89.664000000000044</c:v>
                </c:pt>
                <c:pt idx="17">
                  <c:v>90.170000000000073</c:v>
                </c:pt>
                <c:pt idx="18">
                  <c:v>90.668000000000021</c:v>
                </c:pt>
                <c:pt idx="19">
                  <c:v>91.173000000000016</c:v>
                </c:pt>
                <c:pt idx="20">
                  <c:v>91.706000000000031</c:v>
                </c:pt>
                <c:pt idx="21">
                  <c:v>92.234000000000052</c:v>
                </c:pt>
                <c:pt idx="22">
                  <c:v>92.767999999999972</c:v>
                </c:pt>
                <c:pt idx="23">
                  <c:v>93.301000000000016</c:v>
                </c:pt>
                <c:pt idx="24">
                  <c:v>93.827999999999946</c:v>
                </c:pt>
                <c:pt idx="25">
                  <c:v>94.354000000000028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66.27300000000011</c:v>
                </c:pt>
                <c:pt idx="1">
                  <c:v>64.189000000000078</c:v>
                </c:pt>
                <c:pt idx="2">
                  <c:v>67.106999999999999</c:v>
                </c:pt>
                <c:pt idx="3">
                  <c:v>67.164999999999978</c:v>
                </c:pt>
                <c:pt idx="4">
                  <c:v>68.896999999999949</c:v>
                </c:pt>
                <c:pt idx="5">
                  <c:v>66.938000000000144</c:v>
                </c:pt>
                <c:pt idx="6">
                  <c:v>70.301999999999964</c:v>
                </c:pt>
                <c:pt idx="7">
                  <c:v>73.260000000000005</c:v>
                </c:pt>
                <c:pt idx="8">
                  <c:v>71.936000000000092</c:v>
                </c:pt>
                <c:pt idx="9">
                  <c:v>68.324000000000041</c:v>
                </c:pt>
                <c:pt idx="10">
                  <c:v>67.912999999999897</c:v>
                </c:pt>
                <c:pt idx="11">
                  <c:v>68.345999999999947</c:v>
                </c:pt>
                <c:pt idx="12">
                  <c:v>68.953000000000031</c:v>
                </c:pt>
                <c:pt idx="13">
                  <c:v>69.518000000000086</c:v>
                </c:pt>
                <c:pt idx="14">
                  <c:v>70.167999999999978</c:v>
                </c:pt>
                <c:pt idx="15">
                  <c:v>70.69500000000005</c:v>
                </c:pt>
                <c:pt idx="16">
                  <c:v>71.100000000000108</c:v>
                </c:pt>
                <c:pt idx="17">
                  <c:v>71.490000000000009</c:v>
                </c:pt>
                <c:pt idx="18">
                  <c:v>71.875000000000014</c:v>
                </c:pt>
                <c:pt idx="19">
                  <c:v>72.265999999999977</c:v>
                </c:pt>
                <c:pt idx="20">
                  <c:v>72.674000000000063</c:v>
                </c:pt>
                <c:pt idx="21">
                  <c:v>73.084000000000003</c:v>
                </c:pt>
                <c:pt idx="22">
                  <c:v>73.494000000000042</c:v>
                </c:pt>
                <c:pt idx="23">
                  <c:v>73.906000000000006</c:v>
                </c:pt>
                <c:pt idx="24">
                  <c:v>74.319999999999965</c:v>
                </c:pt>
                <c:pt idx="25">
                  <c:v>74.736999999999853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23.683884641104534</c:v>
                </c:pt>
                <c:pt idx="1">
                  <c:v>23.028381540130869</c:v>
                </c:pt>
                <c:pt idx="2">
                  <c:v>23.706314113340621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26.924151986158634</c:v>
                </c:pt>
                <c:pt idx="1">
                  <c:v>29.459496117459576</c:v>
                </c:pt>
                <c:pt idx="2">
                  <c:v>29.928757668225188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27.179608747801893</c:v>
                </c:pt>
                <c:pt idx="1">
                  <c:v>27.467702010782975</c:v>
                </c:pt>
                <c:pt idx="2">
                  <c:v>28.107098223065258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6.8117085528480388</c:v>
                </c:pt>
                <c:pt idx="1">
                  <c:v>7.3798786070326434</c:v>
                </c:pt>
                <c:pt idx="2">
                  <c:v>7.0094080479093588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12.429988217852948</c:v>
                </c:pt>
                <c:pt idx="1">
                  <c:v>10.886372113526164</c:v>
                </c:pt>
                <c:pt idx="2">
                  <c:v>9.5396844529312013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2.970657854233961</c:v>
                </c:pt>
                <c:pt idx="1">
                  <c:v>1.778169611067782</c:v>
                </c:pt>
                <c:pt idx="2">
                  <c:v>1.7087374945283618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0.97499999999975273</c:v>
                </c:pt>
                <c:pt idx="1">
                  <c:v>10.782999999999973</c:v>
                </c:pt>
                <c:pt idx="2">
                  <c:v>4.1870000000000545</c:v>
                </c:pt>
                <c:pt idx="3">
                  <c:v>2.5120000000000147</c:v>
                </c:pt>
                <c:pt idx="4">
                  <c:v>-3.0259999999999749</c:v>
                </c:pt>
                <c:pt idx="5">
                  <c:v>-3.1519999999999921</c:v>
                </c:pt>
                <c:pt idx="7">
                  <c:v>12.278999999999826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6.8239999999999554</c:v>
                </c:pt>
                <c:pt idx="1">
                  <c:v>7.4750000000000512</c:v>
                </c:pt>
                <c:pt idx="2">
                  <c:v>7.6059999999999235</c:v>
                </c:pt>
                <c:pt idx="3">
                  <c:v>0.3340000000000316</c:v>
                </c:pt>
                <c:pt idx="4">
                  <c:v>-2.0300000000000473</c:v>
                </c:pt>
                <c:pt idx="5">
                  <c:v>0.14300000000000779</c:v>
                </c:pt>
                <c:pt idx="7">
                  <c:v>20.351999999999922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0.44588320814158422</c:v>
                </c:pt>
                <c:pt idx="2">
                  <c:v>-1.2516242031726743</c:v>
                </c:pt>
                <c:pt idx="3">
                  <c:v>4.6872998918014552</c:v>
                </c:pt>
                <c:pt idx="4">
                  <c:v>6.4059918319059328E-2</c:v>
                </c:pt>
                <c:pt idx="6">
                  <c:v>0.20810799679475966</c:v>
                </c:pt>
                <c:pt idx="7">
                  <c:v>-0.10287144041820628</c:v>
                </c:pt>
                <c:pt idx="8">
                  <c:v>6.9886187579815129E-2</c:v>
                </c:pt>
                <c:pt idx="10">
                  <c:v>1.7677085864447939</c:v>
                </c:pt>
                <c:pt idx="11">
                  <c:v>-0.31157590870685148</c:v>
                </c:pt>
                <c:pt idx="12">
                  <c:v>0.28733722308773579</c:v>
                </c:pt>
                <c:pt idx="14">
                  <c:v>-1.2806623803794381</c:v>
                </c:pt>
                <c:pt idx="15">
                  <c:v>-0.45642210081819901</c:v>
                </c:pt>
                <c:pt idx="16">
                  <c:v>0.89203512932798379</c:v>
                </c:pt>
                <c:pt idx="17">
                  <c:v>0.60082101669738375</c:v>
                </c:pt>
                <c:pt idx="19">
                  <c:v>2.2644117010606202E-2</c:v>
                </c:pt>
                <c:pt idx="20">
                  <c:v>-1.2001082062610524</c:v>
                </c:pt>
                <c:pt idx="21">
                  <c:v>-0.52460285244757543</c:v>
                </c:pt>
                <c:pt idx="22">
                  <c:v>0.2466598208857862</c:v>
                </c:pt>
                <c:pt idx="23">
                  <c:v>-0.55832283605183886</c:v>
                </c:pt>
                <c:pt idx="25">
                  <c:v>-3.0557371789918464</c:v>
                </c:pt>
                <c:pt idx="26">
                  <c:v>0.30410785746575186</c:v>
                </c:pt>
                <c:pt idx="27">
                  <c:v>-0.15631930094489599</c:v>
                </c:pt>
                <c:pt idx="29">
                  <c:v>0.51018685271539965</c:v>
                </c:pt>
                <c:pt idx="30">
                  <c:v>-0.28616932617334667</c:v>
                </c:pt>
                <c:pt idx="31">
                  <c:v>-0.3788536529196751</c:v>
                </c:pt>
                <c:pt idx="32">
                  <c:v>4.3994797695190213</c:v>
                </c:pt>
                <c:pt idx="33">
                  <c:v>2.948039147021575E-2</c:v>
                </c:pt>
                <c:pt idx="34">
                  <c:v>1.0425521611755917</c:v>
                </c:pt>
                <c:pt idx="36">
                  <c:v>1.0866353998145284</c:v>
                </c:pt>
                <c:pt idx="37">
                  <c:v>0.63975863793308552</c:v>
                </c:pt>
                <c:pt idx="38">
                  <c:v>0.39229059528944621</c:v>
                </c:pt>
                <c:pt idx="39">
                  <c:v>2.2065141800884369</c:v>
                </c:pt>
                <c:pt idx="40">
                  <c:v>1.1936437971188818</c:v>
                </c:pt>
                <c:pt idx="42">
                  <c:v>1.1054566888296202</c:v>
                </c:pt>
                <c:pt idx="43">
                  <c:v>-3.4282431722854056E-2</c:v>
                </c:pt>
                <c:pt idx="44">
                  <c:v>0.32571348299554881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0.85418885277925849</c:v>
                </c:pt>
                <c:pt idx="2">
                  <c:v>0.22338963150632107</c:v>
                </c:pt>
                <c:pt idx="3">
                  <c:v>-4.7557036348829795</c:v>
                </c:pt>
                <c:pt idx="4">
                  <c:v>-0.66407204423382105</c:v>
                </c:pt>
                <c:pt idx="6">
                  <c:v>1.4220452127877037</c:v>
                </c:pt>
                <c:pt idx="7">
                  <c:v>-4.4150354015388356</c:v>
                </c:pt>
                <c:pt idx="8">
                  <c:v>-1.4624008171196023</c:v>
                </c:pt>
                <c:pt idx="10">
                  <c:v>3.9536580177385927</c:v>
                </c:pt>
                <c:pt idx="11">
                  <c:v>-1.79278387969658</c:v>
                </c:pt>
                <c:pt idx="12">
                  <c:v>-0.48293361797757672</c:v>
                </c:pt>
                <c:pt idx="14">
                  <c:v>2.8605252030627026</c:v>
                </c:pt>
                <c:pt idx="15">
                  <c:v>-1.9463804875326396</c:v>
                </c:pt>
                <c:pt idx="16">
                  <c:v>9.5518442341457899E-3</c:v>
                </c:pt>
                <c:pt idx="17">
                  <c:v>-0.40380795837363648</c:v>
                </c:pt>
                <c:pt idx="19">
                  <c:v>-2.1343599585304074</c:v>
                </c:pt>
                <c:pt idx="20">
                  <c:v>-0.92463288604646143</c:v>
                </c:pt>
                <c:pt idx="21">
                  <c:v>-3.2947572055493812</c:v>
                </c:pt>
                <c:pt idx="22">
                  <c:v>-7.1019699113133434</c:v>
                </c:pt>
                <c:pt idx="23">
                  <c:v>-2.802923513149036</c:v>
                </c:pt>
                <c:pt idx="25">
                  <c:v>-2.3353999889704657</c:v>
                </c:pt>
                <c:pt idx="26">
                  <c:v>0.79340205204285752</c:v>
                </c:pt>
                <c:pt idx="27">
                  <c:v>0.22925799497299781</c:v>
                </c:pt>
                <c:pt idx="29">
                  <c:v>2.6090479134919686</c:v>
                </c:pt>
                <c:pt idx="30">
                  <c:v>2.2868762952974908</c:v>
                </c:pt>
                <c:pt idx="31">
                  <c:v>2.493239694623961</c:v>
                </c:pt>
                <c:pt idx="32">
                  <c:v>3.2428059114255836</c:v>
                </c:pt>
                <c:pt idx="33">
                  <c:v>4.3610238714775651</c:v>
                </c:pt>
                <c:pt idx="34">
                  <c:v>2.8944674184452346</c:v>
                </c:pt>
                <c:pt idx="36">
                  <c:v>5.677603736748793</c:v>
                </c:pt>
                <c:pt idx="37">
                  <c:v>1.6735726801601514</c:v>
                </c:pt>
                <c:pt idx="38">
                  <c:v>3.5075265218492691</c:v>
                </c:pt>
                <c:pt idx="39">
                  <c:v>4.0352367216970775</c:v>
                </c:pt>
                <c:pt idx="40">
                  <c:v>3.8761025590322795</c:v>
                </c:pt>
                <c:pt idx="42">
                  <c:v>2.7825641107728893</c:v>
                </c:pt>
                <c:pt idx="43">
                  <c:v>4.246009634318737</c:v>
                </c:pt>
                <c:pt idx="44">
                  <c:v>3.7954839620397918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3.8176781696830133</c:v>
                </c:pt>
                <c:pt idx="1">
                  <c:v>1.111605663436821</c:v>
                </c:pt>
                <c:pt idx="2">
                  <c:v>3.0914999391231603</c:v>
                </c:pt>
                <c:pt idx="3">
                  <c:v>2.2015425609028654</c:v>
                </c:pt>
                <c:pt idx="4">
                  <c:v>0.94150335890618564</c:v>
                </c:pt>
                <c:pt idx="5">
                  <c:v>4.2621129998541392</c:v>
                </c:pt>
                <c:pt idx="6">
                  <c:v>1.0421042323526786</c:v>
                </c:pt>
                <c:pt idx="7">
                  <c:v>0.84943904780329671</c:v>
                </c:pt>
                <c:pt idx="8">
                  <c:v>0.3480624821897278</c:v>
                </c:pt>
                <c:pt idx="9">
                  <c:v>0.57222276151150897</c:v>
                </c:pt>
                <c:pt idx="10">
                  <c:v>2.1321332684043899</c:v>
                </c:pt>
                <c:pt idx="11">
                  <c:v>1.1159121334579041</c:v>
                </c:pt>
                <c:pt idx="12">
                  <c:v>-0.72243005676433913</c:v>
                </c:pt>
                <c:pt idx="13">
                  <c:v>-1.3342647119563349</c:v>
                </c:pt>
                <c:pt idx="14">
                  <c:v>-2.2652212628483106</c:v>
                </c:pt>
                <c:pt idx="15">
                  <c:v>-0.47196848124205282</c:v>
                </c:pt>
                <c:pt idx="16">
                  <c:v>-0.58672124997552544</c:v>
                </c:pt>
                <c:pt idx="17">
                  <c:v>1.0053203771857255E-2</c:v>
                </c:pt>
                <c:pt idx="18">
                  <c:v>-0.60558595094585144</c:v>
                </c:pt>
                <c:pt idx="19">
                  <c:v>3.9261766031780332E-2</c:v>
                </c:pt>
                <c:pt idx="20">
                  <c:v>-1.5988656689466048</c:v>
                </c:pt>
                <c:pt idx="21">
                  <c:v>1.0404383651288533</c:v>
                </c:pt>
                <c:pt idx="22">
                  <c:v>-2.4494449926541559</c:v>
                </c:pt>
                <c:pt idx="23">
                  <c:v>0.80618753153891198</c:v>
                </c:pt>
                <c:pt idx="24">
                  <c:v>-1.3633033089215978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-0.10432705129483821</c:v>
                </c:pt>
                <c:pt idx="1">
                  <c:v>1.554217499527601</c:v>
                </c:pt>
                <c:pt idx="2">
                  <c:v>6.6722033797661666</c:v>
                </c:pt>
                <c:pt idx="3">
                  <c:v>0.84104596276615418</c:v>
                </c:pt>
                <c:pt idx="4">
                  <c:v>1.1867828885492617</c:v>
                </c:pt>
                <c:pt idx="5">
                  <c:v>3.1089939706881253</c:v>
                </c:pt>
                <c:pt idx="6">
                  <c:v>2.4026893091312118E-2</c:v>
                </c:pt>
                <c:pt idx="7">
                  <c:v>5.2269348515521283</c:v>
                </c:pt>
                <c:pt idx="8">
                  <c:v>-0.16627515694310935</c:v>
                </c:pt>
                <c:pt idx="9">
                  <c:v>-0.22522967947921124</c:v>
                </c:pt>
                <c:pt idx="10">
                  <c:v>1.39967516189202</c:v>
                </c:pt>
                <c:pt idx="11">
                  <c:v>1.3422183593819454</c:v>
                </c:pt>
                <c:pt idx="12">
                  <c:v>-2.1438402930166589</c:v>
                </c:pt>
                <c:pt idx="13">
                  <c:v>0.11278782125936937</c:v>
                </c:pt>
                <c:pt idx="14">
                  <c:v>-0.94237496160356926</c:v>
                </c:pt>
                <c:pt idx="15">
                  <c:v>-1.6444887930752952</c:v>
                </c:pt>
                <c:pt idx="16">
                  <c:v>1.7523381507974278E-2</c:v>
                </c:pt>
                <c:pt idx="17">
                  <c:v>3.0002864634466526</c:v>
                </c:pt>
                <c:pt idx="18">
                  <c:v>-0.38889882849040358</c:v>
                </c:pt>
                <c:pt idx="19">
                  <c:v>-5.2477072935121827E-2</c:v>
                </c:pt>
                <c:pt idx="20">
                  <c:v>-0.77234231889042348</c:v>
                </c:pt>
                <c:pt idx="21">
                  <c:v>1.7747189667085763</c:v>
                </c:pt>
                <c:pt idx="22">
                  <c:v>-0.14815235041633201</c:v>
                </c:pt>
                <c:pt idx="23">
                  <c:v>0.37461119870565973</c:v>
                </c:pt>
                <c:pt idx="24">
                  <c:v>4.8824539605611257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4.9292838331198361</c:v>
                </c:pt>
                <c:pt idx="1">
                  <c:v>10.496658858786347</c:v>
                </c:pt>
                <c:pt idx="2">
                  <c:v>4.9439617922616037</c:v>
                </c:pt>
                <c:pt idx="3">
                  <c:v>0.39348207669356583</c:v>
                </c:pt>
                <c:pt idx="4">
                  <c:v>-4.6581757060222202</c:v>
                </c:pt>
                <c:pt idx="5">
                  <c:v>-0.55627098114221241</c:v>
                </c:pt>
                <c:pt idx="6">
                  <c:v>-0.55842730381775141</c:v>
                </c:pt>
                <c:pt idx="7">
                  <c:v>-1.643257461115244</c:v>
                </c:pt>
                <c:pt idx="8">
                  <c:v>-1.0682551087639069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1.449890448232761</c:v>
                </c:pt>
                <c:pt idx="1">
                  <c:v>11.809026201769697</c:v>
                </c:pt>
                <c:pt idx="2">
                  <c:v>6.2591320701131394</c:v>
                </c:pt>
                <c:pt idx="3">
                  <c:v>-0.80162193363471346</c:v>
                </c:pt>
                <c:pt idx="4">
                  <c:v>-2.4565525519115283</c:v>
                </c:pt>
                <c:pt idx="5">
                  <c:v>2.5589105620211257</c:v>
                </c:pt>
                <c:pt idx="6">
                  <c:v>1.0023766478181528</c:v>
                </c:pt>
                <c:pt idx="7">
                  <c:v>0.2264588482893295</c:v>
                </c:pt>
                <c:pt idx="8">
                  <c:v>0.30437970730186237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13.688250391007953</c:v>
                </c:pt>
                <c:pt idx="1">
                  <c:v>14.729715868369651</c:v>
                </c:pt>
                <c:pt idx="2">
                  <c:v>15.209380207923767</c:v>
                </c:pt>
                <c:pt idx="3">
                  <c:v>15.534337791002013</c:v>
                </c:pt>
                <c:pt idx="4">
                  <c:v>15.655831322247755</c:v>
                </c:pt>
                <c:pt idx="5">
                  <c:v>16.518810212049292</c:v>
                </c:pt>
                <c:pt idx="6">
                  <c:v>18.116051820503561</c:v>
                </c:pt>
                <c:pt idx="7">
                  <c:v>18.938935037176289</c:v>
                </c:pt>
                <c:pt idx="8">
                  <c:v>19.57269421952978</c:v>
                </c:pt>
                <c:pt idx="9">
                  <c:v>19.856638364746967</c:v>
                </c:pt>
                <c:pt idx="10">
                  <c:v>20.336488381732305</c:v>
                </c:pt>
                <c:pt idx="11">
                  <c:v>17.677453444078889</c:v>
                </c:pt>
                <c:pt idx="12">
                  <c:v>17.835745649038596</c:v>
                </c:pt>
                <c:pt idx="13">
                  <c:v>18.023754570534393</c:v>
                </c:pt>
                <c:pt idx="14">
                  <c:v>18.239850093408283</c:v>
                </c:pt>
                <c:pt idx="15">
                  <c:v>18.421148627974961</c:v>
                </c:pt>
                <c:pt idx="16">
                  <c:v>18.591299339474169</c:v>
                </c:pt>
                <c:pt idx="17">
                  <c:v>18.760484456175849</c:v>
                </c:pt>
                <c:pt idx="18">
                  <c:v>18.935647528184763</c:v>
                </c:pt>
                <c:pt idx="19">
                  <c:v>19.108525206757264</c:v>
                </c:pt>
                <c:pt idx="20">
                  <c:v>19.294928682443508</c:v>
                </c:pt>
                <c:pt idx="21">
                  <c:v>19.477449650435187</c:v>
                </c:pt>
                <c:pt idx="22">
                  <c:v>19.661234140144284</c:v>
                </c:pt>
                <c:pt idx="23">
                  <c:v>19.849987764576134</c:v>
                </c:pt>
                <c:pt idx="24">
                  <c:v>20.037737227871109</c:v>
                </c:pt>
                <c:pt idx="25">
                  <c:v>20.232161330437467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6.200202742845299</c:v>
                </c:pt>
                <c:pt idx="1">
                  <c:v>6.641624841628512</c:v>
                </c:pt>
                <c:pt idx="2">
                  <c:v>6.9427622054295988</c:v>
                </c:pt>
                <c:pt idx="3">
                  <c:v>7.0569643019876356</c:v>
                </c:pt>
                <c:pt idx="4">
                  <c:v>8.032088316650837</c:v>
                </c:pt>
                <c:pt idx="5">
                  <c:v>7.5573509253511304</c:v>
                </c:pt>
                <c:pt idx="6">
                  <c:v>7.154792061999979</c:v>
                </c:pt>
                <c:pt idx="7">
                  <c:v>8.1694961170237299</c:v>
                </c:pt>
                <c:pt idx="8">
                  <c:v>8.0577543672399905</c:v>
                </c:pt>
                <c:pt idx="9">
                  <c:v>8.3245721956630412</c:v>
                </c:pt>
                <c:pt idx="10">
                  <c:v>8.6689565887879514</c:v>
                </c:pt>
                <c:pt idx="11">
                  <c:v>8.4394731935346137</c:v>
                </c:pt>
                <c:pt idx="12">
                  <c:v>8.5612914844464196</c:v>
                </c:pt>
                <c:pt idx="13">
                  <c:v>8.674996827631043</c:v>
                </c:pt>
                <c:pt idx="14">
                  <c:v>8.8027061682636116</c:v>
                </c:pt>
                <c:pt idx="15">
                  <c:v>8.9350182347625662</c:v>
                </c:pt>
                <c:pt idx="16">
                  <c:v>9.0540133441906274</c:v>
                </c:pt>
                <c:pt idx="17">
                  <c:v>9.1682414965906709</c:v>
                </c:pt>
                <c:pt idx="18">
                  <c:v>9.284565391588492</c:v>
                </c:pt>
                <c:pt idx="19">
                  <c:v>9.4091992505234447</c:v>
                </c:pt>
                <c:pt idx="20">
                  <c:v>9.5405378095587814</c:v>
                </c:pt>
                <c:pt idx="21">
                  <c:v>9.6720042187351165</c:v>
                </c:pt>
                <c:pt idx="22">
                  <c:v>9.8009190084179512</c:v>
                </c:pt>
                <c:pt idx="23">
                  <c:v>9.9341337164828118</c:v>
                </c:pt>
                <c:pt idx="24">
                  <c:v>10.077885111259526</c:v>
                </c:pt>
                <c:pt idx="25">
                  <c:v>10.223174088315552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12.68081528838348</c:v>
                </c:pt>
                <c:pt idx="1">
                  <c:v>11.979138603178448</c:v>
                </c:pt>
                <c:pt idx="2">
                  <c:v>12.035311687128756</c:v>
                </c:pt>
                <c:pt idx="3">
                  <c:v>12.508124050167648</c:v>
                </c:pt>
                <c:pt idx="4">
                  <c:v>13.671402781482541</c:v>
                </c:pt>
                <c:pt idx="5">
                  <c:v>14.134806965968288</c:v>
                </c:pt>
                <c:pt idx="6">
                  <c:v>14.873988925671265</c:v>
                </c:pt>
                <c:pt idx="7">
                  <c:v>14.628036929019579</c:v>
                </c:pt>
                <c:pt idx="8">
                  <c:v>16.713140447979249</c:v>
                </c:pt>
                <c:pt idx="9">
                  <c:v>16.384906236152553</c:v>
                </c:pt>
                <c:pt idx="10">
                  <c:v>17.226306905091448</c:v>
                </c:pt>
                <c:pt idx="11">
                  <c:v>19.64512824694884</c:v>
                </c:pt>
                <c:pt idx="12">
                  <c:v>19.922950574178</c:v>
                </c:pt>
                <c:pt idx="13">
                  <c:v>20.258599969366507</c:v>
                </c:pt>
                <c:pt idx="14">
                  <c:v>20.619000288468534</c:v>
                </c:pt>
                <c:pt idx="15">
                  <c:v>20.939283399151613</c:v>
                </c:pt>
                <c:pt idx="16">
                  <c:v>21.233801149376987</c:v>
                </c:pt>
                <c:pt idx="17">
                  <c:v>21.516206162234955</c:v>
                </c:pt>
                <c:pt idx="18">
                  <c:v>21.794700440312521</c:v>
                </c:pt>
                <c:pt idx="19">
                  <c:v>22.079247347864015</c:v>
                </c:pt>
                <c:pt idx="20">
                  <c:v>22.383592953781026</c:v>
                </c:pt>
                <c:pt idx="21">
                  <c:v>22.685295965943695</c:v>
                </c:pt>
                <c:pt idx="22">
                  <c:v>22.988549290581979</c:v>
                </c:pt>
                <c:pt idx="23">
                  <c:v>23.289993384272208</c:v>
                </c:pt>
                <c:pt idx="24">
                  <c:v>23.594830930880587</c:v>
                </c:pt>
                <c:pt idx="25">
                  <c:v>23.898510284857615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10.357040169738264</c:v>
                </c:pt>
                <c:pt idx="1">
                  <c:v>11.244253014006457</c:v>
                </c:pt>
                <c:pt idx="2">
                  <c:v>11.881360875143598</c:v>
                </c:pt>
                <c:pt idx="3">
                  <c:v>11.899986594068718</c:v>
                </c:pt>
                <c:pt idx="4">
                  <c:v>12.392122949673073</c:v>
                </c:pt>
                <c:pt idx="5">
                  <c:v>11.702974133255928</c:v>
                </c:pt>
                <c:pt idx="6">
                  <c:v>13.235751426267488</c:v>
                </c:pt>
                <c:pt idx="7">
                  <c:v>14.367366592110692</c:v>
                </c:pt>
                <c:pt idx="8">
                  <c:v>14.12667727483718</c:v>
                </c:pt>
                <c:pt idx="9">
                  <c:v>14.199480089609805</c:v>
                </c:pt>
                <c:pt idx="10">
                  <c:v>13.904516694158794</c:v>
                </c:pt>
                <c:pt idx="11">
                  <c:v>13.161448952788122</c:v>
                </c:pt>
                <c:pt idx="12">
                  <c:v>13.268696257963782</c:v>
                </c:pt>
                <c:pt idx="13">
                  <c:v>13.4005845482619</c:v>
                </c:pt>
                <c:pt idx="14">
                  <c:v>13.545451302112406</c:v>
                </c:pt>
                <c:pt idx="15">
                  <c:v>13.671755809294305</c:v>
                </c:pt>
                <c:pt idx="16">
                  <c:v>13.79160739537943</c:v>
                </c:pt>
                <c:pt idx="17">
                  <c:v>13.905922010431336</c:v>
                </c:pt>
                <c:pt idx="18">
                  <c:v>13.998460232558877</c:v>
                </c:pt>
                <c:pt idx="19">
                  <c:v>14.105747869307304</c:v>
                </c:pt>
                <c:pt idx="20">
                  <c:v>14.212107461839873</c:v>
                </c:pt>
                <c:pt idx="21">
                  <c:v>14.32091733601357</c:v>
                </c:pt>
                <c:pt idx="22">
                  <c:v>14.428741468739386</c:v>
                </c:pt>
                <c:pt idx="23">
                  <c:v>14.538929532931681</c:v>
                </c:pt>
                <c:pt idx="24">
                  <c:v>14.646581831379111</c:v>
                </c:pt>
                <c:pt idx="25">
                  <c:v>14.745562656924948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10.713965820072243</c:v>
                </c:pt>
                <c:pt idx="1">
                  <c:v>9.9433555910404774</c:v>
                </c:pt>
                <c:pt idx="2">
                  <c:v>10.790775491214905</c:v>
                </c:pt>
                <c:pt idx="3">
                  <c:v>10.964136098709538</c:v>
                </c:pt>
                <c:pt idx="4">
                  <c:v>10.828019077767424</c:v>
                </c:pt>
                <c:pt idx="5">
                  <c:v>10.881067285357572</c:v>
                </c:pt>
                <c:pt idx="6">
                  <c:v>11.429529305322827</c:v>
                </c:pt>
                <c:pt idx="7">
                  <c:v>11.304078635103805</c:v>
                </c:pt>
                <c:pt idx="8">
                  <c:v>11.420235013723696</c:v>
                </c:pt>
                <c:pt idx="9">
                  <c:v>11.130108345242173</c:v>
                </c:pt>
                <c:pt idx="10">
                  <c:v>11.822570644263758</c:v>
                </c:pt>
                <c:pt idx="11">
                  <c:v>11.264875790784568</c:v>
                </c:pt>
                <c:pt idx="12">
                  <c:v>11.360196212701045</c:v>
                </c:pt>
                <c:pt idx="13">
                  <c:v>11.493258927215933</c:v>
                </c:pt>
                <c:pt idx="14">
                  <c:v>11.641737353393848</c:v>
                </c:pt>
                <c:pt idx="15">
                  <c:v>11.774042783896292</c:v>
                </c:pt>
                <c:pt idx="16">
                  <c:v>11.906442929858791</c:v>
                </c:pt>
                <c:pt idx="17">
                  <c:v>12.039878840774623</c:v>
                </c:pt>
                <c:pt idx="18">
                  <c:v>12.168015392550387</c:v>
                </c:pt>
                <c:pt idx="19">
                  <c:v>12.287550293755462</c:v>
                </c:pt>
                <c:pt idx="20">
                  <c:v>12.412378954859635</c:v>
                </c:pt>
                <c:pt idx="21">
                  <c:v>12.542485165916943</c:v>
                </c:pt>
                <c:pt idx="22">
                  <c:v>12.659815464085668</c:v>
                </c:pt>
                <c:pt idx="23">
                  <c:v>12.77903485600549</c:v>
                </c:pt>
                <c:pt idx="24">
                  <c:v>12.89734391838984</c:v>
                </c:pt>
                <c:pt idx="25">
                  <c:v>13.009353532813019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13.354667995198795</c:v>
                </c:pt>
                <c:pt idx="1">
                  <c:v>12.747275088708124</c:v>
                </c:pt>
                <c:pt idx="2">
                  <c:v>12.189127885363366</c:v>
                </c:pt>
                <c:pt idx="3">
                  <c:v>13.1719267290032</c:v>
                </c:pt>
                <c:pt idx="4">
                  <c:v>13.547165534780602</c:v>
                </c:pt>
                <c:pt idx="5">
                  <c:v>13.402951049358148</c:v>
                </c:pt>
                <c:pt idx="6">
                  <c:v>14.529698227255283</c:v>
                </c:pt>
                <c:pt idx="7">
                  <c:v>15.069515273069792</c:v>
                </c:pt>
                <c:pt idx="8">
                  <c:v>16.70669829699753</c:v>
                </c:pt>
                <c:pt idx="9">
                  <c:v>16.162747429279669</c:v>
                </c:pt>
                <c:pt idx="10">
                  <c:v>17.665064049212287</c:v>
                </c:pt>
                <c:pt idx="11">
                  <c:v>17.623351307783054</c:v>
                </c:pt>
                <c:pt idx="12">
                  <c:v>17.772176203803458</c:v>
                </c:pt>
                <c:pt idx="13">
                  <c:v>17.987351763419884</c:v>
                </c:pt>
                <c:pt idx="14">
                  <c:v>18.241182592380042</c:v>
                </c:pt>
                <c:pt idx="15">
                  <c:v>18.45907540109329</c:v>
                </c:pt>
                <c:pt idx="16">
                  <c:v>18.669852298305972</c:v>
                </c:pt>
                <c:pt idx="17">
                  <c:v>18.883570960789676</c:v>
                </c:pt>
                <c:pt idx="18">
                  <c:v>19.108254268643766</c:v>
                </c:pt>
                <c:pt idx="19">
                  <c:v>19.332053183894235</c:v>
                </c:pt>
                <c:pt idx="20">
                  <c:v>19.571359878483328</c:v>
                </c:pt>
                <c:pt idx="21">
                  <c:v>19.80943339328347</c:v>
                </c:pt>
                <c:pt idx="22">
                  <c:v>20.047910952669</c:v>
                </c:pt>
                <c:pt idx="23">
                  <c:v>20.293740225538894</c:v>
                </c:pt>
                <c:pt idx="24">
                  <c:v>20.53555801725113</c:v>
                </c:pt>
                <c:pt idx="25">
                  <c:v>20.774058019900412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4.3715924817647007</c:v>
                </c:pt>
                <c:pt idx="1">
                  <c:v>4.290870720078094</c:v>
                </c:pt>
                <c:pt idx="2">
                  <c:v>4.3247990332249087</c:v>
                </c:pt>
                <c:pt idx="3">
                  <c:v>4.5391923418350526</c:v>
                </c:pt>
                <c:pt idx="4">
                  <c:v>4.401738773269984</c:v>
                </c:pt>
                <c:pt idx="5">
                  <c:v>4.3801099499807945</c:v>
                </c:pt>
                <c:pt idx="6">
                  <c:v>4.5863313831322374</c:v>
                </c:pt>
                <c:pt idx="7">
                  <c:v>5.1163095906294869</c:v>
                </c:pt>
                <c:pt idx="8">
                  <c:v>5.5564866186822632</c:v>
                </c:pt>
                <c:pt idx="9">
                  <c:v>5.0368112834796177</c:v>
                </c:pt>
                <c:pt idx="10">
                  <c:v>5.4222141823334731</c:v>
                </c:pt>
                <c:pt idx="11">
                  <c:v>4.8705290791013534</c:v>
                </c:pt>
                <c:pt idx="12">
                  <c:v>4.9110941457475548</c:v>
                </c:pt>
                <c:pt idx="13">
                  <c:v>4.9615491521021973</c:v>
                </c:pt>
                <c:pt idx="14">
                  <c:v>5.0162256559952993</c:v>
                </c:pt>
                <c:pt idx="15">
                  <c:v>5.0609009347067957</c:v>
                </c:pt>
                <c:pt idx="16">
                  <c:v>5.1031719480889688</c:v>
                </c:pt>
                <c:pt idx="17">
                  <c:v>5.1422031673163033</c:v>
                </c:pt>
                <c:pt idx="18">
                  <c:v>5.1813520927597168</c:v>
                </c:pt>
                <c:pt idx="19">
                  <c:v>5.216079591496392</c:v>
                </c:pt>
                <c:pt idx="20">
                  <c:v>5.2519029148818435</c:v>
                </c:pt>
                <c:pt idx="21">
                  <c:v>5.2900254116814862</c:v>
                </c:pt>
                <c:pt idx="22">
                  <c:v>5.3265746876686535</c:v>
                </c:pt>
                <c:pt idx="23">
                  <c:v>5.3646352285814078</c:v>
                </c:pt>
                <c:pt idx="24">
                  <c:v>5.4052298658277769</c:v>
                </c:pt>
                <c:pt idx="25">
                  <c:v>5.4462410754247852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3.8485847133165367</c:v>
                </c:pt>
                <c:pt idx="1">
                  <c:v>4.9836337830210233</c:v>
                </c:pt>
                <c:pt idx="2">
                  <c:v>5.1160896603801733</c:v>
                </c:pt>
                <c:pt idx="3">
                  <c:v>4.9114253391043459</c:v>
                </c:pt>
                <c:pt idx="4">
                  <c:v>5.125388887661102</c:v>
                </c:pt>
                <c:pt idx="5">
                  <c:v>4.9099768797065559</c:v>
                </c:pt>
                <c:pt idx="6">
                  <c:v>5.4458470118777136</c:v>
                </c:pt>
                <c:pt idx="7">
                  <c:v>5.6669751749024169</c:v>
                </c:pt>
                <c:pt idx="8">
                  <c:v>6.0076412336791947</c:v>
                </c:pt>
                <c:pt idx="9">
                  <c:v>5.7610830139807714</c:v>
                </c:pt>
                <c:pt idx="10">
                  <c:v>5.7594159275098527</c:v>
                </c:pt>
                <c:pt idx="11">
                  <c:v>8.484779902717916</c:v>
                </c:pt>
                <c:pt idx="12">
                  <c:v>8.6551698074135164</c:v>
                </c:pt>
                <c:pt idx="13">
                  <c:v>8.8396693553771755</c:v>
                </c:pt>
                <c:pt idx="14">
                  <c:v>9.0323227212267518</c:v>
                </c:pt>
                <c:pt idx="15">
                  <c:v>9.2115535006778053</c:v>
                </c:pt>
                <c:pt idx="16">
                  <c:v>9.3851601029446314</c:v>
                </c:pt>
                <c:pt idx="17">
                  <c:v>9.5575440714795619</c:v>
                </c:pt>
                <c:pt idx="18">
                  <c:v>9.7368464967422241</c:v>
                </c:pt>
                <c:pt idx="19">
                  <c:v>9.914812433381341</c:v>
                </c:pt>
                <c:pt idx="20">
                  <c:v>10.093662370008706</c:v>
                </c:pt>
                <c:pt idx="21">
                  <c:v>10.265069104509365</c:v>
                </c:pt>
                <c:pt idx="22">
                  <c:v>10.434016968001815</c:v>
                </c:pt>
                <c:pt idx="23">
                  <c:v>10.617609726336338</c:v>
                </c:pt>
                <c:pt idx="24">
                  <c:v>10.802184945071545</c:v>
                </c:pt>
                <c:pt idx="25">
                  <c:v>10.986350779061981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2.4830942092156567</c:v>
                </c:pt>
                <c:pt idx="1">
                  <c:v>2.639281856400018</c:v>
                </c:pt>
                <c:pt idx="2">
                  <c:v>2.6538036159678913</c:v>
                </c:pt>
                <c:pt idx="3">
                  <c:v>2.4380738157637896</c:v>
                </c:pt>
                <c:pt idx="4">
                  <c:v>2.5879244797081591</c:v>
                </c:pt>
                <c:pt idx="5">
                  <c:v>2.6562526539235942</c:v>
                </c:pt>
                <c:pt idx="6">
                  <c:v>2.8913944394498574</c:v>
                </c:pt>
                <c:pt idx="7">
                  <c:v>2.8894483713935686</c:v>
                </c:pt>
                <c:pt idx="8">
                  <c:v>2.876526801827092</c:v>
                </c:pt>
                <c:pt idx="9">
                  <c:v>2.8429460573868961</c:v>
                </c:pt>
                <c:pt idx="10">
                  <c:v>3.004315136113322</c:v>
                </c:pt>
                <c:pt idx="11">
                  <c:v>2.4740022648759394</c:v>
                </c:pt>
                <c:pt idx="12">
                  <c:v>2.4977439713347489</c:v>
                </c:pt>
                <c:pt idx="13">
                  <c:v>2.52707329000045</c:v>
                </c:pt>
                <c:pt idx="14">
                  <c:v>2.5615637490502192</c:v>
                </c:pt>
                <c:pt idx="15">
                  <c:v>2.5933103366916499</c:v>
                </c:pt>
                <c:pt idx="16">
                  <c:v>2.6195888425775959</c:v>
                </c:pt>
                <c:pt idx="17">
                  <c:v>2.6446010604541725</c:v>
                </c:pt>
                <c:pt idx="18">
                  <c:v>2.6640609939979862</c:v>
                </c:pt>
                <c:pt idx="19">
                  <c:v>2.6919270365827286</c:v>
                </c:pt>
                <c:pt idx="20">
                  <c:v>2.7140188835103554</c:v>
                </c:pt>
                <c:pt idx="21">
                  <c:v>2.7362346300201588</c:v>
                </c:pt>
                <c:pt idx="22">
                  <c:v>2.7550656038204449</c:v>
                </c:pt>
                <c:pt idx="23">
                  <c:v>2.7855971444355614</c:v>
                </c:pt>
                <c:pt idx="24">
                  <c:v>2.8059884306173677</c:v>
                </c:pt>
                <c:pt idx="25">
                  <c:v>2.8380399791702127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3.69663780783047</c:v>
                </c:pt>
                <c:pt idx="1">
                  <c:v>3.2621035373572584</c:v>
                </c:pt>
                <c:pt idx="2">
                  <c:v>3.6110351647140813</c:v>
                </c:pt>
                <c:pt idx="3">
                  <c:v>4.0232632271124515</c:v>
                </c:pt>
                <c:pt idx="4">
                  <c:v>4.2567460943473545</c:v>
                </c:pt>
                <c:pt idx="5">
                  <c:v>4.7806902325231277</c:v>
                </c:pt>
                <c:pt idx="6">
                  <c:v>4.2922206831863132</c:v>
                </c:pt>
                <c:pt idx="7">
                  <c:v>4.8032932734839564</c:v>
                </c:pt>
                <c:pt idx="8">
                  <c:v>4.8794853331326067</c:v>
                </c:pt>
                <c:pt idx="9">
                  <c:v>5.2030621319517456</c:v>
                </c:pt>
                <c:pt idx="10">
                  <c:v>5.3529129940346367</c:v>
                </c:pt>
                <c:pt idx="11">
                  <c:v>4.5940906556618959</c:v>
                </c:pt>
                <c:pt idx="12">
                  <c:v>4.49132659421615</c:v>
                </c:pt>
                <c:pt idx="13">
                  <c:v>4.4954683791468506</c:v>
                </c:pt>
                <c:pt idx="14">
                  <c:v>4.556419170013803</c:v>
                </c:pt>
                <c:pt idx="15">
                  <c:v>4.6111298409966466</c:v>
                </c:pt>
                <c:pt idx="16">
                  <c:v>4.6605485767306751</c:v>
                </c:pt>
                <c:pt idx="17">
                  <c:v>4.7094163623026528</c:v>
                </c:pt>
                <c:pt idx="18">
                  <c:v>4.7561987094663722</c:v>
                </c:pt>
                <c:pt idx="19">
                  <c:v>4.8042795586850708</c:v>
                </c:pt>
                <c:pt idx="20">
                  <c:v>4.8572886386127587</c:v>
                </c:pt>
                <c:pt idx="21">
                  <c:v>4.9070558407029168</c:v>
                </c:pt>
                <c:pt idx="22">
                  <c:v>4.9615222907306951</c:v>
                </c:pt>
                <c:pt idx="23">
                  <c:v>5.0188807629754972</c:v>
                </c:pt>
                <c:pt idx="24">
                  <c:v>5.0720080552777658</c:v>
                </c:pt>
                <c:pt idx="25">
                  <c:v>5.1276833145554255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14.713246348940711</c:v>
                </c:pt>
                <c:pt idx="1">
                  <c:v>13.702007262640047</c:v>
                </c:pt>
                <c:pt idx="2">
                  <c:v>14.180154361984295</c:v>
                </c:pt>
                <c:pt idx="3">
                  <c:v>14.333952300154776</c:v>
                </c:pt>
                <c:pt idx="4">
                  <c:v>15.469095767104118</c:v>
                </c:pt>
                <c:pt idx="5">
                  <c:v>15.513254460319002</c:v>
                </c:pt>
                <c:pt idx="6">
                  <c:v>15.884638685733222</c:v>
                </c:pt>
                <c:pt idx="7">
                  <c:v>16.980927242721958</c:v>
                </c:pt>
                <c:pt idx="8">
                  <c:v>17.211903836173676</c:v>
                </c:pt>
                <c:pt idx="9">
                  <c:v>17.155004646726734</c:v>
                </c:pt>
                <c:pt idx="10">
                  <c:v>17.645387728723392</c:v>
                </c:pt>
                <c:pt idx="11">
                  <c:v>17.259868716525226</c:v>
                </c:pt>
                <c:pt idx="12">
                  <c:v>17.378494180181281</c:v>
                </c:pt>
                <c:pt idx="13">
                  <c:v>17.519314163345051</c:v>
                </c:pt>
                <c:pt idx="14">
                  <c:v>17.680625471478063</c:v>
                </c:pt>
                <c:pt idx="15">
                  <c:v>17.804493047453018</c:v>
                </c:pt>
                <c:pt idx="16">
                  <c:v>17.915449169647573</c:v>
                </c:pt>
                <c:pt idx="17">
                  <c:v>18.021029779564142</c:v>
                </c:pt>
                <c:pt idx="18">
                  <c:v>18.14002729996054</c:v>
                </c:pt>
                <c:pt idx="19">
                  <c:v>18.257423925929483</c:v>
                </c:pt>
                <c:pt idx="20">
                  <c:v>18.386561730512671</c:v>
                </c:pt>
                <c:pt idx="21">
                  <c:v>18.517144115964026</c:v>
                </c:pt>
                <c:pt idx="22">
                  <c:v>18.649247885431244</c:v>
                </c:pt>
                <c:pt idx="23">
                  <c:v>18.778871280021388</c:v>
                </c:pt>
                <c:pt idx="24">
                  <c:v>18.915578255851699</c:v>
                </c:pt>
                <c:pt idx="25">
                  <c:v>19.045062890615412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24.407451954898313</c:v>
                </c:pt>
                <c:pt idx="1">
                  <c:v>24.991196154744049</c:v>
                </c:pt>
                <c:pt idx="2">
                  <c:v>25.498120131368726</c:v>
                </c:pt>
                <c:pt idx="3">
                  <c:v>24.561737083653245</c:v>
                </c:pt>
                <c:pt idx="4">
                  <c:v>26.400272994397032</c:v>
                </c:pt>
                <c:pt idx="5">
                  <c:v>27.686964592795619</c:v>
                </c:pt>
                <c:pt idx="6">
                  <c:v>27.434733255855974</c:v>
                </c:pt>
                <c:pt idx="7">
                  <c:v>29.409335498853086</c:v>
                </c:pt>
                <c:pt idx="8">
                  <c:v>28.887524420100497</c:v>
                </c:pt>
                <c:pt idx="9">
                  <c:v>27.748730784266133</c:v>
                </c:pt>
                <c:pt idx="10">
                  <c:v>28.802876726253523</c:v>
                </c:pt>
                <c:pt idx="11">
                  <c:v>29.615665477073478</c:v>
                </c:pt>
                <c:pt idx="12">
                  <c:v>29.740677328965401</c:v>
                </c:pt>
                <c:pt idx="13">
                  <c:v>29.866631269001626</c:v>
                </c:pt>
                <c:pt idx="14">
                  <c:v>30.014033962983131</c:v>
                </c:pt>
                <c:pt idx="15">
                  <c:v>30.106413401889025</c:v>
                </c:pt>
                <c:pt idx="16">
                  <c:v>30.163574564121454</c:v>
                </c:pt>
                <c:pt idx="17">
                  <c:v>30.190522924881385</c:v>
                </c:pt>
                <c:pt idx="18">
                  <c:v>30.198729054710132</c:v>
                </c:pt>
                <c:pt idx="19">
                  <c:v>30.206569491212719</c:v>
                </c:pt>
                <c:pt idx="20">
                  <c:v>30.230494124433807</c:v>
                </c:pt>
                <c:pt idx="21">
                  <c:v>30.245808790290667</c:v>
                </c:pt>
                <c:pt idx="22">
                  <c:v>30.242284640909045</c:v>
                </c:pt>
                <c:pt idx="23">
                  <c:v>30.229058050988609</c:v>
                </c:pt>
                <c:pt idx="24">
                  <c:v>30.196879075340242</c:v>
                </c:pt>
                <c:pt idx="25">
                  <c:v>30.145095085635468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7.1709339074470568</c:v>
                </c:pt>
                <c:pt idx="1">
                  <c:v>6.7074424480552635</c:v>
                </c:pt>
                <c:pt idx="2">
                  <c:v>6.5458682866018894</c:v>
                </c:pt>
                <c:pt idx="3">
                  <c:v>6.6072546484103638</c:v>
                </c:pt>
                <c:pt idx="4">
                  <c:v>6.8243774500794272</c:v>
                </c:pt>
                <c:pt idx="5">
                  <c:v>6.4825770172920736</c:v>
                </c:pt>
                <c:pt idx="6">
                  <c:v>6.2089358174267844</c:v>
                </c:pt>
                <c:pt idx="7">
                  <c:v>6.8013121959058109</c:v>
                </c:pt>
                <c:pt idx="8">
                  <c:v>6.9921955912444904</c:v>
                </c:pt>
                <c:pt idx="9">
                  <c:v>5.9158314229980258</c:v>
                </c:pt>
                <c:pt idx="10">
                  <c:v>5.7601469605277344</c:v>
                </c:pt>
                <c:pt idx="11">
                  <c:v>5.7245163596349391</c:v>
                </c:pt>
                <c:pt idx="12">
                  <c:v>5.6591670359407704</c:v>
                </c:pt>
                <c:pt idx="13">
                  <c:v>5.5825736254372957</c:v>
                </c:pt>
                <c:pt idx="14">
                  <c:v>5.5079880085098987</c:v>
                </c:pt>
                <c:pt idx="15">
                  <c:v>5.4078104688395916</c:v>
                </c:pt>
                <c:pt idx="16">
                  <c:v>5.2632272634806876</c:v>
                </c:pt>
                <c:pt idx="17">
                  <c:v>5.1255745560561543</c:v>
                </c:pt>
                <c:pt idx="18">
                  <c:v>4.9569521752189027</c:v>
                </c:pt>
                <c:pt idx="19">
                  <c:v>4.7716559282608202</c:v>
                </c:pt>
                <c:pt idx="20">
                  <c:v>4.5810784457388811</c:v>
                </c:pt>
                <c:pt idx="21">
                  <c:v>4.3803862679822707</c:v>
                </c:pt>
                <c:pt idx="22">
                  <c:v>4.1954501024844655</c:v>
                </c:pt>
                <c:pt idx="23">
                  <c:v>3.9694619789004961</c:v>
                </c:pt>
                <c:pt idx="24">
                  <c:v>3.7671510228773988</c:v>
                </c:pt>
                <c:pt idx="25">
                  <c:v>3.6163066675110755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4.9642965194761146</c:v>
                </c:pt>
                <c:pt idx="1">
                  <c:v>3.4740102357365257</c:v>
                </c:pt>
                <c:pt idx="2">
                  <c:v>4.2144771085297572</c:v>
                </c:pt>
                <c:pt idx="3">
                  <c:v>3.5476533795313676</c:v>
                </c:pt>
                <c:pt idx="4">
                  <c:v>3.7447654620108186</c:v>
                </c:pt>
                <c:pt idx="5">
                  <c:v>4.3303802647780243</c:v>
                </c:pt>
                <c:pt idx="6">
                  <c:v>3.5163595216777166</c:v>
                </c:pt>
                <c:pt idx="7">
                  <c:v>2.998143734020728</c:v>
                </c:pt>
                <c:pt idx="8">
                  <c:v>4.1815662119788435</c:v>
                </c:pt>
                <c:pt idx="9">
                  <c:v>3.6264020256790093</c:v>
                </c:pt>
                <c:pt idx="10">
                  <c:v>2.9961155528216894</c:v>
                </c:pt>
                <c:pt idx="11">
                  <c:v>2.8430274644213451</c:v>
                </c:pt>
                <c:pt idx="12">
                  <c:v>2.8587855097685737</c:v>
                </c:pt>
                <c:pt idx="13">
                  <c:v>2.8942504674714895</c:v>
                </c:pt>
                <c:pt idx="14">
                  <c:v>2.9318948512266356</c:v>
                </c:pt>
                <c:pt idx="15">
                  <c:v>2.9509456546867079</c:v>
                </c:pt>
                <c:pt idx="16">
                  <c:v>2.9675538099841763</c:v>
                </c:pt>
                <c:pt idx="17">
                  <c:v>2.9831375958844593</c:v>
                </c:pt>
                <c:pt idx="18">
                  <c:v>2.9983003899897533</c:v>
                </c:pt>
                <c:pt idx="19">
                  <c:v>3.0132424709077306</c:v>
                </c:pt>
                <c:pt idx="20">
                  <c:v>3.0288431301794314</c:v>
                </c:pt>
                <c:pt idx="21">
                  <c:v>3.045304172934415</c:v>
                </c:pt>
                <c:pt idx="22">
                  <c:v>3.0616919609950255</c:v>
                </c:pt>
                <c:pt idx="23">
                  <c:v>3.0779778219139775</c:v>
                </c:pt>
                <c:pt idx="24">
                  <c:v>3.0938347052560609</c:v>
                </c:pt>
                <c:pt idx="25">
                  <c:v>3.1089033740810588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13.245748135911681</c:v>
                </c:pt>
                <c:pt idx="1">
                  <c:v>13.7197868031199</c:v>
                </c:pt>
                <c:pt idx="2">
                  <c:v>12.859104223753667</c:v>
                </c:pt>
                <c:pt idx="3">
                  <c:v>13.257154774167137</c:v>
                </c:pt>
                <c:pt idx="4">
                  <c:v>14.411938772079818</c:v>
                </c:pt>
                <c:pt idx="5">
                  <c:v>14.686889462892081</c:v>
                </c:pt>
                <c:pt idx="6">
                  <c:v>13.972096274546546</c:v>
                </c:pt>
                <c:pt idx="7">
                  <c:v>13.959227016147432</c:v>
                </c:pt>
                <c:pt idx="8">
                  <c:v>14.129746832550506</c:v>
                </c:pt>
                <c:pt idx="9">
                  <c:v>14.958160723083028</c:v>
                </c:pt>
                <c:pt idx="10">
                  <c:v>12.42166820004377</c:v>
                </c:pt>
                <c:pt idx="11">
                  <c:v>12.463895784288873</c:v>
                </c:pt>
                <c:pt idx="12">
                  <c:v>12.402838702213561</c:v>
                </c:pt>
                <c:pt idx="13">
                  <c:v>12.358268487286496</c:v>
                </c:pt>
                <c:pt idx="14">
                  <c:v>12.322101505351196</c:v>
                </c:pt>
                <c:pt idx="15">
                  <c:v>12.263248745039116</c:v>
                </c:pt>
                <c:pt idx="16">
                  <c:v>12.191093136136489</c:v>
                </c:pt>
                <c:pt idx="17">
                  <c:v>12.112204365119652</c:v>
                </c:pt>
                <c:pt idx="18">
                  <c:v>12.027150878747886</c:v>
                </c:pt>
                <c:pt idx="19">
                  <c:v>11.938591104449124</c:v>
                </c:pt>
                <c:pt idx="20">
                  <c:v>11.861137882232862</c:v>
                </c:pt>
                <c:pt idx="21">
                  <c:v>11.78397622795319</c:v>
                </c:pt>
                <c:pt idx="22">
                  <c:v>11.712114013737692</c:v>
                </c:pt>
                <c:pt idx="23">
                  <c:v>11.637466232669208</c:v>
                </c:pt>
                <c:pt idx="24">
                  <c:v>11.559441055818773</c:v>
                </c:pt>
                <c:pt idx="25">
                  <c:v>11.479293238440201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10.89663854349809</c:v>
                </c:pt>
                <c:pt idx="1">
                  <c:v>9.5379880827081838</c:v>
                </c:pt>
                <c:pt idx="2">
                  <c:v>9.1823920235125556</c:v>
                </c:pt>
                <c:pt idx="3">
                  <c:v>9.5826289807423315</c:v>
                </c:pt>
                <c:pt idx="4">
                  <c:v>10.075328016953019</c:v>
                </c:pt>
                <c:pt idx="5">
                  <c:v>10.399316614569258</c:v>
                </c:pt>
                <c:pt idx="6">
                  <c:v>9.3395060860630466</c:v>
                </c:pt>
                <c:pt idx="7">
                  <c:v>10.200863795344647</c:v>
                </c:pt>
                <c:pt idx="8">
                  <c:v>11.259833643731142</c:v>
                </c:pt>
                <c:pt idx="9">
                  <c:v>12.12804510168203</c:v>
                </c:pt>
                <c:pt idx="10">
                  <c:v>9.9273481333272056</c:v>
                </c:pt>
                <c:pt idx="11">
                  <c:v>10.092010831392429</c:v>
                </c:pt>
                <c:pt idx="12">
                  <c:v>9.9679569756689759</c:v>
                </c:pt>
                <c:pt idx="13">
                  <c:v>9.8209550865733775</c:v>
                </c:pt>
                <c:pt idx="14">
                  <c:v>9.7030965976006573</c:v>
                </c:pt>
                <c:pt idx="15">
                  <c:v>9.5895216182723981</c:v>
                </c:pt>
                <c:pt idx="16">
                  <c:v>9.4634325444686365</c:v>
                </c:pt>
                <c:pt idx="17">
                  <c:v>9.3308505783127078</c:v>
                </c:pt>
                <c:pt idx="18">
                  <c:v>9.2077305413324186</c:v>
                </c:pt>
                <c:pt idx="19">
                  <c:v>9.0777605117573739</c:v>
                </c:pt>
                <c:pt idx="20">
                  <c:v>8.9479216346026664</c:v>
                </c:pt>
                <c:pt idx="21">
                  <c:v>8.8144379045451178</c:v>
                </c:pt>
                <c:pt idx="22">
                  <c:v>8.6824043571155052</c:v>
                </c:pt>
                <c:pt idx="23">
                  <c:v>8.5518488139278315</c:v>
                </c:pt>
                <c:pt idx="24">
                  <c:v>8.4184380119817828</c:v>
                </c:pt>
                <c:pt idx="25">
                  <c:v>8.2828593402519104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5.6620693022697068</c:v>
                </c:pt>
                <c:pt idx="1">
                  <c:v>5.1758362387774772</c:v>
                </c:pt>
                <c:pt idx="2">
                  <c:v>5.793333397855819</c:v>
                </c:pt>
                <c:pt idx="3">
                  <c:v>5.6150356251965023</c:v>
                </c:pt>
                <c:pt idx="4">
                  <c:v>6.006189520979726</c:v>
                </c:pt>
                <c:pt idx="5">
                  <c:v>5.7376167828545075</c:v>
                </c:pt>
                <c:pt idx="6">
                  <c:v>5.7239219076626613</c:v>
                </c:pt>
                <c:pt idx="7">
                  <c:v>6.088327396474809</c:v>
                </c:pt>
                <c:pt idx="8">
                  <c:v>5.2970975005452159</c:v>
                </c:pt>
                <c:pt idx="9">
                  <c:v>5.1232677616316291</c:v>
                </c:pt>
                <c:pt idx="10">
                  <c:v>5.1508955328789821</c:v>
                </c:pt>
                <c:pt idx="11">
                  <c:v>5.3095857272896403</c:v>
                </c:pt>
                <c:pt idx="12">
                  <c:v>5.3036588148605475</c:v>
                </c:pt>
                <c:pt idx="13">
                  <c:v>5.2675612267389127</c:v>
                </c:pt>
                <c:pt idx="14">
                  <c:v>5.235233862441949</c:v>
                </c:pt>
                <c:pt idx="15">
                  <c:v>5.2067702764878465</c:v>
                </c:pt>
                <c:pt idx="16">
                  <c:v>5.1949097078893489</c:v>
                </c:pt>
                <c:pt idx="17">
                  <c:v>5.1837136440521343</c:v>
                </c:pt>
                <c:pt idx="18">
                  <c:v>5.1775981111482103</c:v>
                </c:pt>
                <c:pt idx="19">
                  <c:v>5.1731621173855515</c:v>
                </c:pt>
                <c:pt idx="20">
                  <c:v>5.1718375658257285</c:v>
                </c:pt>
                <c:pt idx="21">
                  <c:v>5.1690450655572331</c:v>
                </c:pt>
                <c:pt idx="22">
                  <c:v>5.1649834176927234</c:v>
                </c:pt>
                <c:pt idx="23">
                  <c:v>5.1626469055949151</c:v>
                </c:pt>
                <c:pt idx="24">
                  <c:v>5.1660078027867318</c:v>
                </c:pt>
                <c:pt idx="25">
                  <c:v>5.1684189143869563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20.787579167455505</c:v>
                </c:pt>
                <c:pt idx="1">
                  <c:v>19.205539053943085</c:v>
                </c:pt>
                <c:pt idx="2">
                  <c:v>20.507901085246971</c:v>
                </c:pt>
                <c:pt idx="3">
                  <c:v>20.330057777816421</c:v>
                </c:pt>
                <c:pt idx="4">
                  <c:v>21.631765845547005</c:v>
                </c:pt>
                <c:pt idx="5">
                  <c:v>21.045743997020093</c:v>
                </c:pt>
                <c:pt idx="6">
                  <c:v>22.891189663179325</c:v>
                </c:pt>
                <c:pt idx="7">
                  <c:v>23.703133095052035</c:v>
                </c:pt>
                <c:pt idx="8">
                  <c:v>23.052433469359002</c:v>
                </c:pt>
                <c:pt idx="9">
                  <c:v>21.909636294259869</c:v>
                </c:pt>
                <c:pt idx="10">
                  <c:v>21.05579720079195</c:v>
                </c:pt>
                <c:pt idx="11">
                  <c:v>21.118760108802466</c:v>
                </c:pt>
                <c:pt idx="12">
                  <c:v>21.316340497239622</c:v>
                </c:pt>
                <c:pt idx="13">
                  <c:v>21.545722516254212</c:v>
                </c:pt>
                <c:pt idx="14">
                  <c:v>21.784491736190262</c:v>
                </c:pt>
                <c:pt idx="15">
                  <c:v>21.988882983694459</c:v>
                </c:pt>
                <c:pt idx="16">
                  <c:v>22.179282478482794</c:v>
                </c:pt>
                <c:pt idx="17">
                  <c:v>22.365802111001088</c:v>
                </c:pt>
                <c:pt idx="18">
                  <c:v>22.570843161092398</c:v>
                </c:pt>
                <c:pt idx="19">
                  <c:v>22.771623866453755</c:v>
                </c:pt>
                <c:pt idx="20">
                  <c:v>22.971885428516476</c:v>
                </c:pt>
                <c:pt idx="21">
                  <c:v>23.179804116268013</c:v>
                </c:pt>
                <c:pt idx="22">
                  <c:v>23.388925479629226</c:v>
                </c:pt>
                <c:pt idx="23">
                  <c:v>23.61227203442078</c:v>
                </c:pt>
                <c:pt idx="24">
                  <c:v>23.837079857792073</c:v>
                </c:pt>
                <c:pt idx="25">
                  <c:v>24.056083664238603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5.5916724017383919</c:v>
                </c:pt>
                <c:pt idx="1">
                  <c:v>6.2395189311679813</c:v>
                </c:pt>
                <c:pt idx="2">
                  <c:v>5.6742232600488345</c:v>
                </c:pt>
                <c:pt idx="3">
                  <c:v>5.8259156059207928</c:v>
                </c:pt>
                <c:pt idx="4">
                  <c:v>5.4400336256785415</c:v>
                </c:pt>
                <c:pt idx="5">
                  <c:v>6.4696831393279011</c:v>
                </c:pt>
                <c:pt idx="6">
                  <c:v>6.7869708396974149</c:v>
                </c:pt>
                <c:pt idx="7">
                  <c:v>7.2564874414169793</c:v>
                </c:pt>
                <c:pt idx="8">
                  <c:v>6.3111581701325612</c:v>
                </c:pt>
                <c:pt idx="9">
                  <c:v>6.4405878979009943</c:v>
                </c:pt>
                <c:pt idx="10">
                  <c:v>5.8640971883820496</c:v>
                </c:pt>
                <c:pt idx="11">
                  <c:v>5.3934555761742793</c:v>
                </c:pt>
                <c:pt idx="12">
                  <c:v>5.384446202556461</c:v>
                </c:pt>
                <c:pt idx="13">
                  <c:v>5.3914560106386933</c:v>
                </c:pt>
                <c:pt idx="14">
                  <c:v>5.4104655538846629</c:v>
                </c:pt>
                <c:pt idx="15">
                  <c:v>5.4225084101991312</c:v>
                </c:pt>
                <c:pt idx="16">
                  <c:v>5.4304802677836621</c:v>
                </c:pt>
                <c:pt idx="17">
                  <c:v>5.4374888157514132</c:v>
                </c:pt>
                <c:pt idx="18">
                  <c:v>5.4418592073331231</c:v>
                </c:pt>
                <c:pt idx="19">
                  <c:v>5.4440780120369165</c:v>
                </c:pt>
                <c:pt idx="20">
                  <c:v>5.4482425627449658</c:v>
                </c:pt>
                <c:pt idx="21">
                  <c:v>5.4536295805055746</c:v>
                </c:pt>
                <c:pt idx="22">
                  <c:v>5.4580563884719266</c:v>
                </c:pt>
                <c:pt idx="23">
                  <c:v>5.4604111839726457</c:v>
                </c:pt>
                <c:pt idx="24">
                  <c:v>5.4663776024770199</c:v>
                </c:pt>
                <c:pt idx="25">
                  <c:v>5.475198359891646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0.39528416685383033</c:v>
                </c:pt>
                <c:pt idx="1">
                  <c:v>0.2622279104533311</c:v>
                </c:pt>
                <c:pt idx="2">
                  <c:v>0.26677246371583663</c:v>
                </c:pt>
                <c:pt idx="3">
                  <c:v>0.23222859799592904</c:v>
                </c:pt>
                <c:pt idx="4">
                  <c:v>0.27908606724751389</c:v>
                </c:pt>
                <c:pt idx="5">
                  <c:v>0.25924546734317783</c:v>
                </c:pt>
                <c:pt idx="6">
                  <c:v>0.22450451999462687</c:v>
                </c:pt>
                <c:pt idx="7">
                  <c:v>0.25650687319876947</c:v>
                </c:pt>
                <c:pt idx="8">
                  <c:v>0.27149197943856457</c:v>
                </c:pt>
                <c:pt idx="9">
                  <c:v>0.24308370406730151</c:v>
                </c:pt>
                <c:pt idx="10">
                  <c:v>0.29850723337495816</c:v>
                </c:pt>
                <c:pt idx="11">
                  <c:v>0.20853133282450437</c:v>
                </c:pt>
                <c:pt idx="12">
                  <c:v>0.21117983867024012</c:v>
                </c:pt>
                <c:pt idx="13">
                  <c:v>0.21401044116819923</c:v>
                </c:pt>
                <c:pt idx="14">
                  <c:v>0.2171419018483374</c:v>
                </c:pt>
                <c:pt idx="15">
                  <c:v>0.22033059778851743</c:v>
                </c:pt>
                <c:pt idx="16">
                  <c:v>0.22290883227510769</c:v>
                </c:pt>
                <c:pt idx="17">
                  <c:v>0.22537176033052614</c:v>
                </c:pt>
                <c:pt idx="18">
                  <c:v>0.22747895317514646</c:v>
                </c:pt>
                <c:pt idx="19">
                  <c:v>0.23051168094600125</c:v>
                </c:pt>
                <c:pt idx="20">
                  <c:v>0.23305482845437558</c:v>
                </c:pt>
                <c:pt idx="21">
                  <c:v>0.23559675982668329</c:v>
                </c:pt>
                <c:pt idx="22">
                  <c:v>0.23779831243952379</c:v>
                </c:pt>
                <c:pt idx="23">
                  <c:v>0.24084202833909923</c:v>
                </c:pt>
                <c:pt idx="24">
                  <c:v>0.243043066666768</c:v>
                </c:pt>
                <c:pt idx="25">
                  <c:v>0.24603016043983633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17.387659817849269</c:v>
                </c:pt>
                <c:pt idx="1">
                  <c:v>17.945881827360964</c:v>
                </c:pt>
                <c:pt idx="2">
                  <c:v>19.413760973607893</c:v>
                </c:pt>
                <c:pt idx="3">
                  <c:v>18.426058209524264</c:v>
                </c:pt>
                <c:pt idx="4">
                  <c:v>20.467624543198124</c:v>
                </c:pt>
                <c:pt idx="5">
                  <c:v>18.487794894167539</c:v>
                </c:pt>
                <c:pt idx="6">
                  <c:v>18.363739504103627</c:v>
                </c:pt>
                <c:pt idx="7">
                  <c:v>18.657726183368332</c:v>
                </c:pt>
                <c:pt idx="8">
                  <c:v>17.872514919280885</c:v>
                </c:pt>
                <c:pt idx="9">
                  <c:v>17.314137457152139</c:v>
                </c:pt>
                <c:pt idx="10">
                  <c:v>16.888929225220934</c:v>
                </c:pt>
                <c:pt idx="11">
                  <c:v>16.50662701171154</c:v>
                </c:pt>
                <c:pt idx="12">
                  <c:v>16.496103771048631</c:v>
                </c:pt>
                <c:pt idx="13">
                  <c:v>16.506284400745187</c:v>
                </c:pt>
                <c:pt idx="14">
                  <c:v>16.531039369946818</c:v>
                </c:pt>
                <c:pt idx="15">
                  <c:v>16.511425913078401</c:v>
                </c:pt>
                <c:pt idx="16">
                  <c:v>16.476030429474825</c:v>
                </c:pt>
                <c:pt idx="17">
                  <c:v>16.431658559836492</c:v>
                </c:pt>
                <c:pt idx="18">
                  <c:v>16.38535979150419</c:v>
                </c:pt>
                <c:pt idx="19">
                  <c:v>16.339806864962668</c:v>
                </c:pt>
                <c:pt idx="20">
                  <c:v>16.29592495611654</c:v>
                </c:pt>
                <c:pt idx="21">
                  <c:v>16.275413475168339</c:v>
                </c:pt>
                <c:pt idx="22">
                  <c:v>16.248791294174193</c:v>
                </c:pt>
                <c:pt idx="23">
                  <c:v>16.219381848585712</c:v>
                </c:pt>
                <c:pt idx="24">
                  <c:v>16.176544013888922</c:v>
                </c:pt>
                <c:pt idx="25">
                  <c:v>16.116586906330511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4.2603041983676784</c:v>
                </c:pt>
                <c:pt idx="1">
                  <c:v>4.2915926607326957</c:v>
                </c:pt>
                <c:pt idx="2">
                  <c:v>4.4998994723068355</c:v>
                </c:pt>
                <c:pt idx="3">
                  <c:v>4.4490183859343553</c:v>
                </c:pt>
                <c:pt idx="4">
                  <c:v>4.5207975400670684</c:v>
                </c:pt>
                <c:pt idx="5">
                  <c:v>4.8631195940917502</c:v>
                </c:pt>
                <c:pt idx="6">
                  <c:v>4.8938694602458783</c:v>
                </c:pt>
                <c:pt idx="7">
                  <c:v>5.6641573089774031</c:v>
                </c:pt>
                <c:pt idx="8">
                  <c:v>5.81708095466748</c:v>
                </c:pt>
                <c:pt idx="9">
                  <c:v>5.8037090083394514</c:v>
                </c:pt>
                <c:pt idx="10">
                  <c:v>5.9035579592206036</c:v>
                </c:pt>
                <c:pt idx="11">
                  <c:v>6.3212812389649722</c:v>
                </c:pt>
                <c:pt idx="12">
                  <c:v>6.4405309769039576</c:v>
                </c:pt>
                <c:pt idx="13">
                  <c:v>6.545742113856666</c:v>
                </c:pt>
                <c:pt idx="14">
                  <c:v>6.6521840773101779</c:v>
                </c:pt>
                <c:pt idx="15">
                  <c:v>6.7450010551345461</c:v>
                </c:pt>
                <c:pt idx="16">
                  <c:v>6.8308670058346728</c:v>
                </c:pt>
                <c:pt idx="17">
                  <c:v>6.9196368710717007</c:v>
                </c:pt>
                <c:pt idx="18">
                  <c:v>7.0119739857261729</c:v>
                </c:pt>
                <c:pt idx="19">
                  <c:v>7.1060861755972828</c:v>
                </c:pt>
                <c:pt idx="20">
                  <c:v>7.2028108454390933</c:v>
                </c:pt>
                <c:pt idx="21">
                  <c:v>7.2959077067542264</c:v>
                </c:pt>
                <c:pt idx="22">
                  <c:v>7.3873633804122143</c:v>
                </c:pt>
                <c:pt idx="23">
                  <c:v>7.4836254566225549</c:v>
                </c:pt>
                <c:pt idx="24">
                  <c:v>7.5799571543616242</c:v>
                </c:pt>
                <c:pt idx="25">
                  <c:v>7.6782769259291799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11.63661998441037</c:v>
                </c:pt>
                <c:pt idx="1">
                  <c:v>10.777654187470391</c:v>
                </c:pt>
                <c:pt idx="2">
                  <c:v>10.954133591787523</c:v>
                </c:pt>
                <c:pt idx="3">
                  <c:v>11.41579121720442</c:v>
                </c:pt>
                <c:pt idx="4">
                  <c:v>12.095115116071208</c:v>
                </c:pt>
                <c:pt idx="5">
                  <c:v>12.119905074565146</c:v>
                </c:pt>
                <c:pt idx="6">
                  <c:v>12.102048290937146</c:v>
                </c:pt>
                <c:pt idx="7">
                  <c:v>12.239511575019034</c:v>
                </c:pt>
                <c:pt idx="8">
                  <c:v>12.097480291391413</c:v>
                </c:pt>
                <c:pt idx="9">
                  <c:v>11.246567023941926</c:v>
                </c:pt>
                <c:pt idx="10">
                  <c:v>9.6704600819109903</c:v>
                </c:pt>
                <c:pt idx="11">
                  <c:v>10.264729212949934</c:v>
                </c:pt>
                <c:pt idx="12">
                  <c:v>10.238803136468407</c:v>
                </c:pt>
                <c:pt idx="13">
                  <c:v>10.20962772433831</c:v>
                </c:pt>
                <c:pt idx="14">
                  <c:v>10.181723375540654</c:v>
                </c:pt>
                <c:pt idx="15">
                  <c:v>10.120612551303815</c:v>
                </c:pt>
                <c:pt idx="16">
                  <c:v>10.074766726423702</c:v>
                </c:pt>
                <c:pt idx="17">
                  <c:v>10.025594776040844</c:v>
                </c:pt>
                <c:pt idx="18">
                  <c:v>9.9724696798399268</c:v>
                </c:pt>
                <c:pt idx="19">
                  <c:v>9.9112731884359935</c:v>
                </c:pt>
                <c:pt idx="20">
                  <c:v>9.8529155830701871</c:v>
                </c:pt>
                <c:pt idx="21">
                  <c:v>9.7900870446941148</c:v>
                </c:pt>
                <c:pt idx="22">
                  <c:v>9.7341859329459037</c:v>
                </c:pt>
                <c:pt idx="23">
                  <c:v>9.6750599102551043</c:v>
                </c:pt>
                <c:pt idx="24">
                  <c:v>9.6025408415034246</c:v>
                </c:pt>
                <c:pt idx="25">
                  <c:v>9.5223077314946583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10.378856376764935</c:v>
                </c:pt>
                <c:pt idx="1">
                  <c:v>9.9260971214785005</c:v>
                </c:pt>
                <c:pt idx="2">
                  <c:v>10.339802568351645</c:v>
                </c:pt>
                <c:pt idx="3">
                  <c:v>9.0474370415905536</c:v>
                </c:pt>
                <c:pt idx="4">
                  <c:v>10.090201255285105</c:v>
                </c:pt>
                <c:pt idx="5">
                  <c:v>11.020501374395678</c:v>
                </c:pt>
                <c:pt idx="6">
                  <c:v>14.257482571703024</c:v>
                </c:pt>
                <c:pt idx="7">
                  <c:v>15.327779047552545</c:v>
                </c:pt>
                <c:pt idx="8">
                  <c:v>11.260730529826283</c:v>
                </c:pt>
                <c:pt idx="9">
                  <c:v>13.398877803097751</c:v>
                </c:pt>
                <c:pt idx="10">
                  <c:v>11.82668890593459</c:v>
                </c:pt>
                <c:pt idx="11">
                  <c:v>12.074768619904075</c:v>
                </c:pt>
                <c:pt idx="12">
                  <c:v>12.096482800947038</c:v>
                </c:pt>
                <c:pt idx="13">
                  <c:v>12.123458377907388</c:v>
                </c:pt>
                <c:pt idx="14">
                  <c:v>12.159775494440341</c:v>
                </c:pt>
                <c:pt idx="15">
                  <c:v>12.183235716765065</c:v>
                </c:pt>
                <c:pt idx="16">
                  <c:v>12.194286858722231</c:v>
                </c:pt>
                <c:pt idx="17">
                  <c:v>12.199067934943988</c:v>
                </c:pt>
                <c:pt idx="18">
                  <c:v>12.20169831016401</c:v>
                </c:pt>
                <c:pt idx="19">
                  <c:v>12.201832474311015</c:v>
                </c:pt>
                <c:pt idx="20">
                  <c:v>12.20595389079755</c:v>
                </c:pt>
                <c:pt idx="21">
                  <c:v>12.204673899466506</c:v>
                </c:pt>
                <c:pt idx="22">
                  <c:v>12.205514223766871</c:v>
                </c:pt>
                <c:pt idx="23">
                  <c:v>12.205121982440618</c:v>
                </c:pt>
                <c:pt idx="24">
                  <c:v>12.203589055477122</c:v>
                </c:pt>
                <c:pt idx="25">
                  <c:v>12.20130010464025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5.7243689344904585</c:v>
                </c:pt>
                <c:pt idx="1">
                  <c:v>5.2398638203577796</c:v>
                </c:pt>
                <c:pt idx="2">
                  <c:v>5.2768889174342357</c:v>
                </c:pt>
                <c:pt idx="3">
                  <c:v>5.2443014947150193</c:v>
                </c:pt>
                <c:pt idx="4">
                  <c:v>6.003919389320286</c:v>
                </c:pt>
                <c:pt idx="5">
                  <c:v>6.3052049007695761</c:v>
                </c:pt>
                <c:pt idx="6">
                  <c:v>6.6760562808059518</c:v>
                </c:pt>
                <c:pt idx="7">
                  <c:v>6.2274365456944754</c:v>
                </c:pt>
                <c:pt idx="8">
                  <c:v>5.9218097368662477</c:v>
                </c:pt>
                <c:pt idx="9">
                  <c:v>5.7759610454543742</c:v>
                </c:pt>
                <c:pt idx="10">
                  <c:v>4.9419015918479783</c:v>
                </c:pt>
                <c:pt idx="11">
                  <c:v>8.2368365441750804</c:v>
                </c:pt>
                <c:pt idx="12">
                  <c:v>8.3440860941577704</c:v>
                </c:pt>
                <c:pt idx="13">
                  <c:v>8.4681321129678242</c:v>
                </c:pt>
                <c:pt idx="14">
                  <c:v>8.6026875649340351</c:v>
                </c:pt>
                <c:pt idx="15">
                  <c:v>8.7316589087167156</c:v>
                </c:pt>
                <c:pt idx="16">
                  <c:v>8.8520759901142263</c:v>
                </c:pt>
                <c:pt idx="17">
                  <c:v>8.9637966018581796</c:v>
                </c:pt>
                <c:pt idx="18">
                  <c:v>9.0693186334492264</c:v>
                </c:pt>
                <c:pt idx="19">
                  <c:v>9.1702879389718817</c:v>
                </c:pt>
                <c:pt idx="20">
                  <c:v>9.271295549122657</c:v>
                </c:pt>
                <c:pt idx="21">
                  <c:v>9.3672503727681473</c:v>
                </c:pt>
                <c:pt idx="22">
                  <c:v>9.4733038260033187</c:v>
                </c:pt>
                <c:pt idx="23">
                  <c:v>9.5861302615851223</c:v>
                </c:pt>
                <c:pt idx="24">
                  <c:v>9.7059735284125086</c:v>
                </c:pt>
                <c:pt idx="25">
                  <c:v>9.824355552409104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26.83841862025448</c:v>
                </c:pt>
                <c:pt idx="1">
                  <c:v>25.026104357465705</c:v>
                </c:pt>
                <c:pt idx="2">
                  <c:v>26.150722307402575</c:v>
                </c:pt>
                <c:pt idx="3">
                  <c:v>24.527344588688109</c:v>
                </c:pt>
                <c:pt idx="4">
                  <c:v>25.986060416392416</c:v>
                </c:pt>
                <c:pt idx="5">
                  <c:v>26.297812075344101</c:v>
                </c:pt>
                <c:pt idx="6">
                  <c:v>26.897342035700412</c:v>
                </c:pt>
                <c:pt idx="7">
                  <c:v>28.660670056338727</c:v>
                </c:pt>
                <c:pt idx="8">
                  <c:v>27.993092305084605</c:v>
                </c:pt>
                <c:pt idx="9">
                  <c:v>29.839642152226308</c:v>
                </c:pt>
                <c:pt idx="10">
                  <c:v>26.592860275501792</c:v>
                </c:pt>
                <c:pt idx="11">
                  <c:v>24.392307155591915</c:v>
                </c:pt>
                <c:pt idx="12">
                  <c:v>24.332057233565383</c:v>
                </c:pt>
                <c:pt idx="13">
                  <c:v>24.156705193213188</c:v>
                </c:pt>
                <c:pt idx="14">
                  <c:v>23.986057572000448</c:v>
                </c:pt>
                <c:pt idx="15">
                  <c:v>23.8519217814058</c:v>
                </c:pt>
                <c:pt idx="16">
                  <c:v>23.679575288232481</c:v>
                </c:pt>
                <c:pt idx="17">
                  <c:v>23.467480536745274</c:v>
                </c:pt>
                <c:pt idx="18">
                  <c:v>23.273408279802823</c:v>
                </c:pt>
                <c:pt idx="19">
                  <c:v>23.09167247613458</c:v>
                </c:pt>
                <c:pt idx="20">
                  <c:v>22.923263294232282</c:v>
                </c:pt>
                <c:pt idx="21">
                  <c:v>22.742563782079568</c:v>
                </c:pt>
                <c:pt idx="22">
                  <c:v>22.568534908931209</c:v>
                </c:pt>
                <c:pt idx="23">
                  <c:v>22.387281867625781</c:v>
                </c:pt>
                <c:pt idx="24">
                  <c:v>22.198216615682021</c:v>
                </c:pt>
                <c:pt idx="25">
                  <c:v>22.014786022242532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19.888453133853254</c:v>
                </c:pt>
                <c:pt idx="1">
                  <c:v>21.371340709998162</c:v>
                </c:pt>
                <c:pt idx="2">
                  <c:v>22.152142413353367</c:v>
                </c:pt>
                <c:pt idx="3">
                  <c:v>22.59130209298965</c:v>
                </c:pt>
                <c:pt idx="4">
                  <c:v>23.687919638898592</c:v>
                </c:pt>
                <c:pt idx="5">
                  <c:v>24.076161137400423</c:v>
                </c:pt>
                <c:pt idx="6">
                  <c:v>25.270843882503542</c:v>
                </c:pt>
                <c:pt idx="7">
                  <c:v>27.108431154200019</c:v>
                </c:pt>
                <c:pt idx="8">
                  <c:v>27.63044858676977</c:v>
                </c:pt>
                <c:pt idx="9">
                  <c:v>28.181210560410008</c:v>
                </c:pt>
                <c:pt idx="10">
                  <c:v>29.005444970520259</c:v>
                </c:pt>
                <c:pt idx="11">
                  <c:v>26.116926637613503</c:v>
                </c:pt>
                <c:pt idx="12">
                  <c:v>26.397037133485014</c:v>
                </c:pt>
                <c:pt idx="13">
                  <c:v>26.698751398165435</c:v>
                </c:pt>
                <c:pt idx="14">
                  <c:v>27.042556261671894</c:v>
                </c:pt>
                <c:pt idx="15">
                  <c:v>27.356166862737528</c:v>
                </c:pt>
                <c:pt idx="16">
                  <c:v>27.645312683664798</c:v>
                </c:pt>
                <c:pt idx="17">
                  <c:v>27.92872595276652</c:v>
                </c:pt>
                <c:pt idx="18">
                  <c:v>28.220212919773253</c:v>
                </c:pt>
                <c:pt idx="19">
                  <c:v>28.517724457280707</c:v>
                </c:pt>
                <c:pt idx="20">
                  <c:v>28.83546649200229</c:v>
                </c:pt>
                <c:pt idx="21">
                  <c:v>29.149453869170301</c:v>
                </c:pt>
                <c:pt idx="22">
                  <c:v>29.462153148562237</c:v>
                </c:pt>
                <c:pt idx="23">
                  <c:v>29.784121481058946</c:v>
                </c:pt>
                <c:pt idx="24">
                  <c:v>30.115622339130635</c:v>
                </c:pt>
                <c:pt idx="25">
                  <c:v>30.45533541875302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47.106489273392782</c:v>
                </c:pt>
                <c:pt idx="1">
                  <c:v>45.914022296933503</c:v>
                </c:pt>
                <c:pt idx="2">
                  <c:v>46.896575938850617</c:v>
                </c:pt>
                <c:pt idx="3">
                  <c:v>48.544173471949108</c:v>
                </c:pt>
                <c:pt idx="4">
                  <c:v>50.43871034370364</c:v>
                </c:pt>
                <c:pt idx="5">
                  <c:v>50.121799433939941</c:v>
                </c:pt>
                <c:pt idx="6">
                  <c:v>54.068967884516866</c:v>
                </c:pt>
                <c:pt idx="7">
                  <c:v>55.368997429303867</c:v>
                </c:pt>
                <c:pt idx="8">
                  <c:v>58.966751033537655</c:v>
                </c:pt>
                <c:pt idx="9">
                  <c:v>57.877242100284199</c:v>
                </c:pt>
                <c:pt idx="10">
                  <c:v>60.618458292726288</c:v>
                </c:pt>
                <c:pt idx="11">
                  <c:v>61.694804298304589</c:v>
                </c:pt>
                <c:pt idx="12">
                  <c:v>62.32401924864628</c:v>
                </c:pt>
                <c:pt idx="13">
                  <c:v>63.139795208264218</c:v>
                </c:pt>
                <c:pt idx="14">
                  <c:v>64.047371536354831</c:v>
                </c:pt>
                <c:pt idx="15">
                  <c:v>64.844157393435495</c:v>
                </c:pt>
                <c:pt idx="16">
                  <c:v>65.601703772921184</c:v>
                </c:pt>
                <c:pt idx="17">
                  <c:v>66.345577974230594</c:v>
                </c:pt>
                <c:pt idx="18">
                  <c:v>67.069430334065544</c:v>
                </c:pt>
                <c:pt idx="19">
                  <c:v>67.80459869482101</c:v>
                </c:pt>
                <c:pt idx="20">
                  <c:v>68.579439248963865</c:v>
                </c:pt>
                <c:pt idx="21">
                  <c:v>69.358131861157688</c:v>
                </c:pt>
                <c:pt idx="22">
                  <c:v>70.125017176076028</c:v>
                </c:pt>
                <c:pt idx="23">
                  <c:v>70.901697998748276</c:v>
                </c:pt>
                <c:pt idx="24">
                  <c:v>71.67431469790067</c:v>
                </c:pt>
                <c:pt idx="25">
                  <c:v>72.427484494495985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29.113155561068076</c:v>
                </c:pt>
                <c:pt idx="1">
                  <c:v>28.877897159496442</c:v>
                </c:pt>
                <c:pt idx="2">
                  <c:v>29.885881836271352</c:v>
                </c:pt>
                <c:pt idx="3">
                  <c:v>30.245907023970418</c:v>
                </c:pt>
                <c:pt idx="4">
                  <c:v>31.840894002090717</c:v>
                </c:pt>
                <c:pt idx="5">
                  <c:v>32.240284176453073</c:v>
                </c:pt>
                <c:pt idx="6">
                  <c:v>33.100432203379341</c:v>
                </c:pt>
                <c:pt idx="7">
                  <c:v>35.456953653131386</c:v>
                </c:pt>
                <c:pt idx="8">
                  <c:v>36.532043823494831</c:v>
                </c:pt>
                <c:pt idx="9">
                  <c:v>35.998907133525762</c:v>
                </c:pt>
                <c:pt idx="10">
                  <c:v>37.184245968714677</c:v>
                </c:pt>
                <c:pt idx="11">
                  <c:v>37.683270618882332</c:v>
                </c:pt>
                <c:pt idx="12">
                  <c:v>37.933828698893251</c:v>
                </c:pt>
                <c:pt idx="13">
                  <c:v>38.343074339971722</c:v>
                </c:pt>
                <c:pt idx="14">
                  <c:v>38.847156767764133</c:v>
                </c:pt>
                <c:pt idx="15">
                  <c:v>39.281387660525915</c:v>
                </c:pt>
                <c:pt idx="16">
                  <c:v>39.683918639989443</c:v>
                </c:pt>
                <c:pt idx="17">
                  <c:v>40.074794441116836</c:v>
                </c:pt>
                <c:pt idx="18">
                  <c:v>40.478485592926837</c:v>
                </c:pt>
                <c:pt idx="19">
                  <c:v>40.884522546075019</c:v>
                </c:pt>
                <c:pt idx="20">
                  <c:v>41.303434537526336</c:v>
                </c:pt>
                <c:pt idx="21">
                  <c:v>41.715529102877952</c:v>
                </c:pt>
                <c:pt idx="22">
                  <c:v>42.126427435652857</c:v>
                </c:pt>
                <c:pt idx="23">
                  <c:v>42.565594142350193</c:v>
                </c:pt>
                <c:pt idx="24">
                  <c:v>43.000989552646161</c:v>
                </c:pt>
                <c:pt idx="25">
                  <c:v>43.443378038827817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31.578385862345371</c:v>
                </c:pt>
                <c:pt idx="1">
                  <c:v>31.698638602799313</c:v>
                </c:pt>
                <c:pt idx="2">
                  <c:v>32.043988417970617</c:v>
                </c:pt>
                <c:pt idx="3">
                  <c:v>31.16899173206361</c:v>
                </c:pt>
                <c:pt idx="4">
                  <c:v>33.22465044447646</c:v>
                </c:pt>
                <c:pt idx="5">
                  <c:v>34.169541610087691</c:v>
                </c:pt>
                <c:pt idx="6">
                  <c:v>33.643669073282759</c:v>
                </c:pt>
                <c:pt idx="7">
                  <c:v>36.210647694758897</c:v>
                </c:pt>
                <c:pt idx="8">
                  <c:v>35.879720011344986</c:v>
                </c:pt>
                <c:pt idx="9">
                  <c:v>33.664562207264161</c:v>
                </c:pt>
                <c:pt idx="10">
                  <c:v>34.563023686781257</c:v>
                </c:pt>
                <c:pt idx="11">
                  <c:v>35.340181836708418</c:v>
                </c:pt>
                <c:pt idx="12">
                  <c:v>35.399844364906173</c:v>
                </c:pt>
                <c:pt idx="13">
                  <c:v>35.449204894438921</c:v>
                </c:pt>
                <c:pt idx="14">
                  <c:v>35.522021971493032</c:v>
                </c:pt>
                <c:pt idx="15">
                  <c:v>35.514223870728614</c:v>
                </c:pt>
                <c:pt idx="16">
                  <c:v>35.426801827602141</c:v>
                </c:pt>
                <c:pt idx="17">
                  <c:v>35.316097480937543</c:v>
                </c:pt>
                <c:pt idx="18">
                  <c:v>35.155681229929037</c:v>
                </c:pt>
                <c:pt idx="19">
                  <c:v>34.978225419473539</c:v>
                </c:pt>
                <c:pt idx="20">
                  <c:v>34.811572570172686</c:v>
                </c:pt>
                <c:pt idx="21">
                  <c:v>34.626195058272941</c:v>
                </c:pt>
                <c:pt idx="22">
                  <c:v>34.437734743393513</c:v>
                </c:pt>
                <c:pt idx="23">
                  <c:v>34.198520029889103</c:v>
                </c:pt>
                <c:pt idx="24">
                  <c:v>33.964030098217641</c:v>
                </c:pt>
                <c:pt idx="25">
                  <c:v>33.761401753146544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34.768752501155596</c:v>
                </c:pt>
                <c:pt idx="1">
                  <c:v>31.907621360342091</c:v>
                </c:pt>
                <c:pt idx="2">
                  <c:v>32.049306753651798</c:v>
                </c:pt>
                <c:pt idx="3">
                  <c:v>32.002472759637342</c:v>
                </c:pt>
                <c:pt idx="4">
                  <c:v>34.23822177202338</c:v>
                </c:pt>
                <c:pt idx="5">
                  <c:v>35.154203125093872</c:v>
                </c:pt>
                <c:pt idx="6">
                  <c:v>32.551883789949969</c:v>
                </c:pt>
                <c:pt idx="7">
                  <c:v>33.246561941987615</c:v>
                </c:pt>
                <c:pt idx="8">
                  <c:v>34.868244188805704</c:v>
                </c:pt>
                <c:pt idx="9">
                  <c:v>35.835875612075696</c:v>
                </c:pt>
                <c:pt idx="10">
                  <c:v>30.496027419071652</c:v>
                </c:pt>
                <c:pt idx="11">
                  <c:v>30.708519807392289</c:v>
                </c:pt>
                <c:pt idx="12">
                  <c:v>30.533240002511658</c:v>
                </c:pt>
                <c:pt idx="13">
                  <c:v>30.341035268070275</c:v>
                </c:pt>
                <c:pt idx="14">
                  <c:v>30.192326816620437</c:v>
                </c:pt>
                <c:pt idx="15">
                  <c:v>30.010486294486064</c:v>
                </c:pt>
                <c:pt idx="16">
                  <c:v>29.816989198478648</c:v>
                </c:pt>
                <c:pt idx="17">
                  <c:v>29.609906183368953</c:v>
                </c:pt>
                <c:pt idx="18">
                  <c:v>29.410779921218268</c:v>
                </c:pt>
                <c:pt idx="19">
                  <c:v>29.202756204499778</c:v>
                </c:pt>
                <c:pt idx="20">
                  <c:v>29.00974021284069</c:v>
                </c:pt>
                <c:pt idx="21">
                  <c:v>28.812763370989956</c:v>
                </c:pt>
                <c:pt idx="22">
                  <c:v>28.621193749540947</c:v>
                </c:pt>
                <c:pt idx="23">
                  <c:v>28.429939774105932</c:v>
                </c:pt>
                <c:pt idx="24">
                  <c:v>28.237721575843345</c:v>
                </c:pt>
                <c:pt idx="25">
                  <c:v>28.039474867160123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26.774535736047728</c:v>
                </c:pt>
                <c:pt idx="1">
                  <c:v>25.707285895564397</c:v>
                </c:pt>
                <c:pt idx="2">
                  <c:v>26.448896809011639</c:v>
                </c:pt>
                <c:pt idx="3">
                  <c:v>26.38820198173314</c:v>
                </c:pt>
                <c:pt idx="4">
                  <c:v>27.350885538473062</c:v>
                </c:pt>
                <c:pt idx="5">
                  <c:v>27.774672603691172</c:v>
                </c:pt>
                <c:pt idx="6">
                  <c:v>29.902665022871368</c:v>
                </c:pt>
                <c:pt idx="7">
                  <c:v>31.216127409667784</c:v>
                </c:pt>
                <c:pt idx="8">
                  <c:v>29.635083618930128</c:v>
                </c:pt>
                <c:pt idx="9">
                  <c:v>28.593307896228165</c:v>
                </c:pt>
                <c:pt idx="10">
                  <c:v>27.21840162254896</c:v>
                </c:pt>
                <c:pt idx="11">
                  <c:v>26.720747017801248</c:v>
                </c:pt>
                <c:pt idx="12">
                  <c:v>26.911966538466324</c:v>
                </c:pt>
                <c:pt idx="13">
                  <c:v>27.151188968061106</c:v>
                </c:pt>
                <c:pt idx="14">
                  <c:v>27.412099191923261</c:v>
                </c:pt>
                <c:pt idx="15">
                  <c:v>27.63172199168211</c:v>
                </c:pt>
                <c:pt idx="16">
                  <c:v>27.832671578541561</c:v>
                </c:pt>
                <c:pt idx="17">
                  <c:v>28.028662687083028</c:v>
                </c:pt>
                <c:pt idx="18">
                  <c:v>28.240181321600669</c:v>
                </c:pt>
                <c:pt idx="19">
                  <c:v>28.446213559436671</c:v>
                </c:pt>
                <c:pt idx="20">
                  <c:v>28.653182819715816</c:v>
                </c:pt>
                <c:pt idx="21">
                  <c:v>28.869030456600271</c:v>
                </c:pt>
                <c:pt idx="22">
                  <c:v>29.084780180540676</c:v>
                </c:pt>
                <c:pt idx="23">
                  <c:v>29.313525246732524</c:v>
                </c:pt>
                <c:pt idx="24">
                  <c:v>29.546500526935862</c:v>
                </c:pt>
                <c:pt idx="25">
                  <c:v>29.777312184570086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21.647964016216946</c:v>
                </c:pt>
                <c:pt idx="1">
                  <c:v>22.23747448809366</c:v>
                </c:pt>
                <c:pt idx="2">
                  <c:v>23.913660445914729</c:v>
                </c:pt>
                <c:pt idx="3">
                  <c:v>22.875076595458619</c:v>
                </c:pt>
                <c:pt idx="4">
                  <c:v>24.988422083265192</c:v>
                </c:pt>
                <c:pt idx="5">
                  <c:v>23.350914488259289</c:v>
                </c:pt>
                <c:pt idx="6">
                  <c:v>23.257608964349505</c:v>
                </c:pt>
                <c:pt idx="7">
                  <c:v>24.321883492345734</c:v>
                </c:pt>
                <c:pt idx="8">
                  <c:v>23.689595873948363</c:v>
                </c:pt>
                <c:pt idx="9">
                  <c:v>23.117846465491589</c:v>
                </c:pt>
                <c:pt idx="10">
                  <c:v>22.792487184441537</c:v>
                </c:pt>
                <c:pt idx="11">
                  <c:v>22.827908250676511</c:v>
                </c:pt>
                <c:pt idx="12">
                  <c:v>22.936634747952588</c:v>
                </c:pt>
                <c:pt idx="13">
                  <c:v>23.052026514601852</c:v>
                </c:pt>
                <c:pt idx="14">
                  <c:v>23.183223447256996</c:v>
                </c:pt>
                <c:pt idx="15">
                  <c:v>23.256426968212949</c:v>
                </c:pt>
                <c:pt idx="16">
                  <c:v>23.306897435309498</c:v>
                </c:pt>
                <c:pt idx="17">
                  <c:v>23.351295430908195</c:v>
                </c:pt>
                <c:pt idx="18">
                  <c:v>23.397333777230362</c:v>
                </c:pt>
                <c:pt idx="19">
                  <c:v>23.445893040559952</c:v>
                </c:pt>
                <c:pt idx="20">
                  <c:v>23.498735801555632</c:v>
                </c:pt>
                <c:pt idx="21">
                  <c:v>23.571321181922563</c:v>
                </c:pt>
                <c:pt idx="22">
                  <c:v>23.636154674586408</c:v>
                </c:pt>
                <c:pt idx="23">
                  <c:v>23.703007305208267</c:v>
                </c:pt>
                <c:pt idx="24">
                  <c:v>23.756501168250544</c:v>
                </c:pt>
                <c:pt idx="25">
                  <c:v>23.79486383225969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22.015476361175303</c:v>
                </c:pt>
                <c:pt idx="1">
                  <c:v>20.703751308948892</c:v>
                </c:pt>
                <c:pt idx="2">
                  <c:v>21.293936160139168</c:v>
                </c:pt>
                <c:pt idx="3">
                  <c:v>20.463228258794974</c:v>
                </c:pt>
                <c:pt idx="4">
                  <c:v>22.185316371356315</c:v>
                </c:pt>
                <c:pt idx="5">
                  <c:v>23.140406448960825</c:v>
                </c:pt>
                <c:pt idx="6">
                  <c:v>26.35953086264017</c:v>
                </c:pt>
                <c:pt idx="7">
                  <c:v>27.567290622571576</c:v>
                </c:pt>
                <c:pt idx="8">
                  <c:v>23.358210821217696</c:v>
                </c:pt>
                <c:pt idx="9">
                  <c:v>24.645444827039675</c:v>
                </c:pt>
                <c:pt idx="10">
                  <c:v>21.497148987845581</c:v>
                </c:pt>
                <c:pt idx="11">
                  <c:v>22.339497832854008</c:v>
                </c:pt>
                <c:pt idx="12">
                  <c:v>22.335285937415446</c:v>
                </c:pt>
                <c:pt idx="13">
                  <c:v>22.333086102245698</c:v>
                </c:pt>
                <c:pt idx="14">
                  <c:v>22.341498869980995</c:v>
                </c:pt>
                <c:pt idx="15">
                  <c:v>22.303848268068879</c:v>
                </c:pt>
                <c:pt idx="16">
                  <c:v>22.269053585145933</c:v>
                </c:pt>
                <c:pt idx="17">
                  <c:v>22.22466271098483</c:v>
                </c:pt>
                <c:pt idx="18">
                  <c:v>22.174167990003937</c:v>
                </c:pt>
                <c:pt idx="19">
                  <c:v>22.11310566274701</c:v>
                </c:pt>
                <c:pt idx="20">
                  <c:v>22.058869473867738</c:v>
                </c:pt>
                <c:pt idx="21">
                  <c:v>21.994760944160621</c:v>
                </c:pt>
                <c:pt idx="22">
                  <c:v>21.939700156712775</c:v>
                </c:pt>
                <c:pt idx="23">
                  <c:v>21.880181892695724</c:v>
                </c:pt>
                <c:pt idx="24">
                  <c:v>21.806129896980547</c:v>
                </c:pt>
                <c:pt idx="25">
                  <c:v>21.72360783613491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32.562787554744936</c:v>
                </c:pt>
                <c:pt idx="1">
                  <c:v>30.265968177823485</c:v>
                </c:pt>
                <c:pt idx="2">
                  <c:v>31.427611224836809</c:v>
                </c:pt>
                <c:pt idx="3">
                  <c:v>29.771646083403127</c:v>
                </c:pt>
                <c:pt idx="4">
                  <c:v>31.9899798057127</c:v>
                </c:pt>
                <c:pt idx="5">
                  <c:v>32.603016976113679</c:v>
                </c:pt>
                <c:pt idx="6">
                  <c:v>33.573398316506363</c:v>
                </c:pt>
                <c:pt idx="7">
                  <c:v>34.888106602033204</c:v>
                </c:pt>
                <c:pt idx="8">
                  <c:v>33.914902041950853</c:v>
                </c:pt>
                <c:pt idx="9">
                  <c:v>35.615603197680684</c:v>
                </c:pt>
                <c:pt idx="10">
                  <c:v>31.534761867349772</c:v>
                </c:pt>
                <c:pt idx="11">
                  <c:v>32.629143699766999</c:v>
                </c:pt>
                <c:pt idx="12">
                  <c:v>32.676143327723153</c:v>
                </c:pt>
                <c:pt idx="13">
                  <c:v>32.624837306181014</c:v>
                </c:pt>
                <c:pt idx="14">
                  <c:v>32.588745136934484</c:v>
                </c:pt>
                <c:pt idx="15">
                  <c:v>32.583580690122517</c:v>
                </c:pt>
                <c:pt idx="16">
                  <c:v>32.531651278346708</c:v>
                </c:pt>
                <c:pt idx="17">
                  <c:v>32.431277138603456</c:v>
                </c:pt>
                <c:pt idx="18">
                  <c:v>32.342726913252051</c:v>
                </c:pt>
                <c:pt idx="19">
                  <c:v>32.261960415106458</c:v>
                </c:pt>
                <c:pt idx="20">
                  <c:v>32.19455884335494</c:v>
                </c:pt>
                <c:pt idx="21">
                  <c:v>32.109814154847712</c:v>
                </c:pt>
                <c:pt idx="22">
                  <c:v>32.041838734934529</c:v>
                </c:pt>
                <c:pt idx="23">
                  <c:v>31.973412129210903</c:v>
                </c:pt>
                <c:pt idx="24">
                  <c:v>31.904190144094528</c:v>
                </c:pt>
                <c:pt idx="25">
                  <c:v>31.839141574651634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19.888453133853254</c:v>
                </c:pt>
                <c:pt idx="1">
                  <c:v>21.371340709998162</c:v>
                </c:pt>
                <c:pt idx="2">
                  <c:v>22.152142413353367</c:v>
                </c:pt>
                <c:pt idx="3">
                  <c:v>22.59130209298965</c:v>
                </c:pt>
                <c:pt idx="4">
                  <c:v>23.687919638898592</c:v>
                </c:pt>
                <c:pt idx="5">
                  <c:v>24.076161137400423</c:v>
                </c:pt>
                <c:pt idx="6">
                  <c:v>25.270843882503542</c:v>
                </c:pt>
                <c:pt idx="7">
                  <c:v>27.108431154200019</c:v>
                </c:pt>
                <c:pt idx="8">
                  <c:v>27.63044858676977</c:v>
                </c:pt>
                <c:pt idx="9">
                  <c:v>28.181210560410008</c:v>
                </c:pt>
                <c:pt idx="10">
                  <c:v>29.005444970520259</c:v>
                </c:pt>
                <c:pt idx="11">
                  <c:v>26.116926637613503</c:v>
                </c:pt>
                <c:pt idx="12">
                  <c:v>26.397037133485014</c:v>
                </c:pt>
                <c:pt idx="13">
                  <c:v>26.698751398165435</c:v>
                </c:pt>
                <c:pt idx="14">
                  <c:v>27.042556261671894</c:v>
                </c:pt>
                <c:pt idx="15">
                  <c:v>27.356166862737528</c:v>
                </c:pt>
                <c:pt idx="16">
                  <c:v>27.645312683664798</c:v>
                </c:pt>
                <c:pt idx="17">
                  <c:v>27.92872595276652</c:v>
                </c:pt>
                <c:pt idx="18">
                  <c:v>28.220212919773253</c:v>
                </c:pt>
                <c:pt idx="19">
                  <c:v>28.517724457280707</c:v>
                </c:pt>
                <c:pt idx="20">
                  <c:v>28.83546649200229</c:v>
                </c:pt>
                <c:pt idx="21">
                  <c:v>29.149453869170301</c:v>
                </c:pt>
                <c:pt idx="22">
                  <c:v>29.462153148562237</c:v>
                </c:pt>
                <c:pt idx="23">
                  <c:v>29.784121481058946</c:v>
                </c:pt>
                <c:pt idx="24">
                  <c:v>30.115622339130635</c:v>
                </c:pt>
                <c:pt idx="25">
                  <c:v>30.45533541875302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47.106489273392782</c:v>
                </c:pt>
                <c:pt idx="1">
                  <c:v>45.914022296933503</c:v>
                </c:pt>
                <c:pt idx="2">
                  <c:v>46.896575938850617</c:v>
                </c:pt>
                <c:pt idx="3">
                  <c:v>48.544173471949108</c:v>
                </c:pt>
                <c:pt idx="4">
                  <c:v>50.43871034370364</c:v>
                </c:pt>
                <c:pt idx="5">
                  <c:v>50.121799433939941</c:v>
                </c:pt>
                <c:pt idx="6">
                  <c:v>54.068967884516866</c:v>
                </c:pt>
                <c:pt idx="7">
                  <c:v>55.368997429303867</c:v>
                </c:pt>
                <c:pt idx="8">
                  <c:v>58.966751033537655</c:v>
                </c:pt>
                <c:pt idx="9">
                  <c:v>57.877242100284199</c:v>
                </c:pt>
                <c:pt idx="10">
                  <c:v>60.618458292726288</c:v>
                </c:pt>
                <c:pt idx="11">
                  <c:v>61.694804298304589</c:v>
                </c:pt>
                <c:pt idx="12">
                  <c:v>62.32401924864628</c:v>
                </c:pt>
                <c:pt idx="13">
                  <c:v>63.139795208264218</c:v>
                </c:pt>
                <c:pt idx="14">
                  <c:v>64.047371536354831</c:v>
                </c:pt>
                <c:pt idx="15">
                  <c:v>64.844157393435495</c:v>
                </c:pt>
                <c:pt idx="16">
                  <c:v>65.601703772921184</c:v>
                </c:pt>
                <c:pt idx="17">
                  <c:v>66.345577974230594</c:v>
                </c:pt>
                <c:pt idx="18">
                  <c:v>67.069430334065544</c:v>
                </c:pt>
                <c:pt idx="19">
                  <c:v>67.80459869482101</c:v>
                </c:pt>
                <c:pt idx="20">
                  <c:v>68.579439248963865</c:v>
                </c:pt>
                <c:pt idx="21">
                  <c:v>69.358131861157688</c:v>
                </c:pt>
                <c:pt idx="22">
                  <c:v>70.125017176076028</c:v>
                </c:pt>
                <c:pt idx="23">
                  <c:v>70.901697998748276</c:v>
                </c:pt>
                <c:pt idx="24">
                  <c:v>71.67431469790067</c:v>
                </c:pt>
                <c:pt idx="25">
                  <c:v>72.427484494495985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29.113155561068076</c:v>
                </c:pt>
                <c:pt idx="1">
                  <c:v>28.877897159496442</c:v>
                </c:pt>
                <c:pt idx="2">
                  <c:v>29.885881836271352</c:v>
                </c:pt>
                <c:pt idx="3">
                  <c:v>30.245907023970418</c:v>
                </c:pt>
                <c:pt idx="4">
                  <c:v>31.840894002090717</c:v>
                </c:pt>
                <c:pt idx="5">
                  <c:v>32.240284176453073</c:v>
                </c:pt>
                <c:pt idx="6">
                  <c:v>33.100432203379341</c:v>
                </c:pt>
                <c:pt idx="7">
                  <c:v>35.456953653131386</c:v>
                </c:pt>
                <c:pt idx="8">
                  <c:v>36.532043823494831</c:v>
                </c:pt>
                <c:pt idx="9">
                  <c:v>35.998907133525762</c:v>
                </c:pt>
                <c:pt idx="10">
                  <c:v>37.184245968714677</c:v>
                </c:pt>
                <c:pt idx="11">
                  <c:v>37.683270618882332</c:v>
                </c:pt>
                <c:pt idx="12">
                  <c:v>37.933828698893251</c:v>
                </c:pt>
                <c:pt idx="13">
                  <c:v>38.343074339971722</c:v>
                </c:pt>
                <c:pt idx="14">
                  <c:v>38.847156767764133</c:v>
                </c:pt>
                <c:pt idx="15">
                  <c:v>39.281387660525915</c:v>
                </c:pt>
                <c:pt idx="16">
                  <c:v>39.683918639989443</c:v>
                </c:pt>
                <c:pt idx="17">
                  <c:v>40.074794441116836</c:v>
                </c:pt>
                <c:pt idx="18">
                  <c:v>40.478485592926837</c:v>
                </c:pt>
                <c:pt idx="19">
                  <c:v>40.884522546075019</c:v>
                </c:pt>
                <c:pt idx="20">
                  <c:v>41.303434537526336</c:v>
                </c:pt>
                <c:pt idx="21">
                  <c:v>41.715529102877952</c:v>
                </c:pt>
                <c:pt idx="22">
                  <c:v>42.126427435652857</c:v>
                </c:pt>
                <c:pt idx="23">
                  <c:v>42.565594142350193</c:v>
                </c:pt>
                <c:pt idx="24">
                  <c:v>43.000989552646161</c:v>
                </c:pt>
                <c:pt idx="25">
                  <c:v>43.443378038827817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31.578385862345371</c:v>
                </c:pt>
                <c:pt idx="1">
                  <c:v>31.698638602799313</c:v>
                </c:pt>
                <c:pt idx="2">
                  <c:v>32.043988417970617</c:v>
                </c:pt>
                <c:pt idx="3">
                  <c:v>31.16899173206361</c:v>
                </c:pt>
                <c:pt idx="4">
                  <c:v>33.22465044447646</c:v>
                </c:pt>
                <c:pt idx="5">
                  <c:v>34.169541610087691</c:v>
                </c:pt>
                <c:pt idx="6">
                  <c:v>33.643669073282759</c:v>
                </c:pt>
                <c:pt idx="7">
                  <c:v>36.210647694758897</c:v>
                </c:pt>
                <c:pt idx="8">
                  <c:v>35.879720011344986</c:v>
                </c:pt>
                <c:pt idx="9">
                  <c:v>33.664562207264161</c:v>
                </c:pt>
                <c:pt idx="10">
                  <c:v>34.563023686781257</c:v>
                </c:pt>
                <c:pt idx="11">
                  <c:v>35.340181836708418</c:v>
                </c:pt>
                <c:pt idx="12">
                  <c:v>35.399844364906173</c:v>
                </c:pt>
                <c:pt idx="13">
                  <c:v>35.449204894438921</c:v>
                </c:pt>
                <c:pt idx="14">
                  <c:v>35.522021971493032</c:v>
                </c:pt>
                <c:pt idx="15">
                  <c:v>35.514223870728614</c:v>
                </c:pt>
                <c:pt idx="16">
                  <c:v>35.426801827602141</c:v>
                </c:pt>
                <c:pt idx="17">
                  <c:v>35.316097480937543</c:v>
                </c:pt>
                <c:pt idx="18">
                  <c:v>35.155681229929037</c:v>
                </c:pt>
                <c:pt idx="19">
                  <c:v>34.978225419473539</c:v>
                </c:pt>
                <c:pt idx="20">
                  <c:v>34.811572570172686</c:v>
                </c:pt>
                <c:pt idx="21">
                  <c:v>34.626195058272941</c:v>
                </c:pt>
                <c:pt idx="22">
                  <c:v>34.437734743393513</c:v>
                </c:pt>
                <c:pt idx="23">
                  <c:v>34.198520029889103</c:v>
                </c:pt>
                <c:pt idx="24">
                  <c:v>33.964030098217641</c:v>
                </c:pt>
                <c:pt idx="25">
                  <c:v>33.761401753146544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34.768752501155596</c:v>
                </c:pt>
                <c:pt idx="1">
                  <c:v>31.907621360342091</c:v>
                </c:pt>
                <c:pt idx="2">
                  <c:v>32.049306753651798</c:v>
                </c:pt>
                <c:pt idx="3">
                  <c:v>32.002472759637342</c:v>
                </c:pt>
                <c:pt idx="4">
                  <c:v>34.23822177202338</c:v>
                </c:pt>
                <c:pt idx="5">
                  <c:v>35.154203125093872</c:v>
                </c:pt>
                <c:pt idx="6">
                  <c:v>32.551883789949969</c:v>
                </c:pt>
                <c:pt idx="7">
                  <c:v>33.246561941987615</c:v>
                </c:pt>
                <c:pt idx="8">
                  <c:v>34.868244188805704</c:v>
                </c:pt>
                <c:pt idx="9">
                  <c:v>35.835875612075696</c:v>
                </c:pt>
                <c:pt idx="10">
                  <c:v>30.496027419071652</c:v>
                </c:pt>
                <c:pt idx="11">
                  <c:v>30.708519807392289</c:v>
                </c:pt>
                <c:pt idx="12">
                  <c:v>30.533240002511658</c:v>
                </c:pt>
                <c:pt idx="13">
                  <c:v>30.341035268070275</c:v>
                </c:pt>
                <c:pt idx="14">
                  <c:v>30.192326816620437</c:v>
                </c:pt>
                <c:pt idx="15">
                  <c:v>30.010486294486064</c:v>
                </c:pt>
                <c:pt idx="16">
                  <c:v>29.816989198478648</c:v>
                </c:pt>
                <c:pt idx="17">
                  <c:v>29.609906183368953</c:v>
                </c:pt>
                <c:pt idx="18">
                  <c:v>29.410779921218268</c:v>
                </c:pt>
                <c:pt idx="19">
                  <c:v>29.202756204499778</c:v>
                </c:pt>
                <c:pt idx="20">
                  <c:v>29.00974021284069</c:v>
                </c:pt>
                <c:pt idx="21">
                  <c:v>28.812763370989956</c:v>
                </c:pt>
                <c:pt idx="22">
                  <c:v>28.621193749540947</c:v>
                </c:pt>
                <c:pt idx="23">
                  <c:v>28.429939774105932</c:v>
                </c:pt>
                <c:pt idx="24">
                  <c:v>28.237721575843345</c:v>
                </c:pt>
                <c:pt idx="25">
                  <c:v>28.039474867160123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26.774535736047728</c:v>
                </c:pt>
                <c:pt idx="1">
                  <c:v>25.707285895564397</c:v>
                </c:pt>
                <c:pt idx="2">
                  <c:v>26.448896809011639</c:v>
                </c:pt>
                <c:pt idx="3">
                  <c:v>26.38820198173314</c:v>
                </c:pt>
                <c:pt idx="4">
                  <c:v>27.350885538473062</c:v>
                </c:pt>
                <c:pt idx="5">
                  <c:v>27.774672603691172</c:v>
                </c:pt>
                <c:pt idx="6">
                  <c:v>29.902665022871368</c:v>
                </c:pt>
                <c:pt idx="7">
                  <c:v>31.216127409667784</c:v>
                </c:pt>
                <c:pt idx="8">
                  <c:v>29.635083618930128</c:v>
                </c:pt>
                <c:pt idx="9">
                  <c:v>28.593307896228165</c:v>
                </c:pt>
                <c:pt idx="10">
                  <c:v>27.21840162254896</c:v>
                </c:pt>
                <c:pt idx="11">
                  <c:v>26.720747017801248</c:v>
                </c:pt>
                <c:pt idx="12">
                  <c:v>26.911966538466324</c:v>
                </c:pt>
                <c:pt idx="13">
                  <c:v>27.151188968061106</c:v>
                </c:pt>
                <c:pt idx="14">
                  <c:v>27.412099191923261</c:v>
                </c:pt>
                <c:pt idx="15">
                  <c:v>27.63172199168211</c:v>
                </c:pt>
                <c:pt idx="16">
                  <c:v>27.832671578541561</c:v>
                </c:pt>
                <c:pt idx="17">
                  <c:v>28.028662687083028</c:v>
                </c:pt>
                <c:pt idx="18">
                  <c:v>28.240181321600669</c:v>
                </c:pt>
                <c:pt idx="19">
                  <c:v>28.446213559436671</c:v>
                </c:pt>
                <c:pt idx="20">
                  <c:v>28.653182819715816</c:v>
                </c:pt>
                <c:pt idx="21">
                  <c:v>28.869030456600271</c:v>
                </c:pt>
                <c:pt idx="22">
                  <c:v>29.084780180540676</c:v>
                </c:pt>
                <c:pt idx="23">
                  <c:v>29.313525246732524</c:v>
                </c:pt>
                <c:pt idx="24">
                  <c:v>29.546500526935862</c:v>
                </c:pt>
                <c:pt idx="25">
                  <c:v>29.777312184570086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21.647964016216946</c:v>
                </c:pt>
                <c:pt idx="1">
                  <c:v>22.23747448809366</c:v>
                </c:pt>
                <c:pt idx="2">
                  <c:v>23.913660445914729</c:v>
                </c:pt>
                <c:pt idx="3">
                  <c:v>22.875076595458619</c:v>
                </c:pt>
                <c:pt idx="4">
                  <c:v>24.988422083265192</c:v>
                </c:pt>
                <c:pt idx="5">
                  <c:v>23.350914488259289</c:v>
                </c:pt>
                <c:pt idx="6">
                  <c:v>23.257608964349505</c:v>
                </c:pt>
                <c:pt idx="7">
                  <c:v>24.321883492345734</c:v>
                </c:pt>
                <c:pt idx="8">
                  <c:v>23.689595873948363</c:v>
                </c:pt>
                <c:pt idx="9">
                  <c:v>23.117846465491589</c:v>
                </c:pt>
                <c:pt idx="10">
                  <c:v>22.792487184441537</c:v>
                </c:pt>
                <c:pt idx="11">
                  <c:v>22.827908250676511</c:v>
                </c:pt>
                <c:pt idx="12">
                  <c:v>22.936634747952588</c:v>
                </c:pt>
                <c:pt idx="13">
                  <c:v>23.052026514601852</c:v>
                </c:pt>
                <c:pt idx="14">
                  <c:v>23.183223447256996</c:v>
                </c:pt>
                <c:pt idx="15">
                  <c:v>23.256426968212949</c:v>
                </c:pt>
                <c:pt idx="16">
                  <c:v>23.306897435309498</c:v>
                </c:pt>
                <c:pt idx="17">
                  <c:v>23.351295430908195</c:v>
                </c:pt>
                <c:pt idx="18">
                  <c:v>23.397333777230362</c:v>
                </c:pt>
                <c:pt idx="19">
                  <c:v>23.445893040559952</c:v>
                </c:pt>
                <c:pt idx="20">
                  <c:v>23.498735801555632</c:v>
                </c:pt>
                <c:pt idx="21">
                  <c:v>23.571321181922563</c:v>
                </c:pt>
                <c:pt idx="22">
                  <c:v>23.636154674586408</c:v>
                </c:pt>
                <c:pt idx="23">
                  <c:v>23.703007305208267</c:v>
                </c:pt>
                <c:pt idx="24">
                  <c:v>23.756501168250544</c:v>
                </c:pt>
                <c:pt idx="25">
                  <c:v>23.79486383225969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22.015476361175303</c:v>
                </c:pt>
                <c:pt idx="1">
                  <c:v>20.703751308948892</c:v>
                </c:pt>
                <c:pt idx="2">
                  <c:v>21.293936160139168</c:v>
                </c:pt>
                <c:pt idx="3">
                  <c:v>20.463228258794974</c:v>
                </c:pt>
                <c:pt idx="4">
                  <c:v>22.185316371356315</c:v>
                </c:pt>
                <c:pt idx="5">
                  <c:v>23.140406448960825</c:v>
                </c:pt>
                <c:pt idx="6">
                  <c:v>26.35953086264017</c:v>
                </c:pt>
                <c:pt idx="7">
                  <c:v>27.567290622571576</c:v>
                </c:pt>
                <c:pt idx="8">
                  <c:v>23.358210821217696</c:v>
                </c:pt>
                <c:pt idx="9">
                  <c:v>24.645444827039675</c:v>
                </c:pt>
                <c:pt idx="10">
                  <c:v>21.497148987845581</c:v>
                </c:pt>
                <c:pt idx="11">
                  <c:v>22.339497832854008</c:v>
                </c:pt>
                <c:pt idx="12">
                  <c:v>22.335285937415446</c:v>
                </c:pt>
                <c:pt idx="13">
                  <c:v>22.333086102245698</c:v>
                </c:pt>
                <c:pt idx="14">
                  <c:v>22.341498869980995</c:v>
                </c:pt>
                <c:pt idx="15">
                  <c:v>22.303848268068879</c:v>
                </c:pt>
                <c:pt idx="16">
                  <c:v>22.269053585145933</c:v>
                </c:pt>
                <c:pt idx="17">
                  <c:v>22.22466271098483</c:v>
                </c:pt>
                <c:pt idx="18">
                  <c:v>22.174167990003937</c:v>
                </c:pt>
                <c:pt idx="19">
                  <c:v>22.11310566274701</c:v>
                </c:pt>
                <c:pt idx="20">
                  <c:v>22.058869473867738</c:v>
                </c:pt>
                <c:pt idx="21">
                  <c:v>21.994760944160621</c:v>
                </c:pt>
                <c:pt idx="22">
                  <c:v>21.939700156712775</c:v>
                </c:pt>
                <c:pt idx="23">
                  <c:v>21.880181892695724</c:v>
                </c:pt>
                <c:pt idx="24">
                  <c:v>21.806129896980547</c:v>
                </c:pt>
                <c:pt idx="25">
                  <c:v>21.72360783613491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32.562787554744936</c:v>
                </c:pt>
                <c:pt idx="1">
                  <c:v>30.265968177823485</c:v>
                </c:pt>
                <c:pt idx="2">
                  <c:v>31.427611224836809</c:v>
                </c:pt>
                <c:pt idx="3">
                  <c:v>29.771646083403127</c:v>
                </c:pt>
                <c:pt idx="4">
                  <c:v>31.9899798057127</c:v>
                </c:pt>
                <c:pt idx="5">
                  <c:v>32.603016976113679</c:v>
                </c:pt>
                <c:pt idx="6">
                  <c:v>33.573398316506363</c:v>
                </c:pt>
                <c:pt idx="7">
                  <c:v>34.888106602033204</c:v>
                </c:pt>
                <c:pt idx="8">
                  <c:v>33.914902041950853</c:v>
                </c:pt>
                <c:pt idx="9">
                  <c:v>35.615603197680684</c:v>
                </c:pt>
                <c:pt idx="10">
                  <c:v>31.534761867349772</c:v>
                </c:pt>
                <c:pt idx="11">
                  <c:v>32.629143699766999</c:v>
                </c:pt>
                <c:pt idx="12">
                  <c:v>32.676143327723153</c:v>
                </c:pt>
                <c:pt idx="13">
                  <c:v>32.624837306181014</c:v>
                </c:pt>
                <c:pt idx="14">
                  <c:v>32.588745136934484</c:v>
                </c:pt>
                <c:pt idx="15">
                  <c:v>32.583580690122517</c:v>
                </c:pt>
                <c:pt idx="16">
                  <c:v>32.531651278346708</c:v>
                </c:pt>
                <c:pt idx="17">
                  <c:v>32.431277138603456</c:v>
                </c:pt>
                <c:pt idx="18">
                  <c:v>32.342726913252051</c:v>
                </c:pt>
                <c:pt idx="19">
                  <c:v>32.261960415106458</c:v>
                </c:pt>
                <c:pt idx="20">
                  <c:v>32.19455884335494</c:v>
                </c:pt>
                <c:pt idx="21">
                  <c:v>32.109814154847712</c:v>
                </c:pt>
                <c:pt idx="22">
                  <c:v>32.041838734934529</c:v>
                </c:pt>
                <c:pt idx="23">
                  <c:v>31.973412129210903</c:v>
                </c:pt>
                <c:pt idx="24">
                  <c:v>31.904190144094528</c:v>
                </c:pt>
                <c:pt idx="25">
                  <c:v>31.839141574651634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30.45533541875302</c:v>
                </c:pt>
                <c:pt idx="1">
                  <c:v>72.427484494495985</c:v>
                </c:pt>
                <c:pt idx="2">
                  <c:v>43.443378038827817</c:v>
                </c:pt>
                <c:pt idx="3">
                  <c:v>33.761401753146544</c:v>
                </c:pt>
                <c:pt idx="4">
                  <c:v>28.039474867160123</c:v>
                </c:pt>
                <c:pt idx="5">
                  <c:v>29.777312184570086</c:v>
                </c:pt>
                <c:pt idx="6">
                  <c:v>23.79486383225969</c:v>
                </c:pt>
                <c:pt idx="7">
                  <c:v>21.72360783613491</c:v>
                </c:pt>
                <c:pt idx="8">
                  <c:v>31.839141574651634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29.005444970520259</c:v>
                </c:pt>
                <c:pt idx="1">
                  <c:v>60.618458292726288</c:v>
                </c:pt>
                <c:pt idx="2">
                  <c:v>37.184245968714677</c:v>
                </c:pt>
                <c:pt idx="3">
                  <c:v>34.563023686781257</c:v>
                </c:pt>
                <c:pt idx="4">
                  <c:v>30.496027419071652</c:v>
                </c:pt>
                <c:pt idx="5">
                  <c:v>27.21840162254896</c:v>
                </c:pt>
                <c:pt idx="6">
                  <c:v>22.792487184441537</c:v>
                </c:pt>
                <c:pt idx="7">
                  <c:v>21.497148987845581</c:v>
                </c:pt>
                <c:pt idx="8">
                  <c:v>31.534761867349772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9.6603255129869883</c:v>
                </c:pt>
                <c:pt idx="1">
                  <c:v>22.973743900151629</c:v>
                </c:pt>
                <c:pt idx="2">
                  <c:v>13.780087051033057</c:v>
                </c:pt>
                <c:pt idx="3">
                  <c:v>10.708998151742538</c:v>
                </c:pt>
                <c:pt idx="4">
                  <c:v>8.894023024392455</c:v>
                </c:pt>
                <c:pt idx="5">
                  <c:v>9.4452589226009156</c:v>
                </c:pt>
                <c:pt idx="6">
                  <c:v>7.5476473004230451</c:v>
                </c:pt>
                <c:pt idx="7">
                  <c:v>6.8906521674464161</c:v>
                </c:pt>
                <c:pt idx="8">
                  <c:v>10.099263969222948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9.8353548440270799</c:v>
                </c:pt>
                <c:pt idx="1">
                  <c:v>20.554900916458003</c:v>
                </c:pt>
                <c:pt idx="2">
                  <c:v>12.608675856605297</c:v>
                </c:pt>
                <c:pt idx="3">
                  <c:v>11.719854764769339</c:v>
                </c:pt>
                <c:pt idx="4">
                  <c:v>10.340791230908296</c:v>
                </c:pt>
                <c:pt idx="5">
                  <c:v>9.229392568088219</c:v>
                </c:pt>
                <c:pt idx="6">
                  <c:v>7.7286247276937168</c:v>
                </c:pt>
                <c:pt idx="7">
                  <c:v>7.2893930310418718</c:v>
                </c:pt>
                <c:pt idx="8">
                  <c:v>10.693012060408185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8.5185847049334384</c:v>
                </c:pt>
                <c:pt idx="1">
                  <c:v>17.734006331202149</c:v>
                </c:pt>
                <c:pt idx="2">
                  <c:v>11.407200263401069</c:v>
                </c:pt>
                <c:pt idx="3">
                  <c:v>12.089806712670477</c:v>
                </c:pt>
                <c:pt idx="4">
                  <c:v>12.438197906490752</c:v>
                </c:pt>
                <c:pt idx="5">
                  <c:v>9.8271854834364145</c:v>
                </c:pt>
                <c:pt idx="6">
                  <c:v>8.2619792196394908</c:v>
                </c:pt>
                <c:pt idx="7">
                  <c:v>8.187497637895639</c:v>
                </c:pt>
                <c:pt idx="8">
                  <c:v>11.535541740330565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7.4921844425642106E-2</c:v>
                </c:pt>
                <c:pt idx="1">
                  <c:v>8.2615626439973749E-2</c:v>
                </c:pt>
                <c:pt idx="2">
                  <c:v>8.3243680906360334E-2</c:v>
                </c:pt>
                <c:pt idx="3">
                  <c:v>8.5556586011753991E-2</c:v>
                </c:pt>
                <c:pt idx="4">
                  <c:v>8.4616334061685644E-2</c:v>
                </c:pt>
                <c:pt idx="5">
                  <c:v>8.5185847049334379E-2</c:v>
                </c:pt>
                <c:pt idx="6">
                  <c:v>8.662438044384875E-2</c:v>
                </c:pt>
                <c:pt idx="7">
                  <c:v>8.8768050671120091E-2</c:v>
                </c:pt>
                <c:pt idx="8">
                  <c:v>9.0747840009096858E-2</c:v>
                </c:pt>
                <c:pt idx="9">
                  <c:v>9.2844893619774022E-2</c:v>
                </c:pt>
                <c:pt idx="10">
                  <c:v>9.8353548440270805E-2</c:v>
                </c:pt>
                <c:pt idx="11">
                  <c:v>8.821468088540374E-2</c:v>
                </c:pt>
                <c:pt idx="12">
                  <c:v>8.8745048322681694E-2</c:v>
                </c:pt>
                <c:pt idx="13">
                  <c:v>8.9253781422194839E-2</c:v>
                </c:pt>
                <c:pt idx="14">
                  <c:v>8.9789579754336782E-2</c:v>
                </c:pt>
                <c:pt idx="15">
                  <c:v>9.0349382931407832E-2</c:v>
                </c:pt>
                <c:pt idx="16">
                  <c:v>9.0904140485226992E-2</c:v>
                </c:pt>
                <c:pt idx="17">
                  <c:v>9.1476317436209403E-2</c:v>
                </c:pt>
                <c:pt idx="18">
                  <c:v>9.2075777335477824E-2</c:v>
                </c:pt>
                <c:pt idx="19">
                  <c:v>9.2693843614700552E-2</c:v>
                </c:pt>
                <c:pt idx="20">
                  <c:v>9.3335274861228681E-2</c:v>
                </c:pt>
                <c:pt idx="21">
                  <c:v>9.3967750144807502E-2</c:v>
                </c:pt>
                <c:pt idx="22">
                  <c:v>9.4589142462676745E-2</c:v>
                </c:pt>
                <c:pt idx="23">
                  <c:v>9.5233002337518663E-2</c:v>
                </c:pt>
                <c:pt idx="24">
                  <c:v>9.5907792650874943E-2</c:v>
                </c:pt>
                <c:pt idx="25">
                  <c:v>9.6603255129869878E-2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0.17745498038617616</c:v>
                </c:pt>
                <c:pt idx="1">
                  <c:v>0.17749076980769402</c:v>
                </c:pt>
                <c:pt idx="2">
                  <c:v>0.17622871549892752</c:v>
                </c:pt>
                <c:pt idx="3">
                  <c:v>0.18384392966490984</c:v>
                </c:pt>
                <c:pt idx="4">
                  <c:v>0.18017364247871415</c:v>
                </c:pt>
                <c:pt idx="5">
                  <c:v>0.17734006331202148</c:v>
                </c:pt>
                <c:pt idx="6">
                  <c:v>0.18533970871773767</c:v>
                </c:pt>
                <c:pt idx="7">
                  <c:v>0.1813088312435249</c:v>
                </c:pt>
                <c:pt idx="8">
                  <c:v>0.19366697112583184</c:v>
                </c:pt>
                <c:pt idx="9">
                  <c:v>0.19068046684111686</c:v>
                </c:pt>
                <c:pt idx="10">
                  <c:v>0.20554900916458002</c:v>
                </c:pt>
                <c:pt idx="11">
                  <c:v>0.20838544860114847</c:v>
                </c:pt>
                <c:pt idx="12">
                  <c:v>0.20952912525431777</c:v>
                </c:pt>
                <c:pt idx="13">
                  <c:v>0.21107599364919338</c:v>
                </c:pt>
                <c:pt idx="14">
                  <c:v>0.21265691449332058</c:v>
                </c:pt>
                <c:pt idx="15">
                  <c:v>0.21416120308814754</c:v>
                </c:pt>
                <c:pt idx="16">
                  <c:v>0.2157134760630722</c:v>
                </c:pt>
                <c:pt idx="17">
                  <c:v>0.21730490540540828</c:v>
                </c:pt>
                <c:pt idx="18">
                  <c:v>0.21883144365398288</c:v>
                </c:pt>
                <c:pt idx="19">
                  <c:v>0.22039166824794329</c:v>
                </c:pt>
                <c:pt idx="20">
                  <c:v>0.22197944374877043</c:v>
                </c:pt>
                <c:pt idx="21">
                  <c:v>0.2235866110731147</c:v>
                </c:pt>
                <c:pt idx="22">
                  <c:v>0.22513850927386159</c:v>
                </c:pt>
                <c:pt idx="23">
                  <c:v>0.22670407033972284</c:v>
                </c:pt>
                <c:pt idx="24">
                  <c:v>0.22825778710566255</c:v>
                </c:pt>
                <c:pt idx="25">
                  <c:v>0.22973743900151627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0.10967224534788468</c:v>
                </c:pt>
                <c:pt idx="1">
                  <c:v>0.1116338743776053</c:v>
                </c:pt>
                <c:pt idx="2">
                  <c:v>0.11230565264351605</c:v>
                </c:pt>
                <c:pt idx="3">
                  <c:v>0.11454570148937296</c:v>
                </c:pt>
                <c:pt idx="4">
                  <c:v>0.11373982032931723</c:v>
                </c:pt>
                <c:pt idx="5">
                  <c:v>0.1140720026340107</c:v>
                </c:pt>
                <c:pt idx="6">
                  <c:v>0.11346294747309783</c:v>
                </c:pt>
                <c:pt idx="7">
                  <c:v>0.11610574734558467</c:v>
                </c:pt>
                <c:pt idx="8">
                  <c:v>0.11998372222184031</c:v>
                </c:pt>
                <c:pt idx="9">
                  <c:v>0.118600820787157</c:v>
                </c:pt>
                <c:pt idx="10">
                  <c:v>0.12608675856605298</c:v>
                </c:pt>
                <c:pt idx="11">
                  <c:v>0.12728211624929439</c:v>
                </c:pt>
                <c:pt idx="12">
                  <c:v>0.12753095902104997</c:v>
                </c:pt>
                <c:pt idx="13">
                  <c:v>0.12818068999398824</c:v>
                </c:pt>
                <c:pt idx="14">
                  <c:v>0.12898447347494704</c:v>
                </c:pt>
                <c:pt idx="15">
                  <c:v>0.12973488404372094</c:v>
                </c:pt>
                <c:pt idx="16">
                  <c:v>0.13048984311852246</c:v>
                </c:pt>
                <c:pt idx="17">
                  <c:v>0.1312589275889727</c:v>
                </c:pt>
                <c:pt idx="18">
                  <c:v>0.13207157709714493</c:v>
                </c:pt>
                <c:pt idx="19">
                  <c:v>0.13289081128561214</c:v>
                </c:pt>
                <c:pt idx="20">
                  <c:v>0.13369186922438087</c:v>
                </c:pt>
                <c:pt idx="21">
                  <c:v>0.13447642736262544</c:v>
                </c:pt>
                <c:pt idx="22">
                  <c:v>0.13524818183049317</c:v>
                </c:pt>
                <c:pt idx="23">
                  <c:v>0.13610102043916936</c:v>
                </c:pt>
                <c:pt idx="24">
                  <c:v>0.13694320985155112</c:v>
                </c:pt>
                <c:pt idx="25">
                  <c:v>0.13780087051033058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0.11895902093885755</c:v>
                </c:pt>
                <c:pt idx="1">
                  <c:v>0.12253807194414545</c:v>
                </c:pt>
                <c:pt idx="2">
                  <c:v>0.12041542064232581</c:v>
                </c:pt>
                <c:pt idx="3">
                  <c:v>0.1180415591384377</c:v>
                </c:pt>
                <c:pt idx="4">
                  <c:v>0.11868277856177625</c:v>
                </c:pt>
                <c:pt idx="5">
                  <c:v>0.12089806712670477</c:v>
                </c:pt>
                <c:pt idx="6">
                  <c:v>0.11532507592074416</c:v>
                </c:pt>
                <c:pt idx="7">
                  <c:v>0.11857375999069661</c:v>
                </c:pt>
                <c:pt idx="8">
                  <c:v>0.1178412677932342</c:v>
                </c:pt>
                <c:pt idx="9">
                  <c:v>0.11091016442283848</c:v>
                </c:pt>
                <c:pt idx="10">
                  <c:v>0.1171985476476934</c:v>
                </c:pt>
                <c:pt idx="11">
                  <c:v>0.11936790673782914</c:v>
                </c:pt>
                <c:pt idx="12">
                  <c:v>0.11901187557121308</c:v>
                </c:pt>
                <c:pt idx="13">
                  <c:v>0.11850650010008555</c:v>
                </c:pt>
                <c:pt idx="14">
                  <c:v>0.11794400625377444</c:v>
                </c:pt>
                <c:pt idx="15">
                  <c:v>0.11729304869750715</c:v>
                </c:pt>
                <c:pt idx="16">
                  <c:v>0.11649146483271838</c:v>
                </c:pt>
                <c:pt idx="17">
                  <c:v>0.11567253548328607</c:v>
                </c:pt>
                <c:pt idx="18">
                  <c:v>0.11470454479582969</c:v>
                </c:pt>
                <c:pt idx="19">
                  <c:v>0.11369301789170834</c:v>
                </c:pt>
                <c:pt idx="20">
                  <c:v>0.11267886701572349</c:v>
                </c:pt>
                <c:pt idx="21">
                  <c:v>0.11162286814376511</c:v>
                </c:pt>
                <c:pt idx="22">
                  <c:v>0.11056339912799909</c:v>
                </c:pt>
                <c:pt idx="23">
                  <c:v>0.10934778586695162</c:v>
                </c:pt>
                <c:pt idx="24">
                  <c:v>0.10816363412870342</c:v>
                </c:pt>
                <c:pt idx="25">
                  <c:v>0.10708998151742538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0.13097745954567083</c:v>
                </c:pt>
                <c:pt idx="1">
                  <c:v>0.12334594084033841</c:v>
                </c:pt>
                <c:pt idx="2">
                  <c:v>0.12043540597061309</c:v>
                </c:pt>
                <c:pt idx="3">
                  <c:v>0.12119807446151441</c:v>
                </c:pt>
                <c:pt idx="4">
                  <c:v>0.12230338735117031</c:v>
                </c:pt>
                <c:pt idx="5">
                  <c:v>0.12438197906490751</c:v>
                </c:pt>
                <c:pt idx="6">
                  <c:v>0.11158261191019742</c:v>
                </c:pt>
                <c:pt idx="7">
                  <c:v>0.10886769796154888</c:v>
                </c:pt>
                <c:pt idx="8">
                  <c:v>0.11451923536843978</c:v>
                </c:pt>
                <c:pt idx="9">
                  <c:v>0.11806370247446941</c:v>
                </c:pt>
                <c:pt idx="10">
                  <c:v>0.10340791230908296</c:v>
                </c:pt>
                <c:pt idx="11">
                  <c:v>0.10372362387275698</c:v>
                </c:pt>
                <c:pt idx="12">
                  <c:v>0.10265068180828807</c:v>
                </c:pt>
                <c:pt idx="13">
                  <c:v>0.10142991668612372</c:v>
                </c:pt>
                <c:pt idx="14">
                  <c:v>0.10024778391650235</c:v>
                </c:pt>
                <c:pt idx="15">
                  <c:v>9.9115820274937289E-2</c:v>
                </c:pt>
                <c:pt idx="16">
                  <c:v>9.8045111877015798E-2</c:v>
                </c:pt>
                <c:pt idx="17">
                  <c:v>9.698276899086164E-2</c:v>
                </c:pt>
                <c:pt idx="18">
                  <c:v>9.5960311532284279E-2</c:v>
                </c:pt>
                <c:pt idx="19">
                  <c:v>9.4920466771220263E-2</c:v>
                </c:pt>
                <c:pt idx="20">
                  <c:v>9.3899367890209251E-2</c:v>
                </c:pt>
                <c:pt idx="21">
                  <c:v>9.2882376513070158E-2</c:v>
                </c:pt>
                <c:pt idx="22">
                  <c:v>9.1889216629074399E-2</c:v>
                </c:pt>
                <c:pt idx="23">
                  <c:v>9.0903084809291601E-2</c:v>
                </c:pt>
                <c:pt idx="24">
                  <c:v>8.9927331247948605E-2</c:v>
                </c:pt>
                <c:pt idx="25">
                  <c:v>8.8940230243924542E-2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0.1008624244170323</c:v>
                </c:pt>
                <c:pt idx="1">
                  <c:v>9.9377177929691848E-2</c:v>
                </c:pt>
                <c:pt idx="2">
                  <c:v>9.939009443020845E-2</c:v>
                </c:pt>
                <c:pt idx="3">
                  <c:v>9.9936004717774751E-2</c:v>
                </c:pt>
                <c:pt idx="4">
                  <c:v>9.7700925319162898E-2</c:v>
                </c:pt>
                <c:pt idx="5">
                  <c:v>9.8271854834364153E-2</c:v>
                </c:pt>
                <c:pt idx="6">
                  <c:v>0.10250151689709072</c:v>
                </c:pt>
                <c:pt idx="7">
                  <c:v>0.10221892826978331</c:v>
                </c:pt>
                <c:pt idx="8">
                  <c:v>9.7331746839412522E-2</c:v>
                </c:pt>
                <c:pt idx="9">
                  <c:v>9.4202576009712935E-2</c:v>
                </c:pt>
                <c:pt idx="10">
                  <c:v>9.2293925680882183E-2</c:v>
                </c:pt>
                <c:pt idx="11">
                  <c:v>9.0254194297125459E-2</c:v>
                </c:pt>
                <c:pt idx="12">
                  <c:v>9.0476206054390468E-2</c:v>
                </c:pt>
                <c:pt idx="13">
                  <c:v>9.0766277769624495E-2</c:v>
                </c:pt>
                <c:pt idx="14">
                  <c:v>9.1016575608108372E-2</c:v>
                </c:pt>
                <c:pt idx="15">
                  <c:v>9.1259460574545731E-2</c:v>
                </c:pt>
                <c:pt idx="16">
                  <c:v>9.1520219583189164E-2</c:v>
                </c:pt>
                <c:pt idx="17">
                  <c:v>9.1803645093308253E-2</c:v>
                </c:pt>
                <c:pt idx="18">
                  <c:v>9.2140929434990082E-2</c:v>
                </c:pt>
                <c:pt idx="19">
                  <c:v>9.2461405013527051E-2</c:v>
                </c:pt>
                <c:pt idx="20">
                  <c:v>9.2745255044476602E-2</c:v>
                </c:pt>
                <c:pt idx="21">
                  <c:v>9.3063762122067753E-2</c:v>
                </c:pt>
                <c:pt idx="22">
                  <c:v>9.3377575023808265E-2</c:v>
                </c:pt>
                <c:pt idx="23">
                  <c:v>9.3728298151023307E-2</c:v>
                </c:pt>
                <c:pt idx="24">
                  <c:v>9.409533743602308E-2</c:v>
                </c:pt>
                <c:pt idx="25">
                  <c:v>9.4452589226009159E-2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8.1550102526282864E-2</c:v>
                </c:pt>
                <c:pt idx="1">
                  <c:v>8.5963857401670257E-2</c:v>
                </c:pt>
                <c:pt idx="2">
                  <c:v>8.9863142007555921E-2</c:v>
                </c:pt>
                <c:pt idx="3">
                  <c:v>8.6631281818507114E-2</c:v>
                </c:pt>
                <c:pt idx="4">
                  <c:v>8.926189817023053E-2</c:v>
                </c:pt>
                <c:pt idx="5">
                  <c:v>8.2619792196394912E-2</c:v>
                </c:pt>
                <c:pt idx="6">
                  <c:v>7.9723335576338025E-2</c:v>
                </c:pt>
                <c:pt idx="7">
                  <c:v>7.9643346897672523E-2</c:v>
                </c:pt>
                <c:pt idx="8">
                  <c:v>7.7804732322681217E-2</c:v>
                </c:pt>
                <c:pt idx="9">
                  <c:v>7.6163300054332653E-2</c:v>
                </c:pt>
                <c:pt idx="10">
                  <c:v>7.728624727693717E-2</c:v>
                </c:pt>
                <c:pt idx="11">
                  <c:v>7.7105421689032061E-2</c:v>
                </c:pt>
                <c:pt idx="12">
                  <c:v>7.7111410222803989E-2</c:v>
                </c:pt>
                <c:pt idx="13">
                  <c:v>7.7062799873640925E-2</c:v>
                </c:pt>
                <c:pt idx="14">
                  <c:v>7.6975411293880303E-2</c:v>
                </c:pt>
                <c:pt idx="15">
                  <c:v>7.6809146409670806E-2</c:v>
                </c:pt>
                <c:pt idx="16">
                  <c:v>7.6638434261083827E-2</c:v>
                </c:pt>
                <c:pt idx="17">
                  <c:v>7.6483636131381441E-2</c:v>
                </c:pt>
                <c:pt idx="18">
                  <c:v>7.6339880965484469E-2</c:v>
                </c:pt>
                <c:pt idx="19">
                  <c:v>7.6208392649428566E-2</c:v>
                </c:pt>
                <c:pt idx="20">
                  <c:v>7.6061227084288904E-2</c:v>
                </c:pt>
                <c:pt idx="21">
                  <c:v>7.5985781049178663E-2</c:v>
                </c:pt>
                <c:pt idx="22">
                  <c:v>7.5884596434983256E-2</c:v>
                </c:pt>
                <c:pt idx="23">
                  <c:v>7.5788992182920165E-2</c:v>
                </c:pt>
                <c:pt idx="24">
                  <c:v>7.5656201372746215E-2</c:v>
                </c:pt>
                <c:pt idx="25">
                  <c:v>7.5476473004230452E-2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8.2934559253417903E-2</c:v>
                </c:pt>
                <c:pt idx="1">
                  <c:v>8.0034912514685475E-2</c:v>
                </c:pt>
                <c:pt idx="2">
                  <c:v>8.001869949547244E-2</c:v>
                </c:pt>
                <c:pt idx="3">
                  <c:v>7.7497257191962821E-2</c:v>
                </c:pt>
                <c:pt idx="4">
                  <c:v>7.924883949117259E-2</c:v>
                </c:pt>
                <c:pt idx="5">
                  <c:v>8.1874976378956396E-2</c:v>
                </c:pt>
                <c:pt idx="6">
                  <c:v>9.0356223970329247E-2</c:v>
                </c:pt>
                <c:pt idx="7">
                  <c:v>9.0270611269615622E-2</c:v>
                </c:pt>
                <c:pt idx="8">
                  <c:v>7.6716350508966899E-2</c:v>
                </c:pt>
                <c:pt idx="9">
                  <c:v>8.1196075600565604E-2</c:v>
                </c:pt>
                <c:pt idx="10">
                  <c:v>7.2893930310418714E-2</c:v>
                </c:pt>
                <c:pt idx="11">
                  <c:v>7.545572646466106E-2</c:v>
                </c:pt>
                <c:pt idx="12">
                  <c:v>7.5089716311474458E-2</c:v>
                </c:pt>
                <c:pt idx="13">
                  <c:v>7.4659385966261427E-2</c:v>
                </c:pt>
                <c:pt idx="14">
                  <c:v>7.4180627571099347E-2</c:v>
                </c:pt>
                <c:pt idx="15">
                  <c:v>7.3663058795003913E-2</c:v>
                </c:pt>
                <c:pt idx="16">
                  <c:v>7.3225765204432344E-2</c:v>
                </c:pt>
                <c:pt idx="17">
                  <c:v>7.2793521068631115E-2</c:v>
                </c:pt>
                <c:pt idx="18">
                  <c:v>7.2348984759661658E-2</c:v>
                </c:pt>
                <c:pt idx="19">
                  <c:v>7.1876308406322031E-2</c:v>
                </c:pt>
                <c:pt idx="20">
                  <c:v>7.1400635950954833E-2</c:v>
                </c:pt>
                <c:pt idx="21">
                  <c:v>7.0903496517359763E-2</c:v>
                </c:pt>
                <c:pt idx="22">
                  <c:v>7.0438077395337598E-2</c:v>
                </c:pt>
                <c:pt idx="23">
                  <c:v>6.9960613565773738E-2</c:v>
                </c:pt>
                <c:pt idx="24">
                  <c:v>6.9444946583761297E-2</c:v>
                </c:pt>
                <c:pt idx="25">
                  <c:v>6.8906521674464163E-2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0.12266736315903552</c:v>
                </c:pt>
                <c:pt idx="1">
                  <c:v>0.1169997687441956</c:v>
                </c:pt>
                <c:pt idx="2">
                  <c:v>0.11809918840502044</c:v>
                </c:pt>
                <c:pt idx="3">
                  <c:v>0.11274960550576642</c:v>
                </c:pt>
                <c:pt idx="4">
                  <c:v>0.11427237423677042</c:v>
                </c:pt>
                <c:pt idx="5">
                  <c:v>0.11535541740330565</c:v>
                </c:pt>
                <c:pt idx="6">
                  <c:v>0.11508419909061622</c:v>
                </c:pt>
                <c:pt idx="7">
                  <c:v>0.11424302635045333</c:v>
                </c:pt>
                <c:pt idx="8">
                  <c:v>0.11138813381049627</c:v>
                </c:pt>
                <c:pt idx="9">
                  <c:v>0.1173380001900329</c:v>
                </c:pt>
                <c:pt idx="10">
                  <c:v>0.10693012060408184</c:v>
                </c:pt>
                <c:pt idx="11">
                  <c:v>0.1102108812027488</c:v>
                </c:pt>
                <c:pt idx="12">
                  <c:v>0.10985497743378059</c:v>
                </c:pt>
                <c:pt idx="13">
                  <c:v>0.10906465453888733</c:v>
                </c:pt>
                <c:pt idx="14">
                  <c:v>0.10820462763403074</c:v>
                </c:pt>
                <c:pt idx="15">
                  <c:v>0.10761399518505893</c:v>
                </c:pt>
                <c:pt idx="16">
                  <c:v>0.1069715445747389</c:v>
                </c:pt>
                <c:pt idx="17">
                  <c:v>0.10622374280194118</c:v>
                </c:pt>
                <c:pt idx="18">
                  <c:v>0.10552655042514432</c:v>
                </c:pt>
                <c:pt idx="19">
                  <c:v>0.10486408611953796</c:v>
                </c:pt>
                <c:pt idx="20">
                  <c:v>0.10420805917996713</c:v>
                </c:pt>
                <c:pt idx="21">
                  <c:v>0.10351092707401094</c:v>
                </c:pt>
                <c:pt idx="22">
                  <c:v>0.1028713018217659</c:v>
                </c:pt>
                <c:pt idx="23">
                  <c:v>0.10223313230762884</c:v>
                </c:pt>
                <c:pt idx="24">
                  <c:v>0.10160375962272865</c:v>
                </c:pt>
                <c:pt idx="25">
                  <c:v>0.10099263969222948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4.1050494230095858</c:v>
                </c:pt>
                <c:pt idx="1">
                  <c:v>7.7554426663442584</c:v>
                </c:pt>
                <c:pt idx="2">
                  <c:v>3.7586229570726886</c:v>
                </c:pt>
                <c:pt idx="3">
                  <c:v>-0.50497940282352971</c:v>
                </c:pt>
                <c:pt idx="4">
                  <c:v>0.68167248698182448</c:v>
                </c:pt>
                <c:pt idx="5">
                  <c:v>0.81863529253699241</c:v>
                </c:pt>
                <c:pt idx="6">
                  <c:v>-0.2330680227677</c:v>
                </c:pt>
                <c:pt idx="7">
                  <c:v>1.5050383780788508</c:v>
                </c:pt>
                <c:pt idx="8">
                  <c:v>3.0125862215670054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0.82423441011025034</c:v>
                </c:pt>
                <c:pt idx="1">
                  <c:v>2.7412161924420886</c:v>
                </c:pt>
                <c:pt idx="2">
                  <c:v>1.1853388351889151</c:v>
                </c:pt>
                <c:pt idx="3">
                  <c:v>0.89846147951709554</c:v>
                </c:pt>
                <c:pt idx="4">
                  <c:v>-5.3398481930040447</c:v>
                </c:pt>
                <c:pt idx="5">
                  <c:v>-1.3749062736792048</c:v>
                </c:pt>
                <c:pt idx="6">
                  <c:v>-0.32535928105005141</c:v>
                </c:pt>
                <c:pt idx="7">
                  <c:v>-3.1482958391940947</c:v>
                </c:pt>
                <c:pt idx="8">
                  <c:v>-4.0808413303309123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-1.649278107782731</c:v>
                </c:pt>
                <c:pt idx="1">
                  <c:v>4.2256991007092068</c:v>
                </c:pt>
                <c:pt idx="2">
                  <c:v>2.0971416918112382</c:v>
                </c:pt>
                <c:pt idx="3">
                  <c:v>0.95120018394735695</c:v>
                </c:pt>
                <c:pt idx="4">
                  <c:v>-0.48554112458558762</c:v>
                </c:pt>
                <c:pt idx="5">
                  <c:v>0.41332036913314951</c:v>
                </c:pt>
                <c:pt idx="6">
                  <c:v>0.4639397837714121</c:v>
                </c:pt>
                <c:pt idx="7">
                  <c:v>0.80669928022329884</c:v>
                </c:pt>
                <c:pt idx="8">
                  <c:v>1.0488188227727449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3.099168556015492</c:v>
                </c:pt>
                <c:pt idx="1">
                  <c:v>7.5833271010604903</c:v>
                </c:pt>
                <c:pt idx="2">
                  <c:v>4.1619903783019012</c:v>
                </c:pt>
                <c:pt idx="3">
                  <c:v>-1.7528221175820704</c:v>
                </c:pt>
                <c:pt idx="4">
                  <c:v>-1.9710114273259407</c:v>
                </c:pt>
                <c:pt idx="5">
                  <c:v>2.1455901928879761</c:v>
                </c:pt>
                <c:pt idx="6">
                  <c:v>0.53843686404674074</c:v>
                </c:pt>
                <c:pt idx="7">
                  <c:v>-0.58024043193396935</c:v>
                </c:pt>
                <c:pt idx="8">
                  <c:v>-0.74443911547088248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1.449890448232761</c:v>
                </c:pt>
                <c:pt idx="1">
                  <c:v>11.809026201769697</c:v>
                </c:pt>
                <c:pt idx="2">
                  <c:v>6.2591320701131394</c:v>
                </c:pt>
                <c:pt idx="3">
                  <c:v>-0.80162193363471346</c:v>
                </c:pt>
                <c:pt idx="4">
                  <c:v>-2.4565525519115283</c:v>
                </c:pt>
                <c:pt idx="5">
                  <c:v>2.5589105620211257</c:v>
                </c:pt>
                <c:pt idx="6">
                  <c:v>1.0023766478181528</c:v>
                </c:pt>
                <c:pt idx="7">
                  <c:v>0.2264588482893295</c:v>
                </c:pt>
                <c:pt idx="8">
                  <c:v>0.30437970730186237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1.241662764503161</c:v>
                </c:pt>
                <c:pt idx="1">
                  <c:v>5.1211449688444048</c:v>
                </c:pt>
                <c:pt idx="2">
                  <c:v>6.2968463386127951</c:v>
                </c:pt>
                <c:pt idx="3">
                  <c:v>-3.1854715591978362</c:v>
                </c:pt>
                <c:pt idx="4">
                  <c:v>0.44668422519904594</c:v>
                </c:pt>
                <c:pt idx="5">
                  <c:v>1.7839169164594395</c:v>
                </c:pt>
                <c:pt idx="6">
                  <c:v>-2.4116465209839788E-2</c:v>
                </c:pt>
                <c:pt idx="7">
                  <c:v>0.67698385116696747</c:v>
                </c:pt>
                <c:pt idx="8">
                  <c:v>-0.63997002060418495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0.20822768372964617</c:v>
                </c:pt>
                <c:pt idx="1">
                  <c:v>6.687881232925271</c:v>
                </c:pt>
                <c:pt idx="2">
                  <c:v>-3.7714268499620118E-2</c:v>
                </c:pt>
                <c:pt idx="3">
                  <c:v>2.3838496255631654</c:v>
                </c:pt>
                <c:pt idx="4">
                  <c:v>-2.9032367771105925</c:v>
                </c:pt>
                <c:pt idx="5">
                  <c:v>0.77499364556168793</c:v>
                </c:pt>
                <c:pt idx="6">
                  <c:v>1.0264931130279749</c:v>
                </c:pt>
                <c:pt idx="7">
                  <c:v>-0.45052500287768282</c:v>
                </c:pt>
                <c:pt idx="8">
                  <c:v>0.94434972790602956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0.44475721933919843</c:v>
                </c:pt>
                <c:pt idx="1">
                  <c:v>-0.38147551178033368</c:v>
                </c:pt>
                <c:pt idx="2">
                  <c:v>0.21246028795682559</c:v>
                </c:pt>
                <c:pt idx="3">
                  <c:v>-0.10372652388646431</c:v>
                </c:pt>
                <c:pt idx="4">
                  <c:v>0.22385993799499815</c:v>
                </c:pt>
                <c:pt idx="5">
                  <c:v>0.58142160636214646</c:v>
                </c:pt>
                <c:pt idx="6">
                  <c:v>-0.17130600529072293</c:v>
                </c:pt>
                <c:pt idx="7">
                  <c:v>0.74574015007410033</c:v>
                </c:pt>
                <c:pt idx="8">
                  <c:v>0.98776494482200716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0.76304502341784719</c:v>
                </c:pt>
                <c:pt idx="1">
                  <c:v>2.7447010532058549</c:v>
                </c:pt>
                <c:pt idx="2">
                  <c:v>2.2724489637711924</c:v>
                </c:pt>
                <c:pt idx="3">
                  <c:v>-1.1323319042273567</c:v>
                </c:pt>
                <c:pt idx="4">
                  <c:v>0.64463892878151041</c:v>
                </c:pt>
                <c:pt idx="5">
                  <c:v>1.9521511436586536E-3</c:v>
                </c:pt>
                <c:pt idx="6">
                  <c:v>0.88012670322067876</c:v>
                </c:pt>
                <c:pt idx="7">
                  <c:v>0.74136746653913832</c:v>
                </c:pt>
                <c:pt idx="8">
                  <c:v>-1.9329081351599786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0.24208820547574561</c:v>
                </c:pt>
                <c:pt idx="1">
                  <c:v>9.4458006603441547</c:v>
                </c:pt>
                <c:pt idx="2">
                  <c:v>3.7742228183851552</c:v>
                </c:pt>
                <c:pt idx="3">
                  <c:v>0.43443649447915433</c:v>
                </c:pt>
                <c:pt idx="4">
                  <c:v>-3.3250514186880586</c:v>
                </c:pt>
                <c:pt idx="5">
                  <c:v>1.9755368045153237</c:v>
                </c:pt>
                <c:pt idx="6">
                  <c:v>0.29355594988818545</c:v>
                </c:pt>
                <c:pt idx="7">
                  <c:v>-1.260648768323966</c:v>
                </c:pt>
                <c:pt idx="8">
                  <c:v>1.2495228976398245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0.1279324195893643</c:v>
                </c:pt>
                <c:pt idx="1">
                  <c:v>0.12539707795624722</c:v>
                </c:pt>
                <c:pt idx="2">
                  <c:v>2.6467844924598971E-2</c:v>
                </c:pt>
                <c:pt idx="3">
                  <c:v>-0.23749321437169008</c:v>
                </c:pt>
                <c:pt idx="4">
                  <c:v>0.14871443889322844</c:v>
                </c:pt>
                <c:pt idx="5">
                  <c:v>0.3802812209384776</c:v>
                </c:pt>
                <c:pt idx="6">
                  <c:v>-0.11697051780592738</c:v>
                </c:pt>
                <c:pt idx="7">
                  <c:v>6.1063469028721062E-2</c:v>
                </c:pt>
                <c:pt idx="8">
                  <c:v>0.44376723504995352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0.55798211398041575</c:v>
                </c:pt>
                <c:pt idx="1">
                  <c:v>1.68681858144096</c:v>
                </c:pt>
                <c:pt idx="2">
                  <c:v>2.0697487703638879</c:v>
                </c:pt>
                <c:pt idx="3">
                  <c:v>-1.2985599816969078</c:v>
                </c:pt>
                <c:pt idx="4">
                  <c:v>0.1732056653110865</c:v>
                </c:pt>
                <c:pt idx="5">
                  <c:v>-0.39499723311406854</c:v>
                </c:pt>
                <c:pt idx="6">
                  <c:v>0.22576583512812221</c:v>
                </c:pt>
                <c:pt idx="7">
                  <c:v>0.37614960768161798</c:v>
                </c:pt>
                <c:pt idx="8">
                  <c:v>-1.3607826945978534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0.55574823093336967</c:v>
                </c:pt>
                <c:pt idx="1">
                  <c:v>3.3089293094472119</c:v>
                </c:pt>
                <c:pt idx="2">
                  <c:v>4.2006297233243135</c:v>
                </c:pt>
                <c:pt idx="3">
                  <c:v>-1.6494183631292518</c:v>
                </c:pt>
                <c:pt idx="4">
                  <c:v>0.124764120994731</c:v>
                </c:pt>
                <c:pt idx="5">
                  <c:v>1.798632928635028</c:v>
                </c:pt>
                <c:pt idx="6">
                  <c:v>-0.13291178253201963</c:v>
                </c:pt>
                <c:pt idx="7">
                  <c:v>0.23977077445663331</c:v>
                </c:pt>
                <c:pt idx="8">
                  <c:v>0.2770454389437238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0.31682479974983702</c:v>
                </c:pt>
                <c:pt idx="1">
                  <c:v>-0.50687258973658089</c:v>
                </c:pt>
                <c:pt idx="2">
                  <c:v>0.18599244303222573</c:v>
                </c:pt>
                <c:pt idx="3">
                  <c:v>0.13376669048522516</c:v>
                </c:pt>
                <c:pt idx="4">
                  <c:v>7.5145499101772373E-2</c:v>
                </c:pt>
                <c:pt idx="5">
                  <c:v>0.20114038542366869</c:v>
                </c:pt>
                <c:pt idx="6">
                  <c:v>-5.4335487484796885E-2</c:v>
                </c:pt>
                <c:pt idx="7">
                  <c:v>0.68467668104538149</c:v>
                </c:pt>
                <c:pt idx="8">
                  <c:v>0.54399770977205231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0.20506290943743033</c:v>
                </c:pt>
                <c:pt idx="1">
                  <c:v>1.0578824717648994</c:v>
                </c:pt>
                <c:pt idx="2">
                  <c:v>0.20270019340729917</c:v>
                </c:pt>
                <c:pt idx="3">
                  <c:v>0.16622807746955059</c:v>
                </c:pt>
                <c:pt idx="4">
                  <c:v>0.4714332634704248</c:v>
                </c:pt>
                <c:pt idx="5">
                  <c:v>0.39694938425772608</c:v>
                </c:pt>
                <c:pt idx="6">
                  <c:v>0.65436086809255212</c:v>
                </c:pt>
                <c:pt idx="7">
                  <c:v>0.36521785885752278</c:v>
                </c:pt>
                <c:pt idx="8">
                  <c:v>-0.57212544056211723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-0.31366002545761518</c:v>
                </c:pt>
                <c:pt idx="1">
                  <c:v>6.1368713508969286</c:v>
                </c:pt>
                <c:pt idx="2">
                  <c:v>-0.42640690493915123</c:v>
                </c:pt>
                <c:pt idx="3">
                  <c:v>2.0838548576084071</c:v>
                </c:pt>
                <c:pt idx="4">
                  <c:v>-3.4498155396827883</c:v>
                </c:pt>
                <c:pt idx="5">
                  <c:v>0.17690387588029566</c:v>
                </c:pt>
                <c:pt idx="6">
                  <c:v>0.42646773242020153</c:v>
                </c:pt>
                <c:pt idx="7">
                  <c:v>-1.5004195427805946</c:v>
                </c:pt>
                <c:pt idx="8">
                  <c:v>0.97247745869609759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24.812299613762949</c:v>
                </c:pt>
                <c:pt idx="1">
                  <c:v>23.31030934147288</c:v>
                </c:pt>
                <c:pt idx="2">
                  <c:v>24.060525675838495</c:v>
                </c:pt>
                <c:pt idx="3">
                  <c:v>24.971722071542512</c:v>
                </c:pt>
                <c:pt idx="4">
                  <c:v>21.92345659382632</c:v>
                </c:pt>
                <c:pt idx="5">
                  <c:v>22.803453260541822</c:v>
                </c:pt>
                <c:pt idx="6">
                  <c:v>21.285744724191524</c:v>
                </c:pt>
                <c:pt idx="7">
                  <c:v>23.33241301553333</c:v>
                </c:pt>
                <c:pt idx="8">
                  <c:v>18.188344397721291</c:v>
                </c:pt>
                <c:pt idx="9">
                  <c:v>19.885536230497912</c:v>
                </c:pt>
                <c:pt idx="10">
                  <c:v>19.562659740099704</c:v>
                </c:pt>
                <c:pt idx="11">
                  <c:v>14.520945055471699</c:v>
                </c:pt>
                <c:pt idx="12">
                  <c:v>15.264915067292289</c:v>
                </c:pt>
                <c:pt idx="13">
                  <c:v>14.228590959827153</c:v>
                </c:pt>
                <c:pt idx="14">
                  <c:v>13.210024746429914</c:v>
                </c:pt>
                <c:pt idx="15">
                  <c:v>12.57946043057637</c:v>
                </c:pt>
                <c:pt idx="16">
                  <c:v>12.00452847121471</c:v>
                </c:pt>
                <c:pt idx="17">
                  <c:v>11.447576307624006</c:v>
                </c:pt>
                <c:pt idx="18">
                  <c:v>10.907720117162388</c:v>
                </c:pt>
                <c:pt idx="19">
                  <c:v>10.388082302451879</c:v>
                </c:pt>
                <c:pt idx="20">
                  <c:v>9.88924286828966</c:v>
                </c:pt>
                <c:pt idx="21">
                  <c:v>9.4082116987142417</c:v>
                </c:pt>
                <c:pt idx="22">
                  <c:v>8.946752958210034</c:v>
                </c:pt>
                <c:pt idx="23">
                  <c:v>8.5034561046438295</c:v>
                </c:pt>
                <c:pt idx="24">
                  <c:v>8.0943993627702113</c:v>
                </c:pt>
                <c:pt idx="25">
                  <c:v>7.9344920494972735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47.246641913078733</c:v>
                </c:pt>
                <c:pt idx="1">
                  <c:v>46.094162863854685</c:v>
                </c:pt>
                <c:pt idx="2">
                  <c:v>42.038444408516135</c:v>
                </c:pt>
                <c:pt idx="3">
                  <c:v>39.488980133802507</c:v>
                </c:pt>
                <c:pt idx="4">
                  <c:v>46.925727514577815</c:v>
                </c:pt>
                <c:pt idx="5">
                  <c:v>40.632677662217844</c:v>
                </c:pt>
                <c:pt idx="6">
                  <c:v>40.418194660834985</c:v>
                </c:pt>
                <c:pt idx="7">
                  <c:v>43.356415862084887</c:v>
                </c:pt>
                <c:pt idx="8">
                  <c:v>40.362412823547288</c:v>
                </c:pt>
                <c:pt idx="9">
                  <c:v>40.042421293979551</c:v>
                </c:pt>
                <c:pt idx="10">
                  <c:v>36.363831929102822</c:v>
                </c:pt>
                <c:pt idx="11">
                  <c:v>36.579890794332982</c:v>
                </c:pt>
                <c:pt idx="12">
                  <c:v>35.074592141038259</c:v>
                </c:pt>
                <c:pt idx="13">
                  <c:v>33.97976313503532</c:v>
                </c:pt>
                <c:pt idx="14">
                  <c:v>32.919529829596229</c:v>
                </c:pt>
                <c:pt idx="15">
                  <c:v>31.766064932152908</c:v>
                </c:pt>
                <c:pt idx="16">
                  <c:v>30.580616667005291</c:v>
                </c:pt>
                <c:pt idx="17">
                  <c:v>29.383113390484432</c:v>
                </c:pt>
                <c:pt idx="18">
                  <c:v>28.195504139873172</c:v>
                </c:pt>
                <c:pt idx="19">
                  <c:v>27.011984233410871</c:v>
                </c:pt>
                <c:pt idx="20">
                  <c:v>25.844719309936167</c:v>
                </c:pt>
                <c:pt idx="21">
                  <c:v>24.681058586672361</c:v>
                </c:pt>
                <c:pt idx="22">
                  <c:v>23.525278238983351</c:v>
                </c:pt>
                <c:pt idx="23">
                  <c:v>22.380404368709012</c:v>
                </c:pt>
                <c:pt idx="24">
                  <c:v>21.24361332608764</c:v>
                </c:pt>
                <c:pt idx="25">
                  <c:v>20.095801598598975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60.605858765491405</c:v>
                </c:pt>
                <c:pt idx="1">
                  <c:v>60.214538147093997</c:v>
                </c:pt>
                <c:pt idx="2">
                  <c:v>60.477912956343218</c:v>
                </c:pt>
                <c:pt idx="3">
                  <c:v>58.442086850908105</c:v>
                </c:pt>
                <c:pt idx="4">
                  <c:v>58.476026260140337</c:v>
                </c:pt>
                <c:pt idx="5">
                  <c:v>61.755320593262574</c:v>
                </c:pt>
                <c:pt idx="6">
                  <c:v>64.224585286430184</c:v>
                </c:pt>
                <c:pt idx="7">
                  <c:v>69.96733524913779</c:v>
                </c:pt>
                <c:pt idx="8">
                  <c:v>70.97939837787797</c:v>
                </c:pt>
                <c:pt idx="9">
                  <c:v>67.835308825060764</c:v>
                </c:pt>
                <c:pt idx="10">
                  <c:v>58.336104101016268</c:v>
                </c:pt>
                <c:pt idx="11">
                  <c:v>61.904147780804664</c:v>
                </c:pt>
                <c:pt idx="12">
                  <c:v>62.641973284937009</c:v>
                </c:pt>
                <c:pt idx="13">
                  <c:v>62.400054308430803</c:v>
                </c:pt>
                <c:pt idx="14">
                  <c:v>62.200805826495618</c:v>
                </c:pt>
                <c:pt idx="15">
                  <c:v>61.797536599669925</c:v>
                </c:pt>
                <c:pt idx="16">
                  <c:v>61.298522516963885</c:v>
                </c:pt>
                <c:pt idx="17">
                  <c:v>60.736453264856543</c:v>
                </c:pt>
                <c:pt idx="18">
                  <c:v>60.136492521396981</c:v>
                </c:pt>
                <c:pt idx="19">
                  <c:v>59.499764598488134</c:v>
                </c:pt>
                <c:pt idx="20">
                  <c:v>58.858770696638757</c:v>
                </c:pt>
                <c:pt idx="21">
                  <c:v>58.180124471630762</c:v>
                </c:pt>
                <c:pt idx="22">
                  <c:v>57.471043770863403</c:v>
                </c:pt>
                <c:pt idx="23">
                  <c:v>56.733740864159451</c:v>
                </c:pt>
                <c:pt idx="24">
                  <c:v>55.959253642682739</c:v>
                </c:pt>
                <c:pt idx="25">
                  <c:v>55.106893336323822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52.362135729668282</c:v>
                </c:pt>
                <c:pt idx="1">
                  <c:v>50.751503433234362</c:v>
                </c:pt>
                <c:pt idx="2">
                  <c:v>54.587630017934899</c:v>
                </c:pt>
                <c:pt idx="3">
                  <c:v>55.014111438480313</c:v>
                </c:pt>
                <c:pt idx="4">
                  <c:v>59.847896803099374</c:v>
                </c:pt>
                <c:pt idx="5">
                  <c:v>55.741288917476375</c:v>
                </c:pt>
                <c:pt idx="6">
                  <c:v>57.278962494696266</c:v>
                </c:pt>
                <c:pt idx="7">
                  <c:v>63.557712539481301</c:v>
                </c:pt>
                <c:pt idx="8">
                  <c:v>65.719023636776939</c:v>
                </c:pt>
                <c:pt idx="9">
                  <c:v>63.217014619003727</c:v>
                </c:pt>
                <c:pt idx="10">
                  <c:v>60.006319295512611</c:v>
                </c:pt>
                <c:pt idx="11">
                  <c:v>61.013201050169997</c:v>
                </c:pt>
                <c:pt idx="12">
                  <c:v>61.499625766421815</c:v>
                </c:pt>
                <c:pt idx="13">
                  <c:v>61.835925390210853</c:v>
                </c:pt>
                <c:pt idx="14">
                  <c:v>62.236909455965765</c:v>
                </c:pt>
                <c:pt idx="15">
                  <c:v>62.457562639678336</c:v>
                </c:pt>
                <c:pt idx="16">
                  <c:v>62.600687165639805</c:v>
                </c:pt>
                <c:pt idx="17">
                  <c:v>62.704051080073398</c:v>
                </c:pt>
                <c:pt idx="18">
                  <c:v>62.795784196230592</c:v>
                </c:pt>
                <c:pt idx="19">
                  <c:v>62.876875686696515</c:v>
                </c:pt>
                <c:pt idx="20">
                  <c:v>62.973728056181237</c:v>
                </c:pt>
                <c:pt idx="21">
                  <c:v>63.053700619712977</c:v>
                </c:pt>
                <c:pt idx="22">
                  <c:v>63.122756597566244</c:v>
                </c:pt>
                <c:pt idx="23">
                  <c:v>63.180981712288563</c:v>
                </c:pt>
                <c:pt idx="24">
                  <c:v>63.221554576665035</c:v>
                </c:pt>
                <c:pt idx="25">
                  <c:v>63.19853378929183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12.100017709854301</c:v>
                </c:pt>
                <c:pt idx="1">
                  <c:v>12.016989591650956</c:v>
                </c:pt>
                <c:pt idx="2">
                  <c:v>12.735372494804977</c:v>
                </c:pt>
                <c:pt idx="3">
                  <c:v>12.538422738636656</c:v>
                </c:pt>
                <c:pt idx="4">
                  <c:v>13.761839068742024</c:v>
                </c:pt>
                <c:pt idx="5">
                  <c:v>15.179447150094109</c:v>
                </c:pt>
                <c:pt idx="6">
                  <c:v>15.927287772351402</c:v>
                </c:pt>
                <c:pt idx="7">
                  <c:v>14.497601009208681</c:v>
                </c:pt>
                <c:pt idx="8">
                  <c:v>14.462700474079078</c:v>
                </c:pt>
                <c:pt idx="9">
                  <c:v>15.081213126444803</c:v>
                </c:pt>
                <c:pt idx="10">
                  <c:v>16.400610595847475</c:v>
                </c:pt>
                <c:pt idx="11">
                  <c:v>16.583555833226775</c:v>
                </c:pt>
                <c:pt idx="12">
                  <c:v>16.167366584073964</c:v>
                </c:pt>
                <c:pt idx="13">
                  <c:v>16.482346409284954</c:v>
                </c:pt>
                <c:pt idx="14">
                  <c:v>16.815547940026459</c:v>
                </c:pt>
                <c:pt idx="15">
                  <c:v>17.09311046199527</c:v>
                </c:pt>
                <c:pt idx="16">
                  <c:v>17.356905759136747</c:v>
                </c:pt>
                <c:pt idx="17">
                  <c:v>17.615388499060277</c:v>
                </c:pt>
                <c:pt idx="18" formatCode="General">
                  <c:v>17.875348397817948</c:v>
                </c:pt>
                <c:pt idx="19" formatCode="General">
                  <c:v>18.131659335371594</c:v>
                </c:pt>
                <c:pt idx="20" formatCode="General">
                  <c:v>18.401179458782362</c:v>
                </c:pt>
                <c:pt idx="21" formatCode="General">
                  <c:v>18.670070706729412</c:v>
                </c:pt>
                <c:pt idx="22">
                  <c:v>18.946885626324971</c:v>
                </c:pt>
                <c:pt idx="23">
                  <c:v>19.235463579980717</c:v>
                </c:pt>
                <c:pt idx="24">
                  <c:v>19.515045117670457</c:v>
                </c:pt>
                <c:pt idx="25">
                  <c:v>19.774626151615553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14.224234240195971</c:v>
                </c:pt>
                <c:pt idx="1">
                  <c:v>14.078484152105259</c:v>
                </c:pt>
                <c:pt idx="2">
                  <c:v>14.820964828017331</c:v>
                </c:pt>
                <c:pt idx="3">
                  <c:v>14.193256555966238</c:v>
                </c:pt>
                <c:pt idx="4">
                  <c:v>15.040050580137088</c:v>
                </c:pt>
                <c:pt idx="5">
                  <c:v>15.26425026147556</c:v>
                </c:pt>
                <c:pt idx="6">
                  <c:v>16.517718377930091</c:v>
                </c:pt>
                <c:pt idx="7">
                  <c:v>15.530663597957783</c:v>
                </c:pt>
                <c:pt idx="8">
                  <c:v>14.955093368291466</c:v>
                </c:pt>
                <c:pt idx="9">
                  <c:v>14.59066695969708</c:v>
                </c:pt>
                <c:pt idx="10">
                  <c:v>16.242788660582573</c:v>
                </c:pt>
                <c:pt idx="11">
                  <c:v>16.090065487866823</c:v>
                </c:pt>
                <c:pt idx="12">
                  <c:v>15.542220567399031</c:v>
                </c:pt>
                <c:pt idx="13">
                  <c:v>15.72815917519128</c:v>
                </c:pt>
                <c:pt idx="14">
                  <c:v>15.943381112077107</c:v>
                </c:pt>
                <c:pt idx="15">
                  <c:v>16.116705093744262</c:v>
                </c:pt>
                <c:pt idx="16">
                  <c:v>16.281144792362838</c:v>
                </c:pt>
                <c:pt idx="17">
                  <c:v>16.44802090651207</c:v>
                </c:pt>
                <c:pt idx="18" formatCode="General">
                  <c:v>16.609913631195411</c:v>
                </c:pt>
                <c:pt idx="19" formatCode="General">
                  <c:v>16.804401291483035</c:v>
                </c:pt>
                <c:pt idx="20" formatCode="General">
                  <c:v>17.007620981117402</c:v>
                </c:pt>
                <c:pt idx="21" formatCode="General">
                  <c:v>17.216771312549074</c:v>
                </c:pt>
                <c:pt idx="22">
                  <c:v>17.437818643797605</c:v>
                </c:pt>
                <c:pt idx="23">
                  <c:v>17.661354617797272</c:v>
                </c:pt>
                <c:pt idx="24">
                  <c:v>17.887713571263344</c:v>
                </c:pt>
                <c:pt idx="25">
                  <c:v>18.100838191982657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35.448958843302719</c:v>
                </c:pt>
                <c:pt idx="1">
                  <c:v>37.003037190610364</c:v>
                </c:pt>
                <c:pt idx="2">
                  <c:v>39.79849579352809</c:v>
                </c:pt>
                <c:pt idx="3">
                  <c:v>40.455344572837198</c:v>
                </c:pt>
                <c:pt idx="4">
                  <c:v>44.709006235754941</c:v>
                </c:pt>
                <c:pt idx="5">
                  <c:v>48.380088724498179</c:v>
                </c:pt>
                <c:pt idx="6">
                  <c:v>51.628282890207032</c:v>
                </c:pt>
                <c:pt idx="7">
                  <c:v>49.583837611263398</c:v>
                </c:pt>
                <c:pt idx="8">
                  <c:v>49.361840894048605</c:v>
                </c:pt>
                <c:pt idx="9">
                  <c:v>49.928896649912957</c:v>
                </c:pt>
                <c:pt idx="10">
                  <c:v>55.330874784742193</c:v>
                </c:pt>
                <c:pt idx="11">
                  <c:v>56.481554539425851</c:v>
                </c:pt>
                <c:pt idx="12">
                  <c:v>55.594113680674141</c:v>
                </c:pt>
                <c:pt idx="13">
                  <c:v>56.813120848447376</c:v>
                </c:pt>
                <c:pt idx="14">
                  <c:v>58.103520947360238</c:v>
                </c:pt>
                <c:pt idx="15">
                  <c:v>59.229019664087275</c:v>
                </c:pt>
                <c:pt idx="16">
                  <c:v>60.276105860142067</c:v>
                </c:pt>
                <c:pt idx="17">
                  <c:v>61.283660027702354</c:v>
                </c:pt>
                <c:pt idx="18" formatCode="General">
                  <c:v>62.285343908778742</c:v>
                </c:pt>
                <c:pt idx="19" formatCode="General">
                  <c:v>63.251514922720872</c:v>
                </c:pt>
                <c:pt idx="20" formatCode="General">
                  <c:v>64.233438589449818</c:v>
                </c:pt>
                <c:pt idx="21" formatCode="General">
                  <c:v>65.199916870794823</c:v>
                </c:pt>
                <c:pt idx="22" formatCode="General">
                  <c:v>66.146332483931801</c:v>
                </c:pt>
                <c:pt idx="23" formatCode="General">
                  <c:v>67.077735838104687</c:v>
                </c:pt>
                <c:pt idx="24" formatCode="General">
                  <c:v>67.998408248450161</c:v>
                </c:pt>
                <c:pt idx="25" formatCode="General">
                  <c:v>68.877455605633045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16.291185233812811</c:v>
                </c:pt>
                <c:pt idx="1">
                  <c:v>13.223280884857708</c:v>
                </c:pt>
                <c:pt idx="2">
                  <c:v>15.303932798222943</c:v>
                </c:pt>
                <c:pt idx="3">
                  <c:v>16.509770560989789</c:v>
                </c:pt>
                <c:pt idx="4">
                  <c:v>16.700742568815549</c:v>
                </c:pt>
                <c:pt idx="5">
                  <c:v>19.901794920489269</c:v>
                </c:pt>
                <c:pt idx="6">
                  <c:v>21.278072661767041</c:v>
                </c:pt>
                <c:pt idx="7">
                  <c:v>22.263886437085453</c:v>
                </c:pt>
                <c:pt idx="8">
                  <c:v>26.525262650129886</c:v>
                </c:pt>
                <c:pt idx="9">
                  <c:v>28.778921197663198</c:v>
                </c:pt>
                <c:pt idx="10">
                  <c:v>28.628993382068987</c:v>
                </c:pt>
                <c:pt idx="11">
                  <c:v>28.781743948529712</c:v>
                </c:pt>
                <c:pt idx="12">
                  <c:v>31.187259642073446</c:v>
                </c:pt>
                <c:pt idx="13">
                  <c:v>32.941255944184213</c:v>
                </c:pt>
                <c:pt idx="14">
                  <c:v>34.766166235883155</c:v>
                </c:pt>
                <c:pt idx="15">
                  <c:v>36.513132159975555</c:v>
                </c:pt>
                <c:pt idx="16">
                  <c:v>38.239874397774898</c:v>
                </c:pt>
                <c:pt idx="17">
                  <c:v>39.967032044509672</c:v>
                </c:pt>
                <c:pt idx="18" formatCode="General">
                  <c:v>41.712021327260075</c:v>
                </c:pt>
                <c:pt idx="19" formatCode="General">
                  <c:v>43.474337607867298</c:v>
                </c:pt>
                <c:pt idx="20" formatCode="General">
                  <c:v>45.268949512112535</c:v>
                </c:pt>
                <c:pt idx="21" formatCode="General">
                  <c:v>47.076941797558938</c:v>
                </c:pt>
                <c:pt idx="22" formatCode="General">
                  <c:v>48.902415624397882</c:v>
                </c:pt>
                <c:pt idx="23" formatCode="General">
                  <c:v>50.744921587729515</c:v>
                </c:pt>
                <c:pt idx="24" formatCode="General">
                  <c:v>52.593396545028874</c:v>
                </c:pt>
                <c:pt idx="25" formatCode="General">
                  <c:v>54.423185010049124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2.3646679508329016</c:v>
                </c:pt>
                <c:pt idx="1">
                  <c:v>1.9916943951195765</c:v>
                </c:pt>
                <c:pt idx="2">
                  <c:v>2.2887210267939975</c:v>
                </c:pt>
                <c:pt idx="3">
                  <c:v>2.4373050768368212</c:v>
                </c:pt>
                <c:pt idx="4">
                  <c:v>2.5602543749065609</c:v>
                </c:pt>
                <c:pt idx="5">
                  <c:v>2.9726785099440916</c:v>
                </c:pt>
                <c:pt idx="6">
                  <c:v>3.1701511315913158</c:v>
                </c:pt>
                <c:pt idx="7">
                  <c:v>3.2951346782477193</c:v>
                </c:pt>
                <c:pt idx="8">
                  <c:v>3.9209233775276431</c:v>
                </c:pt>
                <c:pt idx="9">
                  <c:v>4.170021097739701</c:v>
                </c:pt>
                <c:pt idx="10">
                  <c:v>4.0378175110272201</c:v>
                </c:pt>
                <c:pt idx="11">
                  <c:v>4.1058955101717833</c:v>
                </c:pt>
                <c:pt idx="12">
                  <c:v>4.4759332660899673</c:v>
                </c:pt>
                <c:pt idx="13">
                  <c:v>4.7237838293882382</c:v>
                </c:pt>
                <c:pt idx="14">
                  <c:v>4.9811139061653646</c:v>
                </c:pt>
                <c:pt idx="15">
                  <c:v>5.2294080181203118</c:v>
                </c:pt>
                <c:pt idx="16">
                  <c:v>5.4766143697595187</c:v>
                </c:pt>
                <c:pt idx="17">
                  <c:v>5.7257044791773346</c:v>
                </c:pt>
                <c:pt idx="18" formatCode="General">
                  <c:v>5.97087176028462</c:v>
                </c:pt>
                <c:pt idx="19" formatCode="General">
                  <c:v>6.2163800215100524</c:v>
                </c:pt>
                <c:pt idx="20" formatCode="General">
                  <c:v>6.4673505274919316</c:v>
                </c:pt>
                <c:pt idx="21" formatCode="General">
                  <c:v>6.7202039356376719</c:v>
                </c:pt>
                <c:pt idx="22" formatCode="General">
                  <c:v>6.9757160559245381</c:v>
                </c:pt>
                <c:pt idx="23" formatCode="General">
                  <c:v>7.2319413265867762</c:v>
                </c:pt>
                <c:pt idx="24" formatCode="General">
                  <c:v>7.4926156093816019</c:v>
                </c:pt>
                <c:pt idx="25" formatCode="General">
                  <c:v>7.7501742670074982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24.812299613762949</c:v>
                </c:pt>
                <c:pt idx="1">
                  <c:v>23.31030934147288</c:v>
                </c:pt>
                <c:pt idx="2">
                  <c:v>24.060525675838495</c:v>
                </c:pt>
                <c:pt idx="3">
                  <c:v>24.971722071542512</c:v>
                </c:pt>
                <c:pt idx="4">
                  <c:v>21.92345659382632</c:v>
                </c:pt>
                <c:pt idx="5">
                  <c:v>22.803453260541822</c:v>
                </c:pt>
                <c:pt idx="6">
                  <c:v>21.285744724191524</c:v>
                </c:pt>
                <c:pt idx="7">
                  <c:v>23.33241301553333</c:v>
                </c:pt>
                <c:pt idx="8">
                  <c:v>18.188344397721291</c:v>
                </c:pt>
                <c:pt idx="9">
                  <c:v>19.885536230497912</c:v>
                </c:pt>
                <c:pt idx="10">
                  <c:v>19.562659740099704</c:v>
                </c:pt>
                <c:pt idx="11">
                  <c:v>14.520945055471699</c:v>
                </c:pt>
                <c:pt idx="12">
                  <c:v>15.264915067292289</c:v>
                </c:pt>
                <c:pt idx="13">
                  <c:v>14.228590959827153</c:v>
                </c:pt>
                <c:pt idx="14">
                  <c:v>13.210024746429914</c:v>
                </c:pt>
                <c:pt idx="15">
                  <c:v>12.57946043057637</c:v>
                </c:pt>
                <c:pt idx="16">
                  <c:v>12.00452847121471</c:v>
                </c:pt>
                <c:pt idx="17">
                  <c:v>11.447576307624006</c:v>
                </c:pt>
                <c:pt idx="18">
                  <c:v>10.907720117162388</c:v>
                </c:pt>
                <c:pt idx="19">
                  <c:v>10.388082302451879</c:v>
                </c:pt>
                <c:pt idx="20">
                  <c:v>9.88924286828966</c:v>
                </c:pt>
                <c:pt idx="21">
                  <c:v>9.4082116987142417</c:v>
                </c:pt>
                <c:pt idx="22">
                  <c:v>8.946752958210034</c:v>
                </c:pt>
                <c:pt idx="23">
                  <c:v>8.5034561046438295</c:v>
                </c:pt>
                <c:pt idx="24">
                  <c:v>8.0943993627702113</c:v>
                </c:pt>
                <c:pt idx="25">
                  <c:v>7.9344920494972735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47.246641913078733</c:v>
                </c:pt>
                <c:pt idx="1">
                  <c:v>46.094162863854685</c:v>
                </c:pt>
                <c:pt idx="2">
                  <c:v>42.038444408516135</c:v>
                </c:pt>
                <c:pt idx="3">
                  <c:v>39.488980133802507</c:v>
                </c:pt>
                <c:pt idx="4">
                  <c:v>46.925727514577815</c:v>
                </c:pt>
                <c:pt idx="5">
                  <c:v>40.632677662217844</c:v>
                </c:pt>
                <c:pt idx="6">
                  <c:v>40.418194660834985</c:v>
                </c:pt>
                <c:pt idx="7">
                  <c:v>43.356415862084887</c:v>
                </c:pt>
                <c:pt idx="8">
                  <c:v>40.362412823547288</c:v>
                </c:pt>
                <c:pt idx="9">
                  <c:v>40.042421293979551</c:v>
                </c:pt>
                <c:pt idx="10">
                  <c:v>36.363831929102822</c:v>
                </c:pt>
                <c:pt idx="11">
                  <c:v>36.579890794332982</c:v>
                </c:pt>
                <c:pt idx="12">
                  <c:v>35.074592141038259</c:v>
                </c:pt>
                <c:pt idx="13">
                  <c:v>33.97976313503532</c:v>
                </c:pt>
                <c:pt idx="14">
                  <c:v>32.919529829596229</c:v>
                </c:pt>
                <c:pt idx="15">
                  <c:v>31.766064932152908</c:v>
                </c:pt>
                <c:pt idx="16">
                  <c:v>30.580616667005291</c:v>
                </c:pt>
                <c:pt idx="17">
                  <c:v>29.383113390484432</c:v>
                </c:pt>
                <c:pt idx="18">
                  <c:v>28.195504139873172</c:v>
                </c:pt>
                <c:pt idx="19">
                  <c:v>27.011984233410871</c:v>
                </c:pt>
                <c:pt idx="20">
                  <c:v>25.844719309936167</c:v>
                </c:pt>
                <c:pt idx="21">
                  <c:v>24.681058586672361</c:v>
                </c:pt>
                <c:pt idx="22">
                  <c:v>23.525278238983351</c:v>
                </c:pt>
                <c:pt idx="23">
                  <c:v>22.380404368709012</c:v>
                </c:pt>
                <c:pt idx="24">
                  <c:v>21.24361332608764</c:v>
                </c:pt>
                <c:pt idx="25">
                  <c:v>20.095801598598975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60.605858765491405</c:v>
                </c:pt>
                <c:pt idx="1">
                  <c:v>60.214538147093997</c:v>
                </c:pt>
                <c:pt idx="2">
                  <c:v>60.477912956343218</c:v>
                </c:pt>
                <c:pt idx="3">
                  <c:v>58.442086850908105</c:v>
                </c:pt>
                <c:pt idx="4">
                  <c:v>58.476026260140337</c:v>
                </c:pt>
                <c:pt idx="5">
                  <c:v>61.755320593262574</c:v>
                </c:pt>
                <c:pt idx="6">
                  <c:v>64.224585286430184</c:v>
                </c:pt>
                <c:pt idx="7">
                  <c:v>69.96733524913779</c:v>
                </c:pt>
                <c:pt idx="8">
                  <c:v>70.97939837787797</c:v>
                </c:pt>
                <c:pt idx="9">
                  <c:v>67.835308825060764</c:v>
                </c:pt>
                <c:pt idx="10">
                  <c:v>58.336104101016268</c:v>
                </c:pt>
                <c:pt idx="11">
                  <c:v>61.904147780804664</c:v>
                </c:pt>
                <c:pt idx="12">
                  <c:v>62.641973284937009</c:v>
                </c:pt>
                <c:pt idx="13">
                  <c:v>62.400054308430803</c:v>
                </c:pt>
                <c:pt idx="14">
                  <c:v>62.200805826495618</c:v>
                </c:pt>
                <c:pt idx="15">
                  <c:v>61.797536599669925</c:v>
                </c:pt>
                <c:pt idx="16">
                  <c:v>61.298522516963885</c:v>
                </c:pt>
                <c:pt idx="17">
                  <c:v>60.736453264856543</c:v>
                </c:pt>
                <c:pt idx="18">
                  <c:v>60.136492521396981</c:v>
                </c:pt>
                <c:pt idx="19">
                  <c:v>59.499764598488134</c:v>
                </c:pt>
                <c:pt idx="20">
                  <c:v>58.858770696638757</c:v>
                </c:pt>
                <c:pt idx="21">
                  <c:v>58.180124471630762</c:v>
                </c:pt>
                <c:pt idx="22">
                  <c:v>57.471043770863403</c:v>
                </c:pt>
                <c:pt idx="23">
                  <c:v>56.733740864159451</c:v>
                </c:pt>
                <c:pt idx="24">
                  <c:v>55.959253642682739</c:v>
                </c:pt>
                <c:pt idx="25">
                  <c:v>55.106893336323822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52.362135729668282</c:v>
                </c:pt>
                <c:pt idx="1">
                  <c:v>50.751503433234362</c:v>
                </c:pt>
                <c:pt idx="2">
                  <c:v>54.587630017934899</c:v>
                </c:pt>
                <c:pt idx="3">
                  <c:v>55.014111438480313</c:v>
                </c:pt>
                <c:pt idx="4">
                  <c:v>59.847896803099374</c:v>
                </c:pt>
                <c:pt idx="5">
                  <c:v>55.741288917476375</c:v>
                </c:pt>
                <c:pt idx="6">
                  <c:v>57.278962494696266</c:v>
                </c:pt>
                <c:pt idx="7">
                  <c:v>63.557712539481301</c:v>
                </c:pt>
                <c:pt idx="8">
                  <c:v>65.719023636776939</c:v>
                </c:pt>
                <c:pt idx="9">
                  <c:v>63.217014619003727</c:v>
                </c:pt>
                <c:pt idx="10">
                  <c:v>60.006319295512611</c:v>
                </c:pt>
                <c:pt idx="11">
                  <c:v>61.013201050169997</c:v>
                </c:pt>
                <c:pt idx="12">
                  <c:v>61.499625766421815</c:v>
                </c:pt>
                <c:pt idx="13">
                  <c:v>61.835925390210853</c:v>
                </c:pt>
                <c:pt idx="14">
                  <c:v>62.236909455965765</c:v>
                </c:pt>
                <c:pt idx="15">
                  <c:v>62.457562639678336</c:v>
                </c:pt>
                <c:pt idx="16">
                  <c:v>62.600687165639805</c:v>
                </c:pt>
                <c:pt idx="17">
                  <c:v>62.704051080073398</c:v>
                </c:pt>
                <c:pt idx="18">
                  <c:v>62.795784196230592</c:v>
                </c:pt>
                <c:pt idx="19">
                  <c:v>62.876875686696515</c:v>
                </c:pt>
                <c:pt idx="20">
                  <c:v>62.973728056181237</c:v>
                </c:pt>
                <c:pt idx="21">
                  <c:v>63.053700619712977</c:v>
                </c:pt>
                <c:pt idx="22">
                  <c:v>63.122756597566244</c:v>
                </c:pt>
                <c:pt idx="23">
                  <c:v>63.180981712288563</c:v>
                </c:pt>
                <c:pt idx="24">
                  <c:v>63.221554576665035</c:v>
                </c:pt>
                <c:pt idx="25">
                  <c:v>63.19853378929183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12.100017709854301</c:v>
                </c:pt>
                <c:pt idx="1">
                  <c:v>12.016989591650956</c:v>
                </c:pt>
                <c:pt idx="2">
                  <c:v>12.735372494804977</c:v>
                </c:pt>
                <c:pt idx="3">
                  <c:v>12.538422738636656</c:v>
                </c:pt>
                <c:pt idx="4">
                  <c:v>13.761839068742024</c:v>
                </c:pt>
                <c:pt idx="5">
                  <c:v>15.179447150094109</c:v>
                </c:pt>
                <c:pt idx="6">
                  <c:v>15.927287772351402</c:v>
                </c:pt>
                <c:pt idx="7">
                  <c:v>14.497601009208681</c:v>
                </c:pt>
                <c:pt idx="8">
                  <c:v>14.462700474079078</c:v>
                </c:pt>
                <c:pt idx="9">
                  <c:v>15.081213126444803</c:v>
                </c:pt>
                <c:pt idx="10">
                  <c:v>16.400610595847475</c:v>
                </c:pt>
                <c:pt idx="11">
                  <c:v>16.583555833226775</c:v>
                </c:pt>
                <c:pt idx="12">
                  <c:v>16.167366584073964</c:v>
                </c:pt>
                <c:pt idx="13">
                  <c:v>16.482346409284954</c:v>
                </c:pt>
                <c:pt idx="14">
                  <c:v>16.815547940026459</c:v>
                </c:pt>
                <c:pt idx="15">
                  <c:v>17.09311046199527</c:v>
                </c:pt>
                <c:pt idx="16">
                  <c:v>17.356905759136747</c:v>
                </c:pt>
                <c:pt idx="17">
                  <c:v>17.615388499060277</c:v>
                </c:pt>
                <c:pt idx="18" formatCode="General">
                  <c:v>17.875348397817948</c:v>
                </c:pt>
                <c:pt idx="19" formatCode="General">
                  <c:v>18.131659335371594</c:v>
                </c:pt>
                <c:pt idx="20" formatCode="General">
                  <c:v>18.401179458782362</c:v>
                </c:pt>
                <c:pt idx="21" formatCode="General">
                  <c:v>18.670070706729412</c:v>
                </c:pt>
                <c:pt idx="22">
                  <c:v>18.946885626324971</c:v>
                </c:pt>
                <c:pt idx="23">
                  <c:v>19.235463579980717</c:v>
                </c:pt>
                <c:pt idx="24">
                  <c:v>19.515045117670457</c:v>
                </c:pt>
                <c:pt idx="25">
                  <c:v>19.774626151615553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14.224234240195971</c:v>
                </c:pt>
                <c:pt idx="1">
                  <c:v>14.078484152105259</c:v>
                </c:pt>
                <c:pt idx="2">
                  <c:v>14.820964828017331</c:v>
                </c:pt>
                <c:pt idx="3">
                  <c:v>14.193256555966238</c:v>
                </c:pt>
                <c:pt idx="4">
                  <c:v>15.040050580137088</c:v>
                </c:pt>
                <c:pt idx="5">
                  <c:v>15.26425026147556</c:v>
                </c:pt>
                <c:pt idx="6">
                  <c:v>16.517718377930091</c:v>
                </c:pt>
                <c:pt idx="7">
                  <c:v>15.530663597957783</c:v>
                </c:pt>
                <c:pt idx="8">
                  <c:v>14.955093368291466</c:v>
                </c:pt>
                <c:pt idx="9">
                  <c:v>14.59066695969708</c:v>
                </c:pt>
                <c:pt idx="10">
                  <c:v>16.242788660582573</c:v>
                </c:pt>
                <c:pt idx="11">
                  <c:v>16.090065487866823</c:v>
                </c:pt>
                <c:pt idx="12">
                  <c:v>15.542220567399031</c:v>
                </c:pt>
                <c:pt idx="13">
                  <c:v>15.72815917519128</c:v>
                </c:pt>
                <c:pt idx="14">
                  <c:v>15.943381112077107</c:v>
                </c:pt>
                <c:pt idx="15">
                  <c:v>16.116705093744262</c:v>
                </c:pt>
                <c:pt idx="16">
                  <c:v>16.281144792362838</c:v>
                </c:pt>
                <c:pt idx="17">
                  <c:v>16.44802090651207</c:v>
                </c:pt>
                <c:pt idx="18" formatCode="General">
                  <c:v>16.609913631195411</c:v>
                </c:pt>
                <c:pt idx="19" formatCode="General">
                  <c:v>16.804401291483035</c:v>
                </c:pt>
                <c:pt idx="20" formatCode="General">
                  <c:v>17.007620981117402</c:v>
                </c:pt>
                <c:pt idx="21" formatCode="General">
                  <c:v>17.216771312549074</c:v>
                </c:pt>
                <c:pt idx="22">
                  <c:v>17.437818643797605</c:v>
                </c:pt>
                <c:pt idx="23">
                  <c:v>17.661354617797272</c:v>
                </c:pt>
                <c:pt idx="24">
                  <c:v>17.887713571263344</c:v>
                </c:pt>
                <c:pt idx="25">
                  <c:v>18.100838191982657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35.448958843302719</c:v>
                </c:pt>
                <c:pt idx="1">
                  <c:v>37.003037190610364</c:v>
                </c:pt>
                <c:pt idx="2">
                  <c:v>39.79849579352809</c:v>
                </c:pt>
                <c:pt idx="3">
                  <c:v>40.455344572837198</c:v>
                </c:pt>
                <c:pt idx="4">
                  <c:v>44.709006235754941</c:v>
                </c:pt>
                <c:pt idx="5">
                  <c:v>48.380088724498179</c:v>
                </c:pt>
                <c:pt idx="6">
                  <c:v>51.628282890207032</c:v>
                </c:pt>
                <c:pt idx="7">
                  <c:v>49.583837611263398</c:v>
                </c:pt>
                <c:pt idx="8">
                  <c:v>49.361840894048605</c:v>
                </c:pt>
                <c:pt idx="9">
                  <c:v>49.928896649912957</c:v>
                </c:pt>
                <c:pt idx="10">
                  <c:v>55.330874784742193</c:v>
                </c:pt>
                <c:pt idx="11">
                  <c:v>56.481554539425851</c:v>
                </c:pt>
                <c:pt idx="12">
                  <c:v>55.594113680674141</c:v>
                </c:pt>
                <c:pt idx="13">
                  <c:v>56.813120848447376</c:v>
                </c:pt>
                <c:pt idx="14">
                  <c:v>58.103520947360238</c:v>
                </c:pt>
                <c:pt idx="15">
                  <c:v>59.229019664087275</c:v>
                </c:pt>
                <c:pt idx="16">
                  <c:v>60.276105860142067</c:v>
                </c:pt>
                <c:pt idx="17">
                  <c:v>61.283660027702354</c:v>
                </c:pt>
                <c:pt idx="18" formatCode="General">
                  <c:v>62.285343908778742</c:v>
                </c:pt>
                <c:pt idx="19" formatCode="General">
                  <c:v>63.251514922720872</c:v>
                </c:pt>
                <c:pt idx="20" formatCode="General">
                  <c:v>64.233438589449818</c:v>
                </c:pt>
                <c:pt idx="21" formatCode="General">
                  <c:v>65.199916870794823</c:v>
                </c:pt>
                <c:pt idx="22" formatCode="General">
                  <c:v>66.146332483931801</c:v>
                </c:pt>
                <c:pt idx="23" formatCode="General">
                  <c:v>67.077735838104687</c:v>
                </c:pt>
                <c:pt idx="24" formatCode="General">
                  <c:v>67.998408248450161</c:v>
                </c:pt>
                <c:pt idx="25" formatCode="General">
                  <c:v>68.877455605633045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16.291185233812811</c:v>
                </c:pt>
                <c:pt idx="1">
                  <c:v>13.223280884857708</c:v>
                </c:pt>
                <c:pt idx="2">
                  <c:v>15.303932798222943</c:v>
                </c:pt>
                <c:pt idx="3">
                  <c:v>16.509770560989789</c:v>
                </c:pt>
                <c:pt idx="4">
                  <c:v>16.700742568815549</c:v>
                </c:pt>
                <c:pt idx="5">
                  <c:v>19.901794920489269</c:v>
                </c:pt>
                <c:pt idx="6">
                  <c:v>21.278072661767041</c:v>
                </c:pt>
                <c:pt idx="7">
                  <c:v>22.263886437085453</c:v>
                </c:pt>
                <c:pt idx="8">
                  <c:v>26.525262650129886</c:v>
                </c:pt>
                <c:pt idx="9">
                  <c:v>28.778921197663198</c:v>
                </c:pt>
                <c:pt idx="10">
                  <c:v>28.628993382068987</c:v>
                </c:pt>
                <c:pt idx="11">
                  <c:v>28.781743948529712</c:v>
                </c:pt>
                <c:pt idx="12">
                  <c:v>31.187259642073446</c:v>
                </c:pt>
                <c:pt idx="13">
                  <c:v>32.941255944184213</c:v>
                </c:pt>
                <c:pt idx="14">
                  <c:v>34.766166235883155</c:v>
                </c:pt>
                <c:pt idx="15">
                  <c:v>36.513132159975555</c:v>
                </c:pt>
                <c:pt idx="16">
                  <c:v>38.239874397774898</c:v>
                </c:pt>
                <c:pt idx="17">
                  <c:v>39.967032044509672</c:v>
                </c:pt>
                <c:pt idx="18" formatCode="General">
                  <c:v>41.712021327260075</c:v>
                </c:pt>
                <c:pt idx="19" formatCode="General">
                  <c:v>43.474337607867298</c:v>
                </c:pt>
                <c:pt idx="20" formatCode="General">
                  <c:v>45.268949512112535</c:v>
                </c:pt>
                <c:pt idx="21" formatCode="General">
                  <c:v>47.076941797558938</c:v>
                </c:pt>
                <c:pt idx="22" formatCode="General">
                  <c:v>48.902415624397882</c:v>
                </c:pt>
                <c:pt idx="23" formatCode="General">
                  <c:v>50.744921587729515</c:v>
                </c:pt>
                <c:pt idx="24" formatCode="General">
                  <c:v>52.593396545028874</c:v>
                </c:pt>
                <c:pt idx="25" formatCode="General">
                  <c:v>54.423185010049124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2.3646679508329016</c:v>
                </c:pt>
                <c:pt idx="1">
                  <c:v>1.9916943951195765</c:v>
                </c:pt>
                <c:pt idx="2">
                  <c:v>2.2887210267939975</c:v>
                </c:pt>
                <c:pt idx="3">
                  <c:v>2.4373050768368212</c:v>
                </c:pt>
                <c:pt idx="4">
                  <c:v>2.5602543749065609</c:v>
                </c:pt>
                <c:pt idx="5">
                  <c:v>2.9726785099440916</c:v>
                </c:pt>
                <c:pt idx="6">
                  <c:v>3.1701511315913158</c:v>
                </c:pt>
                <c:pt idx="7">
                  <c:v>3.2951346782477193</c:v>
                </c:pt>
                <c:pt idx="8">
                  <c:v>3.9209233775276431</c:v>
                </c:pt>
                <c:pt idx="9">
                  <c:v>4.170021097739701</c:v>
                </c:pt>
                <c:pt idx="10">
                  <c:v>4.0378175110272201</c:v>
                </c:pt>
                <c:pt idx="11">
                  <c:v>4.1058955101717833</c:v>
                </c:pt>
                <c:pt idx="12">
                  <c:v>4.4759332660899673</c:v>
                </c:pt>
                <c:pt idx="13">
                  <c:v>4.7237838293882382</c:v>
                </c:pt>
                <c:pt idx="14">
                  <c:v>4.9811139061653646</c:v>
                </c:pt>
                <c:pt idx="15">
                  <c:v>5.2294080181203118</c:v>
                </c:pt>
                <c:pt idx="16">
                  <c:v>5.4766143697595187</c:v>
                </c:pt>
                <c:pt idx="17">
                  <c:v>5.7257044791773346</c:v>
                </c:pt>
                <c:pt idx="18" formatCode="General">
                  <c:v>5.97087176028462</c:v>
                </c:pt>
                <c:pt idx="19" formatCode="General">
                  <c:v>6.2163800215100524</c:v>
                </c:pt>
                <c:pt idx="20" formatCode="General">
                  <c:v>6.4673505274919316</c:v>
                </c:pt>
                <c:pt idx="21" formatCode="General">
                  <c:v>6.7202039356376719</c:v>
                </c:pt>
                <c:pt idx="22" formatCode="General">
                  <c:v>6.9757160559245381</c:v>
                </c:pt>
                <c:pt idx="23" formatCode="General">
                  <c:v>7.2319413265867762</c:v>
                </c:pt>
                <c:pt idx="24" formatCode="General">
                  <c:v>7.4926156093816019</c:v>
                </c:pt>
                <c:pt idx="25" formatCode="General">
                  <c:v>7.7501742670074982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16.518810212049292</c:v>
                </c:pt>
                <c:pt idx="1">
                  <c:v>7.5573509253511304</c:v>
                </c:pt>
                <c:pt idx="2">
                  <c:v>14.134806965968288</c:v>
                </c:pt>
                <c:pt idx="3">
                  <c:v>11.702974133255928</c:v>
                </c:pt>
                <c:pt idx="4">
                  <c:v>10.881067285357572</c:v>
                </c:pt>
                <c:pt idx="5">
                  <c:v>13.402951049358148</c:v>
                </c:pt>
                <c:pt idx="6">
                  <c:v>4.3801099499807945</c:v>
                </c:pt>
                <c:pt idx="7">
                  <c:v>4.9099768797065559</c:v>
                </c:pt>
                <c:pt idx="8">
                  <c:v>2.6562526539235942</c:v>
                </c:pt>
                <c:pt idx="9">
                  <c:v>4.7806902325231277</c:v>
                </c:pt>
                <c:pt idx="10">
                  <c:v>15.513254460319002</c:v>
                </c:pt>
                <c:pt idx="11">
                  <c:v>27.686964592795619</c:v>
                </c:pt>
                <c:pt idx="12">
                  <c:v>6.4825770172920736</c:v>
                </c:pt>
                <c:pt idx="13">
                  <c:v>4.3303802647780243</c:v>
                </c:pt>
                <c:pt idx="14">
                  <c:v>14.686889462892081</c:v>
                </c:pt>
                <c:pt idx="15">
                  <c:v>10.399316614569258</c:v>
                </c:pt>
                <c:pt idx="16">
                  <c:v>5.7376167828545075</c:v>
                </c:pt>
                <c:pt idx="17">
                  <c:v>21.045743997020093</c:v>
                </c:pt>
                <c:pt idx="18">
                  <c:v>6.4696831393279011</c:v>
                </c:pt>
                <c:pt idx="19">
                  <c:v>0.25924546734317783</c:v>
                </c:pt>
                <c:pt idx="20">
                  <c:v>18.487794894167539</c:v>
                </c:pt>
                <c:pt idx="21">
                  <c:v>4.8631195940917502</c:v>
                </c:pt>
                <c:pt idx="22">
                  <c:v>12.119905074565146</c:v>
                </c:pt>
                <c:pt idx="23">
                  <c:v>11.020501374395678</c:v>
                </c:pt>
                <c:pt idx="24">
                  <c:v>6.3052049007695761</c:v>
                </c:pt>
                <c:pt idx="25">
                  <c:v>26.297812075344101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20.336488381732305</c:v>
                </c:pt>
                <c:pt idx="1">
                  <c:v>8.6689565887879514</c:v>
                </c:pt>
                <c:pt idx="2">
                  <c:v>17.226306905091448</c:v>
                </c:pt>
                <c:pt idx="3">
                  <c:v>13.904516694158794</c:v>
                </c:pt>
                <c:pt idx="4">
                  <c:v>11.822570644263758</c:v>
                </c:pt>
                <c:pt idx="5">
                  <c:v>17.665064049212287</c:v>
                </c:pt>
                <c:pt idx="6">
                  <c:v>5.4222141823334731</c:v>
                </c:pt>
                <c:pt idx="7">
                  <c:v>5.7594159275098527</c:v>
                </c:pt>
                <c:pt idx="8">
                  <c:v>3.004315136113322</c:v>
                </c:pt>
                <c:pt idx="9">
                  <c:v>5.3529129940346367</c:v>
                </c:pt>
                <c:pt idx="10">
                  <c:v>17.645387728723392</c:v>
                </c:pt>
                <c:pt idx="11">
                  <c:v>28.802876726253523</c:v>
                </c:pt>
                <c:pt idx="12">
                  <c:v>5.7601469605277344</c:v>
                </c:pt>
                <c:pt idx="13">
                  <c:v>2.9961155528216894</c:v>
                </c:pt>
                <c:pt idx="14">
                  <c:v>12.42166820004377</c:v>
                </c:pt>
                <c:pt idx="15">
                  <c:v>9.9273481333272056</c:v>
                </c:pt>
                <c:pt idx="16">
                  <c:v>5.1508955328789821</c:v>
                </c:pt>
                <c:pt idx="17">
                  <c:v>21.05579720079195</c:v>
                </c:pt>
                <c:pt idx="18">
                  <c:v>5.8640971883820496</c:v>
                </c:pt>
                <c:pt idx="19">
                  <c:v>0.29850723337495816</c:v>
                </c:pt>
                <c:pt idx="20">
                  <c:v>16.888929225220934</c:v>
                </c:pt>
                <c:pt idx="21">
                  <c:v>5.9035579592206036</c:v>
                </c:pt>
                <c:pt idx="22">
                  <c:v>9.6704600819109903</c:v>
                </c:pt>
                <c:pt idx="23">
                  <c:v>11.82668890593459</c:v>
                </c:pt>
                <c:pt idx="24">
                  <c:v>4.9419015918479783</c:v>
                </c:pt>
                <c:pt idx="25">
                  <c:v>26.592860275501792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20.232161330437467</c:v>
                </c:pt>
                <c:pt idx="1">
                  <c:v>10.223174088315552</c:v>
                </c:pt>
                <c:pt idx="2">
                  <c:v>23.898510284857615</c:v>
                </c:pt>
                <c:pt idx="3">
                  <c:v>14.745562656924948</c:v>
                </c:pt>
                <c:pt idx="4">
                  <c:v>13.009353532813019</c:v>
                </c:pt>
                <c:pt idx="5">
                  <c:v>20.774058019900412</c:v>
                </c:pt>
                <c:pt idx="6">
                  <c:v>5.4462410754247852</c:v>
                </c:pt>
                <c:pt idx="7">
                  <c:v>10.986350779061981</c:v>
                </c:pt>
                <c:pt idx="8">
                  <c:v>2.8380399791702127</c:v>
                </c:pt>
                <c:pt idx="9">
                  <c:v>5.1276833145554255</c:v>
                </c:pt>
                <c:pt idx="10">
                  <c:v>19.045062890615412</c:v>
                </c:pt>
                <c:pt idx="11">
                  <c:v>30.145095085635468</c:v>
                </c:pt>
                <c:pt idx="12">
                  <c:v>3.6163066675110755</c:v>
                </c:pt>
                <c:pt idx="13">
                  <c:v>3.1089033740810588</c:v>
                </c:pt>
                <c:pt idx="14">
                  <c:v>11.479293238440201</c:v>
                </c:pt>
                <c:pt idx="15">
                  <c:v>8.2828593402519104</c:v>
                </c:pt>
                <c:pt idx="16">
                  <c:v>5.1684189143869563</c:v>
                </c:pt>
                <c:pt idx="17">
                  <c:v>24.056083664238603</c:v>
                </c:pt>
                <c:pt idx="18">
                  <c:v>5.475198359891646</c:v>
                </c:pt>
                <c:pt idx="19">
                  <c:v>0.24603016043983633</c:v>
                </c:pt>
                <c:pt idx="20">
                  <c:v>16.116586906330511</c:v>
                </c:pt>
                <c:pt idx="21">
                  <c:v>7.6782769259291799</c:v>
                </c:pt>
                <c:pt idx="22">
                  <c:v>9.5223077314946583</c:v>
                </c:pt>
                <c:pt idx="23">
                  <c:v>12.20130010464025</c:v>
                </c:pt>
                <c:pt idx="24">
                  <c:v>9.824355552409104</c:v>
                </c:pt>
                <c:pt idx="25">
                  <c:v>22.014786022242532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3.8176781696830133</c:v>
                </c:pt>
                <c:pt idx="1">
                  <c:v>1.111605663436821</c:v>
                </c:pt>
                <c:pt idx="2">
                  <c:v>3.0914999391231603</c:v>
                </c:pt>
                <c:pt idx="3">
                  <c:v>2.2015425609028654</c:v>
                </c:pt>
                <c:pt idx="4">
                  <c:v>0.94150335890618564</c:v>
                </c:pt>
                <c:pt idx="5">
                  <c:v>4.2621129998541392</c:v>
                </c:pt>
                <c:pt idx="6">
                  <c:v>1.0421042323526786</c:v>
                </c:pt>
                <c:pt idx="7">
                  <c:v>0.84943904780329671</c:v>
                </c:pt>
                <c:pt idx="8">
                  <c:v>0.3480624821897278</c:v>
                </c:pt>
                <c:pt idx="9">
                  <c:v>0.57222276151150897</c:v>
                </c:pt>
                <c:pt idx="10">
                  <c:v>2.1321332684043899</c:v>
                </c:pt>
                <c:pt idx="11">
                  <c:v>1.1159121334579041</c:v>
                </c:pt>
                <c:pt idx="12">
                  <c:v>-0.72243005676433913</c:v>
                </c:pt>
                <c:pt idx="13">
                  <c:v>-1.3342647119563349</c:v>
                </c:pt>
                <c:pt idx="14">
                  <c:v>-2.2652212628483106</c:v>
                </c:pt>
                <c:pt idx="15">
                  <c:v>-0.47196848124205282</c:v>
                </c:pt>
                <c:pt idx="16">
                  <c:v>-0.58672124997552544</c:v>
                </c:pt>
                <c:pt idx="17">
                  <c:v>1.0053203771857255E-2</c:v>
                </c:pt>
                <c:pt idx="18">
                  <c:v>-0.60558595094585144</c:v>
                </c:pt>
                <c:pt idx="19">
                  <c:v>3.9261766031780332E-2</c:v>
                </c:pt>
                <c:pt idx="20">
                  <c:v>-1.5988656689466048</c:v>
                </c:pt>
                <c:pt idx="21">
                  <c:v>1.0404383651288533</c:v>
                </c:pt>
                <c:pt idx="22">
                  <c:v>-2.4494449926541559</c:v>
                </c:pt>
                <c:pt idx="23">
                  <c:v>0.80618753153891198</c:v>
                </c:pt>
                <c:pt idx="24">
                  <c:v>-1.3633033089215978</c:v>
                </c:pt>
                <c:pt idx="25">
                  <c:v>0.29504820015769084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-0.10432705129483821</c:v>
                </c:pt>
                <c:pt idx="1">
                  <c:v>1.554217499527601</c:v>
                </c:pt>
                <c:pt idx="2">
                  <c:v>6.6722033797661666</c:v>
                </c:pt>
                <c:pt idx="3">
                  <c:v>0.84104596276615418</c:v>
                </c:pt>
                <c:pt idx="4">
                  <c:v>1.1867828885492617</c:v>
                </c:pt>
                <c:pt idx="5">
                  <c:v>3.1089939706881253</c:v>
                </c:pt>
                <c:pt idx="6">
                  <c:v>2.4026893091312118E-2</c:v>
                </c:pt>
                <c:pt idx="7">
                  <c:v>5.2269348515521283</c:v>
                </c:pt>
                <c:pt idx="8">
                  <c:v>-0.16627515694310935</c:v>
                </c:pt>
                <c:pt idx="9">
                  <c:v>-0.22522967947921124</c:v>
                </c:pt>
                <c:pt idx="10">
                  <c:v>1.39967516189202</c:v>
                </c:pt>
                <c:pt idx="11">
                  <c:v>1.3422183593819454</c:v>
                </c:pt>
                <c:pt idx="12">
                  <c:v>-2.1438402930166589</c:v>
                </c:pt>
                <c:pt idx="13">
                  <c:v>0.11278782125936937</c:v>
                </c:pt>
                <c:pt idx="14">
                  <c:v>-0.94237496160356926</c:v>
                </c:pt>
                <c:pt idx="15">
                  <c:v>-1.6444887930752952</c:v>
                </c:pt>
                <c:pt idx="16">
                  <c:v>1.7523381507974278E-2</c:v>
                </c:pt>
                <c:pt idx="17">
                  <c:v>3.0002864634466526</c:v>
                </c:pt>
                <c:pt idx="18">
                  <c:v>-0.38889882849040358</c:v>
                </c:pt>
                <c:pt idx="19">
                  <c:v>-5.2477072935121827E-2</c:v>
                </c:pt>
                <c:pt idx="20">
                  <c:v>-0.77234231889042348</c:v>
                </c:pt>
                <c:pt idx="21">
                  <c:v>1.7747189667085763</c:v>
                </c:pt>
                <c:pt idx="22">
                  <c:v>-0.14815235041633201</c:v>
                </c:pt>
                <c:pt idx="23">
                  <c:v>0.37461119870565973</c:v>
                </c:pt>
                <c:pt idx="24">
                  <c:v>4.8824539605611257</c:v>
                </c:pt>
                <c:pt idx="25">
                  <c:v>-4.5780742532592598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5.8446561813988192</c:v>
                </c:pt>
                <c:pt idx="1">
                  <c:v>6.8958286873053849</c:v>
                </c:pt>
                <c:pt idx="2">
                  <c:v>6.4175705700139822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2.6739285235346202</c:v>
                </c:pt>
                <c:pt idx="1">
                  <c:v>2.9395261567216955</c:v>
                </c:pt>
                <c:pt idx="2">
                  <c:v>3.2427549429730056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1.5497627471794657</c:v>
                </c:pt>
                <c:pt idx="1">
                  <c:v>1.8385996345778284</c:v>
                </c:pt>
                <c:pt idx="2">
                  <c:v>1.7275285557488018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1.7372393260847385</c:v>
                </c:pt>
                <c:pt idx="1">
                  <c:v>1.9529401944694496</c:v>
                </c:pt>
                <c:pt idx="2">
                  <c:v>3.4848319109381998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0.93983061091090325</c:v>
                </c:pt>
                <c:pt idx="1">
                  <c:v>1.0187227073050498</c:v>
                </c:pt>
                <c:pt idx="2">
                  <c:v>0.90021632139941199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1.6914953534902859</c:v>
                </c:pt>
                <c:pt idx="1">
                  <c:v>1.8151005371247624</c:v>
                </c:pt>
                <c:pt idx="2">
                  <c:v>1.6264831519673884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5.4888722257356788</c:v>
                </c:pt>
                <c:pt idx="1">
                  <c:v>5.9833127831282065</c:v>
                </c:pt>
                <c:pt idx="2">
                  <c:v>6.0410271109792557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9.7961527903151566</c:v>
                </c:pt>
                <c:pt idx="1">
                  <c:v>9.7666666868717673</c:v>
                </c:pt>
                <c:pt idx="2">
                  <c:v>9.5619183680987518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2.2936539223553241</c:v>
                </c:pt>
                <c:pt idx="1">
                  <c:v>1.9531880778975739</c:v>
                </c:pt>
                <c:pt idx="2">
                  <c:v>1.1470797836437876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7.4463678779115163</c:v>
                </c:pt>
                <c:pt idx="1">
                  <c:v>7.139736597874589</c:v>
                </c:pt>
                <c:pt idx="2">
                  <c:v>7.6305053143856911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2.2890918332836465</c:v>
                </c:pt>
                <c:pt idx="1">
                  <c:v>1.988436196935353</c:v>
                </c:pt>
                <c:pt idx="2">
                  <c:v>1.7367137047572017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9.172577224125375E-2</c:v>
                </c:pt>
                <c:pt idx="1">
                  <c:v>0.10121977327827412</c:v>
                </c:pt>
                <c:pt idx="2">
                  <c:v>7.8039903458024265E-2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6.5413188553865451</c:v>
                </c:pt>
                <c:pt idx="1">
                  <c:v>5.7268079160492817</c:v>
                </c:pt>
                <c:pt idx="2">
                  <c:v>5.1121248061391862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1.7206603642529488</c:v>
                </c:pt>
                <c:pt idx="1">
                  <c:v>2.0018168116444355</c:v>
                </c:pt>
                <c:pt idx="2">
                  <c:v>2.4355224942838603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4.2882433542552478</c:v>
                </c:pt>
                <c:pt idx="1">
                  <c:v>3.2791224719104104</c:v>
                </c:pt>
                <c:pt idx="2">
                  <c:v>3.0204425942532445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3.8992542836403938</c:v>
                </c:pt>
                <c:pt idx="1">
                  <c:v>4.0102705591314614</c:v>
                </c:pt>
                <c:pt idx="2">
                  <c:v>3.8702095731931716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5.0011523739321913</c:v>
                </c:pt>
                <c:pt idx="1">
                  <c:v>5.8412081330207348</c:v>
                </c:pt>
                <c:pt idx="2">
                  <c:v>7.5805235914438232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4.1407255868096318</c:v>
                </c:pt>
                <c:pt idx="1">
                  <c:v>4.7148339134511534</c:v>
                </c:pt>
                <c:pt idx="2">
                  <c:v>4.6772407257852064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3.8499199611357477</c:v>
                </c:pt>
                <c:pt idx="1">
                  <c:v>4.0088741121914344</c:v>
                </c:pt>
                <c:pt idx="2">
                  <c:v>4.1265212847767971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4.7422084093245793</c:v>
                </c:pt>
                <c:pt idx="1">
                  <c:v>5.9899847577946792</c:v>
                </c:pt>
                <c:pt idx="2">
                  <c:v>6.5894582981458036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1.5321674780112677</c:v>
                </c:pt>
                <c:pt idx="1">
                  <c:v>1.0159423392973075</c:v>
                </c:pt>
                <c:pt idx="2">
                  <c:v>0.98613323968034861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5.1964892254890955</c:v>
                </c:pt>
                <c:pt idx="1">
                  <c:v>4.212020006118399</c:v>
                </c:pt>
                <c:pt idx="2">
                  <c:v>3.6411915290901558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3.6794677917741727</c:v>
                </c:pt>
                <c:pt idx="1">
                  <c:v>3.3662297424052108</c:v>
                </c:pt>
                <c:pt idx="2">
                  <c:v>2.6272939143480389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2.0300734112162178</c:v>
                </c:pt>
                <c:pt idx="1">
                  <c:v>1.7465991430873768</c:v>
                </c:pt>
                <c:pt idx="2">
                  <c:v>1.6394043412739114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2.2308964341383564</c:v>
                </c:pt>
                <c:pt idx="1">
                  <c:v>1.6757321188999963</c:v>
                </c:pt>
                <c:pt idx="2">
                  <c:v>3.1162511030219657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9.3046453061922101</c:v>
                </c:pt>
                <c:pt idx="1">
                  <c:v>9.0172799415081872</c:v>
                </c:pt>
                <c:pt idx="2">
                  <c:v>6.9830128662009825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0.30437970730186237</c:v>
                </c:pt>
                <c:pt idx="1">
                  <c:v>0.2264588482893295</c:v>
                </c:pt>
                <c:pt idx="2">
                  <c:v>1.0023766478181528</c:v>
                </c:pt>
                <c:pt idx="3">
                  <c:v>2.5589105620211257</c:v>
                </c:pt>
                <c:pt idx="4">
                  <c:v>-2.4565525519115283</c:v>
                </c:pt>
                <c:pt idx="5">
                  <c:v>-0.80162193363471346</c:v>
                </c:pt>
                <c:pt idx="6">
                  <c:v>6.2591320701131394</c:v>
                </c:pt>
                <c:pt idx="7">
                  <c:v>11.809026201769697</c:v>
                </c:pt>
                <c:pt idx="8">
                  <c:v>1.449890448232761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15.944412762013503</c:v>
                </c:pt>
                <c:pt idx="1">
                  <c:v>10.662436825638082</c:v>
                </c:pt>
                <c:pt idx="2">
                  <c:v>11.562618689491369</c:v>
                </c:pt>
                <c:pt idx="3">
                  <c:v>18.265879719562662</c:v>
                </c:pt>
                <c:pt idx="4">
                  <c:v>9.8195550827722649</c:v>
                </c:pt>
                <c:pt idx="5">
                  <c:v>16.710791683281954</c:v>
                </c:pt>
                <c:pt idx="6">
                  <c:v>25.232213876065984</c:v>
                </c:pt>
                <c:pt idx="7">
                  <c:v>42.18071739002842</c:v>
                </c:pt>
                <c:pt idx="8">
                  <c:v>16.550301038250588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-0.10432705129483821</c:v>
                </c:pt>
                <c:pt idx="1">
                  <c:v>1.554217499527601</c:v>
                </c:pt>
                <c:pt idx="2">
                  <c:v>6.6722033797661666</c:v>
                </c:pt>
                <c:pt idx="3">
                  <c:v>0.84104596276615418</c:v>
                </c:pt>
                <c:pt idx="4">
                  <c:v>1.1867828885492617</c:v>
                </c:pt>
                <c:pt idx="5">
                  <c:v>3.1089939706881253</c:v>
                </c:pt>
                <c:pt idx="6">
                  <c:v>2.4026893091312118E-2</c:v>
                </c:pt>
                <c:pt idx="7">
                  <c:v>5.2269348515521283</c:v>
                </c:pt>
                <c:pt idx="8">
                  <c:v>-0.16627515694310935</c:v>
                </c:pt>
                <c:pt idx="9">
                  <c:v>-0.22522967947921124</c:v>
                </c:pt>
                <c:pt idx="10">
                  <c:v>1.39967516189202</c:v>
                </c:pt>
                <c:pt idx="11">
                  <c:v>1.3422183593819454</c:v>
                </c:pt>
                <c:pt idx="12">
                  <c:v>-2.1438402930166589</c:v>
                </c:pt>
                <c:pt idx="13">
                  <c:v>0.11278782125936937</c:v>
                </c:pt>
                <c:pt idx="14">
                  <c:v>-0.94237496160356926</c:v>
                </c:pt>
                <c:pt idx="15">
                  <c:v>-1.6444887930752952</c:v>
                </c:pt>
                <c:pt idx="16">
                  <c:v>1.7523381507974278E-2</c:v>
                </c:pt>
                <c:pt idx="17">
                  <c:v>3.0002864634466526</c:v>
                </c:pt>
                <c:pt idx="18">
                  <c:v>-0.38889882849040358</c:v>
                </c:pt>
                <c:pt idx="19">
                  <c:v>-5.2477072935121827E-2</c:v>
                </c:pt>
                <c:pt idx="20">
                  <c:v>-0.77234231889042348</c:v>
                </c:pt>
                <c:pt idx="21">
                  <c:v>1.7747189667085763</c:v>
                </c:pt>
                <c:pt idx="22">
                  <c:v>-0.14815235041633201</c:v>
                </c:pt>
                <c:pt idx="23">
                  <c:v>0.37461119870565973</c:v>
                </c:pt>
                <c:pt idx="24">
                  <c:v>4.8824539605611257</c:v>
                </c:pt>
                <c:pt idx="25">
                  <c:v>-4.5780742532592598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9.6746904962142359</c:v>
                </c:pt>
                <c:pt idx="1">
                  <c:v>6.8756105420363536</c:v>
                </c:pt>
                <c:pt idx="2">
                  <c:v>14.485941348996956</c:v>
                </c:pt>
                <c:pt idx="3">
                  <c:v>8.2316471464296761</c:v>
                </c:pt>
                <c:pt idx="4">
                  <c:v>7.3385014699969124</c:v>
                </c:pt>
                <c:pt idx="5">
                  <c:v>12.124627424604881</c:v>
                </c:pt>
                <c:pt idx="6">
                  <c:v>2.1024272236121622</c:v>
                </c:pt>
                <c:pt idx="7">
                  <c:v>10.676639870544157</c:v>
                </c:pt>
                <c:pt idx="8">
                  <c:v>0.75086446480704871</c:v>
                </c:pt>
                <c:pt idx="9">
                  <c:v>2.0036556517015454</c:v>
                </c:pt>
                <c:pt idx="10">
                  <c:v>9.6986266654010667</c:v>
                </c:pt>
                <c:pt idx="11">
                  <c:v>16.302620320342225</c:v>
                </c:pt>
                <c:pt idx="12">
                  <c:v>0.40817136293973011</c:v>
                </c:pt>
                <c:pt idx="13">
                  <c:v>1.7813039881638471</c:v>
                </c:pt>
                <c:pt idx="14">
                  <c:v>3.576806530220046</c:v>
                </c:pt>
                <c:pt idx="15">
                  <c:v>2.2277225184452467</c:v>
                </c:pt>
                <c:pt idx="16">
                  <c:v>2.2337220459431322</c:v>
                </c:pt>
                <c:pt idx="17">
                  <c:v>15.790960948541739</c:v>
                </c:pt>
                <c:pt idx="18">
                  <c:v>2.4110415058956853</c:v>
                </c:pt>
                <c:pt idx="19">
                  <c:v>6.3877265125237656E-2</c:v>
                </c:pt>
                <c:pt idx="20">
                  <c:v>6.6771679509503432</c:v>
                </c:pt>
                <c:pt idx="21">
                  <c:v>4.8854507385410271</c:v>
                </c:pt>
                <c:pt idx="22">
                  <c:v>3.8336867110981809</c:v>
                </c:pt>
                <c:pt idx="23">
                  <c:v>6.8287501145398997</c:v>
                </c:pt>
                <c:pt idx="24">
                  <c:v>8.9863064613562429</c:v>
                </c:pt>
                <c:pt idx="25">
                  <c:v>6.9581063006572634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44960.541180555556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automation/Data/Results/Workbooks/LSIPs/WO_LSIP/WO_LSIP_Database.Main.xlsx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Worcestershire</v>
      </c>
      <c r="L1" s="19" t="str">
        <f>CONCATENATE("Industry Table 1.1  Employment by Industry Sector (SIC 2007), ",B$5,"-",F$5,", ",Info!B5)</f>
        <v>Industry Table 1.1  Employment by Industry Sector (SIC 2007), 2015-2035, Worcestershire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8.3959999999999848</v>
      </c>
      <c r="N5" s="11">
        <f t="shared" si="1"/>
        <v>6.7769999999999992</v>
      </c>
      <c r="O5" s="11">
        <f t="shared" si="1"/>
        <v>5.2439999999999927</v>
      </c>
      <c r="P5" s="11">
        <f t="shared" si="1"/>
        <v>5.3620000000000001</v>
      </c>
      <c r="Q5" s="11">
        <f t="shared" si="1"/>
        <v>5.3870000000000005</v>
      </c>
      <c r="R5" s="40">
        <f t="shared" ref="R5:R10" si="2">IF(D$5-B$5 &lt;&gt; 0,(EXP(LN(D7/B7)/(D$5-B$5))-1)*100,0)</f>
        <v>-8.9839359666455074</v>
      </c>
      <c r="S5" s="40">
        <f t="shared" si="0"/>
        <v>0.17952146583539719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35.130999999999965</v>
      </c>
      <c r="N6" s="11">
        <f t="shared" si="1"/>
        <v>33.678000000000047</v>
      </c>
      <c r="O6" s="11">
        <f t="shared" si="1"/>
        <v>32.10499999999999</v>
      </c>
      <c r="P6" s="11">
        <f t="shared" si="1"/>
        <v>32.080000000000005</v>
      </c>
      <c r="Q6" s="11">
        <f t="shared" si="1"/>
        <v>30.074999999999942</v>
      </c>
      <c r="R6" s="40">
        <f t="shared" si="2"/>
        <v>-1.7853140187062744</v>
      </c>
      <c r="S6" s="40">
        <f t="shared" si="0"/>
        <v>-0.43450341980753038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8.3959999999999848</v>
      </c>
      <c r="C7" s="11">
        <f t="array" ref="C7:C12">MMULT(aggregation!$B$3:$W$8,'Ind T2'!C5:C26)</f>
        <v>6.7769999999999992</v>
      </c>
      <c r="D7" s="11">
        <f t="array" ref="D7:D12">MMULT(aggregation!$B$3:$W$8,'Ind T2'!D5:D26)</f>
        <v>5.2439999999999927</v>
      </c>
      <c r="E7" s="11">
        <f t="array" ref="E7:E12">MMULT(aggregation!$B$3:$W$8,'Ind T2'!E5:E26)</f>
        <v>5.3620000000000001</v>
      </c>
      <c r="F7" s="11">
        <f t="array" ref="F7:F12">MMULT(aggregation!$B$3:$W$8,'Ind T2'!F5:F26)</f>
        <v>5.3870000000000005</v>
      </c>
      <c r="G7" s="11"/>
      <c r="H7" s="11">
        <f>F7-D7</f>
        <v>0.14300000000000779</v>
      </c>
      <c r="I7" s="11">
        <f t="array" ref="I7:I12">MMULT(aggregation!$B$3:$W$8,'RD T1'!AB7:AB28)</f>
        <v>2.564092581051038</v>
      </c>
      <c r="J7" s="11">
        <f>SUM(H7:I7)</f>
        <v>2.7070925810510458</v>
      </c>
      <c r="K7" s="11"/>
      <c r="L7" t="str">
        <f t="shared" si="1"/>
        <v>Construction</v>
      </c>
      <c r="M7" s="11">
        <f t="shared" si="1"/>
        <v>19.251999999999938</v>
      </c>
      <c r="N7" s="11">
        <f t="shared" si="1"/>
        <v>23.144999999999911</v>
      </c>
      <c r="O7" s="11">
        <f t="shared" si="1"/>
        <v>21.763999999999953</v>
      </c>
      <c r="P7" s="11">
        <f t="shared" si="1"/>
        <v>21.706999999999912</v>
      </c>
      <c r="Q7" s="11">
        <f t="shared" si="1"/>
        <v>22.097999999999985</v>
      </c>
      <c r="R7" s="40">
        <f>IF(D$5-B$5 &lt;&gt; 0,(EXP(LN(D9/B9)/(D$5-B$5))-1)*100,0)</f>
        <v>2.4831752727221268</v>
      </c>
      <c r="S7" s="40">
        <f t="shared" si="0"/>
        <v>0.10158408216141002</v>
      </c>
    </row>
    <row r="8" spans="1:19" x14ac:dyDescent="0.2">
      <c r="A8" t="str">
        <f>name!C5</f>
        <v>Manufacturing</v>
      </c>
      <c r="B8" s="11">
        <v>35.130999999999965</v>
      </c>
      <c r="C8" s="11">
        <v>33.678000000000047</v>
      </c>
      <c r="D8" s="11">
        <v>32.10499999999999</v>
      </c>
      <c r="E8" s="11">
        <v>32.080000000000005</v>
      </c>
      <c r="F8" s="11">
        <v>30.074999999999942</v>
      </c>
      <c r="G8" s="11"/>
      <c r="H8" s="11">
        <f t="shared" ref="H8:H12" si="3">F8-D8</f>
        <v>-2.0300000000000473</v>
      </c>
      <c r="I8" s="11">
        <v>13.251803459252734</v>
      </c>
      <c r="J8" s="11">
        <f t="shared" ref="J8:J12" si="4">SUM(H8:I8)</f>
        <v>11.221803459252687</v>
      </c>
      <c r="K8" s="11"/>
      <c r="L8" t="str">
        <f t="shared" si="1"/>
        <v>Trade, accomod. and transport</v>
      </c>
      <c r="M8" s="11">
        <f t="shared" si="1"/>
        <v>76.817999999999955</v>
      </c>
      <c r="N8" s="11">
        <f t="shared" si="1"/>
        <v>82.26199999999983</v>
      </c>
      <c r="O8" s="11">
        <f t="shared" si="1"/>
        <v>81.00500000000001</v>
      </c>
      <c r="P8" s="11">
        <f t="shared" si="1"/>
        <v>83.78000000000003</v>
      </c>
      <c r="Q8" s="11">
        <f t="shared" si="1"/>
        <v>88.610999999999933</v>
      </c>
      <c r="R8" s="40">
        <f t="shared" si="2"/>
        <v>1.0670911053162202</v>
      </c>
      <c r="S8" s="40">
        <f t="shared" si="0"/>
        <v>0.60009420911326661</v>
      </c>
    </row>
    <row r="9" spans="1:19" x14ac:dyDescent="0.2">
      <c r="A9" t="str">
        <f>name!C6</f>
        <v>Construction</v>
      </c>
      <c r="B9" s="11">
        <v>19.251999999999938</v>
      </c>
      <c r="C9" s="11">
        <v>23.144999999999911</v>
      </c>
      <c r="D9" s="11">
        <v>21.763999999999953</v>
      </c>
      <c r="E9" s="11">
        <v>21.706999999999912</v>
      </c>
      <c r="F9" s="11">
        <v>22.097999999999985</v>
      </c>
      <c r="G9" s="11"/>
      <c r="H9" s="11">
        <f t="shared" si="3"/>
        <v>0.3340000000000316</v>
      </c>
      <c r="I9" s="11">
        <v>9.0716616822342822</v>
      </c>
      <c r="J9" s="11">
        <f t="shared" si="4"/>
        <v>9.4056616822343138</v>
      </c>
      <c r="K9" s="11"/>
      <c r="L9" t="str">
        <f t="shared" si="1"/>
        <v>Business and other services</v>
      </c>
      <c r="M9" s="11">
        <f t="shared" si="1"/>
        <v>76.096000000000004</v>
      </c>
      <c r="N9" s="11">
        <f t="shared" si="1"/>
        <v>89.344000000000023</v>
      </c>
      <c r="O9" s="11">
        <f t="shared" si="1"/>
        <v>86.878999999999976</v>
      </c>
      <c r="P9" s="11">
        <f t="shared" si="1"/>
        <v>89.157999999999987</v>
      </c>
      <c r="Q9" s="11">
        <f t="shared" si="1"/>
        <v>94.354000000000028</v>
      </c>
      <c r="R9" s="40">
        <f t="shared" si="2"/>
        <v>2.6858487135634768</v>
      </c>
      <c r="S9" s="40">
        <f t="shared" si="0"/>
        <v>0.5517654509707981</v>
      </c>
    </row>
    <row r="10" spans="1:19" x14ac:dyDescent="0.2">
      <c r="A10" t="str">
        <f>name!C7</f>
        <v>Trade, accomod. and transport</v>
      </c>
      <c r="B10" s="11">
        <v>76.817999999999955</v>
      </c>
      <c r="C10" s="11">
        <v>82.26199999999983</v>
      </c>
      <c r="D10" s="11">
        <v>81.00500000000001</v>
      </c>
      <c r="E10" s="11">
        <v>83.78000000000003</v>
      </c>
      <c r="F10" s="11">
        <v>88.610999999999933</v>
      </c>
      <c r="G10" s="11"/>
      <c r="H10" s="11">
        <f t="shared" si="3"/>
        <v>7.6059999999999235</v>
      </c>
      <c r="I10" s="11">
        <v>40.800057900815965</v>
      </c>
      <c r="J10" s="11">
        <f t="shared" si="4"/>
        <v>48.406057900815888</v>
      </c>
      <c r="K10" s="11"/>
      <c r="L10" t="str">
        <f t="shared" si="1"/>
        <v>Non-marketed services</v>
      </c>
      <c r="M10" s="11">
        <f t="shared" si="1"/>
        <v>66.938000000000144</v>
      </c>
      <c r="N10" s="11">
        <f t="shared" si="1"/>
        <v>68.324000000000041</v>
      </c>
      <c r="O10" s="11">
        <f t="shared" si="1"/>
        <v>67.912999999999897</v>
      </c>
      <c r="P10" s="11">
        <f t="shared" si="1"/>
        <v>70.69500000000005</v>
      </c>
      <c r="Q10" s="11">
        <f t="shared" si="1"/>
        <v>74.736999999999853</v>
      </c>
      <c r="R10" s="40">
        <f t="shared" si="2"/>
        <v>0.28963175326019996</v>
      </c>
      <c r="S10" s="40">
        <f t="shared" si="0"/>
        <v>0.64036032791907616</v>
      </c>
    </row>
    <row r="11" spans="1:19" x14ac:dyDescent="0.2">
      <c r="A11" t="str">
        <f>name!C8</f>
        <v>Business and other services</v>
      </c>
      <c r="B11" s="11">
        <v>76.096000000000004</v>
      </c>
      <c r="C11" s="11">
        <v>89.344000000000023</v>
      </c>
      <c r="D11" s="11">
        <v>86.878999999999976</v>
      </c>
      <c r="E11" s="11">
        <v>89.157999999999987</v>
      </c>
      <c r="F11" s="11">
        <v>94.354000000000028</v>
      </c>
      <c r="G11" s="11"/>
      <c r="H11" s="11">
        <f t="shared" si="3"/>
        <v>7.4750000000000512</v>
      </c>
      <c r="I11" s="11">
        <v>42.57393948222019</v>
      </c>
      <c r="J11" s="11">
        <f t="shared" si="4"/>
        <v>50.048939482220241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66.938000000000144</v>
      </c>
      <c r="C12" s="11">
        <v>68.324000000000041</v>
      </c>
      <c r="D12" s="11">
        <v>67.912999999999897</v>
      </c>
      <c r="E12" s="11">
        <v>70.69500000000005</v>
      </c>
      <c r="F12" s="11">
        <v>74.736999999999853</v>
      </c>
      <c r="G12" s="11"/>
      <c r="H12" s="11">
        <f t="shared" si="3"/>
        <v>6.8239999999999554</v>
      </c>
      <c r="I12" s="11">
        <v>38.315371961530772</v>
      </c>
      <c r="J12" s="11">
        <f t="shared" si="4"/>
        <v>45.139371961530728</v>
      </c>
      <c r="K12" s="11"/>
      <c r="L12" s="24" t="str">
        <f t="shared" ref="L12:Q12" si="5">A14</f>
        <v>All industries</v>
      </c>
      <c r="M12" s="34">
        <f t="shared" si="5"/>
        <v>282.63099999999997</v>
      </c>
      <c r="N12" s="34">
        <f t="shared" si="5"/>
        <v>303.52999999999986</v>
      </c>
      <c r="O12" s="34">
        <f t="shared" si="5"/>
        <v>294.9099999999998</v>
      </c>
      <c r="P12" s="34">
        <f t="shared" si="5"/>
        <v>302.78199999999998</v>
      </c>
      <c r="Q12" s="34">
        <f t="shared" si="5"/>
        <v>315.26199999999977</v>
      </c>
      <c r="R12" s="43">
        <f>IF(D$5-B$5 &lt;&gt; 0,(EXP(LN(D14/B14)/(D$5-B$5))-1)*100,0)</f>
        <v>0.85418885277923629</v>
      </c>
      <c r="S12" s="43">
        <f>F41</f>
        <v>0.44588320814158422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282.63099999999997</v>
      </c>
      <c r="C14" s="34">
        <f t="shared" ref="C14:F14" si="6">SUM(C7:C12)</f>
        <v>303.52999999999986</v>
      </c>
      <c r="D14" s="34">
        <f t="shared" si="6"/>
        <v>294.9099999999998</v>
      </c>
      <c r="E14" s="34">
        <f t="shared" si="6"/>
        <v>302.78199999999998</v>
      </c>
      <c r="F14" s="34">
        <f t="shared" si="6"/>
        <v>315.26199999999977</v>
      </c>
      <c r="G14" s="34"/>
      <c r="H14" s="34">
        <f>SUM(H7:H12)</f>
        <v>20.351999999999922</v>
      </c>
      <c r="I14" s="34">
        <f>SUM(I7:I12)</f>
        <v>146.57692706710498</v>
      </c>
      <c r="J14" s="34">
        <f t="shared" ref="J14" si="7">SUM(J7:J12)</f>
        <v>166.92892706710489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2.970657854233961</v>
      </c>
      <c r="C20" s="18">
        <f t="shared" si="8"/>
        <v>2.2327282311468397</v>
      </c>
      <c r="D20" s="18">
        <f t="shared" si="8"/>
        <v>1.778169611067782</v>
      </c>
      <c r="E20" s="18">
        <f t="shared" si="8"/>
        <v>1.7709110845426743</v>
      </c>
      <c r="F20" s="18">
        <f t="shared" si="8"/>
        <v>1.7087374945283618</v>
      </c>
      <c r="G20" s="351"/>
      <c r="H20" s="40">
        <f>IF(D7&gt;0,(H7/D7)*100,0)</f>
        <v>2.7269260106790232</v>
      </c>
      <c r="I20" s="40">
        <f>IF(D7&gt;0,(I7/D7)*100,0)</f>
        <v>48.895739531865786</v>
      </c>
      <c r="J20" s="40">
        <f>IF(D7&gt;0,(J7/D7)*100,0)</f>
        <v>51.622665542544809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12.429988217852948</v>
      </c>
      <c r="C21" s="18">
        <f t="shared" si="8"/>
        <v>11.09544361348139</v>
      </c>
      <c r="D21" s="18">
        <f t="shared" si="8"/>
        <v>10.886372113526164</v>
      </c>
      <c r="E21" s="18">
        <f t="shared" si="8"/>
        <v>10.59508160987113</v>
      </c>
      <c r="F21" s="18">
        <f t="shared" si="8"/>
        <v>9.5396844529312013</v>
      </c>
      <c r="G21" s="351"/>
      <c r="H21" s="40">
        <f t="shared" ref="H21:H25" si="9">IF(D8&gt;0,(H8/D8)*100,0)</f>
        <v>-6.3230026475628334</v>
      </c>
      <c r="I21" s="40">
        <f t="shared" ref="I21:I25" si="10">IF(D8&gt;0,(I8/D8)*100,0)</f>
        <v>41.276447466913993</v>
      </c>
      <c r="J21" s="40">
        <f t="shared" ref="J21:J27" si="11">IF(D8&gt;0,(J8/D8)*100,0)</f>
        <v>34.953444819351162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6.8117085528480388</v>
      </c>
      <c r="C22" s="18">
        <f t="shared" si="8"/>
        <v>7.6252759200078817</v>
      </c>
      <c r="D22" s="18">
        <f t="shared" si="8"/>
        <v>7.3798786070326434</v>
      </c>
      <c r="E22" s="18">
        <f t="shared" si="8"/>
        <v>7.1691844297216853</v>
      </c>
      <c r="F22" s="18">
        <f t="shared" si="8"/>
        <v>7.0094080479093588</v>
      </c>
      <c r="G22" s="351"/>
      <c r="H22" s="40">
        <f t="shared" si="9"/>
        <v>1.5346443668444787</v>
      </c>
      <c r="I22" s="40">
        <f t="shared" si="10"/>
        <v>41.681959576522246</v>
      </c>
      <c r="J22" s="40">
        <f t="shared" si="11"/>
        <v>43.216603943366728</v>
      </c>
      <c r="K22" s="351"/>
    </row>
    <row r="23" spans="1:12" x14ac:dyDescent="0.2">
      <c r="A23" t="str">
        <f>$A$10</f>
        <v>Trade, accomod. and transport</v>
      </c>
      <c r="B23" s="18">
        <f t="shared" si="8"/>
        <v>27.179608747801893</v>
      </c>
      <c r="C23" s="18">
        <f t="shared" si="8"/>
        <v>27.101769182617819</v>
      </c>
      <c r="D23" s="18">
        <f t="shared" si="8"/>
        <v>27.467702010782975</v>
      </c>
      <c r="E23" s="18">
        <f t="shared" si="8"/>
        <v>27.670072857699612</v>
      </c>
      <c r="F23" s="18">
        <f t="shared" si="8"/>
        <v>28.107098223065258</v>
      </c>
      <c r="G23" s="351"/>
      <c r="H23" s="40">
        <f t="shared" si="9"/>
        <v>9.389543855317477</v>
      </c>
      <c r="I23" s="40">
        <f t="shared" si="10"/>
        <v>50.367332758244501</v>
      </c>
      <c r="J23" s="40">
        <f t="shared" si="11"/>
        <v>59.756876613561985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26.924151986158634</v>
      </c>
      <c r="C24" s="18">
        <f t="shared" si="8"/>
        <v>29.434981715151736</v>
      </c>
      <c r="D24" s="18">
        <f t="shared" si="8"/>
        <v>29.459496117459576</v>
      </c>
      <c r="E24" s="18">
        <f t="shared" si="8"/>
        <v>29.446268272222259</v>
      </c>
      <c r="F24" s="18">
        <f t="shared" si="8"/>
        <v>29.928757668225188</v>
      </c>
      <c r="G24" s="351"/>
      <c r="H24" s="40">
        <f t="shared" si="9"/>
        <v>8.6039203950322332</v>
      </c>
      <c r="I24" s="40">
        <f t="shared" si="10"/>
        <v>49.003717218453488</v>
      </c>
      <c r="J24" s="40">
        <f t="shared" si="11"/>
        <v>57.607637613485721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23.683884641104534</v>
      </c>
      <c r="C25" s="18">
        <f t="shared" si="8"/>
        <v>22.509801337594332</v>
      </c>
      <c r="D25" s="18">
        <f t="shared" si="8"/>
        <v>23.028381540130869</v>
      </c>
      <c r="E25" s="18">
        <f t="shared" si="8"/>
        <v>23.348481745942642</v>
      </c>
      <c r="F25" s="18">
        <f t="shared" si="8"/>
        <v>23.706314113340621</v>
      </c>
      <c r="G25" s="351"/>
      <c r="H25" s="40">
        <f t="shared" si="9"/>
        <v>10.04814983876425</v>
      </c>
      <c r="I25" s="40">
        <f t="shared" si="10"/>
        <v>56.418317496695522</v>
      </c>
      <c r="J25" s="40">
        <f t="shared" si="11"/>
        <v>66.466467335459782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6.9010884676680799</v>
      </c>
      <c r="I27" s="43">
        <f>IF(D14&gt;0,(I14/D14)*100,0)</f>
        <v>49.702257321591361</v>
      </c>
      <c r="J27" s="43">
        <f t="shared" si="11"/>
        <v>56.603345789259443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Worcestershire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-5.214639992288383</v>
      </c>
      <c r="C34" s="18">
        <f t="shared" si="12"/>
        <v>-22.620628596724313</v>
      </c>
      <c r="D34" s="18">
        <f t="shared" si="12"/>
        <v>0.44604129424821171</v>
      </c>
      <c r="E34" s="18">
        <f t="shared" si="12"/>
        <v>4.6526859233320117E-2</v>
      </c>
      <c r="F34" s="18">
        <f t="shared" ref="F34:F39" si="13">IF(F$5-D$5 &lt;&gt; 0,(EXP(LN(F7/D7)/(F$5-D$5))-1)*100,0)</f>
        <v>0.17952146583539719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-1.0504222836908439</v>
      </c>
      <c r="C35" s="18">
        <f t="shared" si="12"/>
        <v>-4.6707049112181709</v>
      </c>
      <c r="D35" s="18">
        <f t="shared" si="12"/>
        <v>-1.557875134043929E-2</v>
      </c>
      <c r="E35" s="18">
        <f t="shared" si="12"/>
        <v>-0.64330707408738474</v>
      </c>
      <c r="F35" s="18">
        <f t="shared" si="13"/>
        <v>-0.43450341980753038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4.7117295564014894</v>
      </c>
      <c r="C36" s="18">
        <f t="shared" si="12"/>
        <v>-5.9667314754805023</v>
      </c>
      <c r="D36" s="18">
        <f t="shared" si="12"/>
        <v>-5.2435037028131237E-2</v>
      </c>
      <c r="E36" s="18">
        <f t="shared" si="12"/>
        <v>0.17868262266345081</v>
      </c>
      <c r="F36" s="18">
        <f t="shared" si="13"/>
        <v>0.10158408216141002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1.7264917157312709</v>
      </c>
      <c r="C37" s="18">
        <f t="shared" si="12"/>
        <v>-1.5280445406139154</v>
      </c>
      <c r="D37" s="18">
        <f>IF(E$5-D$5 &lt;&gt; 0,(EXP(LN(E10/D10)/(E$5-D$5))-1)*100,0)</f>
        <v>0.67594293873560751</v>
      </c>
      <c r="E37" s="18">
        <f t="shared" si="12"/>
        <v>0.56219127600738439</v>
      </c>
      <c r="F37" s="18">
        <f t="shared" si="13"/>
        <v>0.60009420911326661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4.0940463815621442</v>
      </c>
      <c r="C38" s="18">
        <f t="shared" si="12"/>
        <v>-2.758998925501488</v>
      </c>
      <c r="D38" s="18">
        <f t="shared" si="12"/>
        <v>0.51921790226587827</v>
      </c>
      <c r="E38" s="18">
        <f t="shared" si="12"/>
        <v>0.56804317712639829</v>
      </c>
      <c r="F38" s="18">
        <f t="shared" si="13"/>
        <v>0.5517654509707981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0.51367174126213389</v>
      </c>
      <c r="C39" s="18">
        <f t="shared" si="12"/>
        <v>-0.60154557695706323</v>
      </c>
      <c r="D39" s="18">
        <f t="shared" si="12"/>
        <v>0.80617976431964777</v>
      </c>
      <c r="E39" s="18">
        <f t="shared" si="12"/>
        <v>0.55755292349215502</v>
      </c>
      <c r="F39" s="18">
        <f t="shared" si="13"/>
        <v>0.64036032791907616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1.799455879727474</v>
      </c>
      <c r="C41" s="18">
        <f>IF(D$5-C$5 &lt;&gt; 0,(EXP(LN(D14/C14)/(D$5-C$5))-1)*100,0)</f>
        <v>-2.8399169769051102</v>
      </c>
      <c r="D41" s="18">
        <f>IF(E$5-D$5 &lt;&gt; 0,(EXP(LN(E14/D14)/(E$5-D$5))-1)*100,0)</f>
        <v>0.528247323497677</v>
      </c>
      <c r="E41" s="18">
        <f>IF(F$5-E$5 &lt;&gt; 0,(EXP(LN(F14/E14)/(F$5-E$5))-1)*100,0)</f>
        <v>0.40472645967131182</v>
      </c>
      <c r="F41" s="18">
        <f>IF(F$5-D$5 &lt;&gt; 0,(EXP(LN(F14/D14)/(F$5-D$5))-1)*100,0)</f>
        <v>0.44588320814158422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-1.6189999999999856</v>
      </c>
      <c r="C45" s="27">
        <f>D7-C7</f>
        <v>-1.5330000000000066</v>
      </c>
      <c r="D45" s="27">
        <f>E7-D7</f>
        <v>0.11800000000000743</v>
      </c>
      <c r="E45" s="27">
        <f>F7-E7</f>
        <v>2.5000000000000355E-2</v>
      </c>
      <c r="F45" s="27">
        <f>F7-D7</f>
        <v>0.14300000000000779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-1.4529999999999177</v>
      </c>
      <c r="C46" s="27">
        <f>D8-C8</f>
        <v>-1.5730000000000572</v>
      </c>
      <c r="D46" s="27">
        <f t="shared" si="14"/>
        <v>-2.4999999999984368E-2</v>
      </c>
      <c r="E46" s="27">
        <f t="shared" si="14"/>
        <v>-2.005000000000063</v>
      </c>
      <c r="F46" s="27">
        <f t="shared" ref="F46:F52" si="15">F8-D8</f>
        <v>-2.0300000000000473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3.8929999999999723</v>
      </c>
      <c r="C47" s="27">
        <f t="shared" ref="C47:C50" si="16">D9-C9</f>
        <v>-1.3809999999999576</v>
      </c>
      <c r="D47" s="27">
        <f t="shared" si="14"/>
        <v>-5.700000000004124E-2</v>
      </c>
      <c r="E47" s="27">
        <f t="shared" si="14"/>
        <v>0.39100000000007284</v>
      </c>
      <c r="F47" s="27">
        <f t="shared" si="15"/>
        <v>0.3340000000000316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5.4439999999998747</v>
      </c>
      <c r="C48" s="27">
        <f t="shared" si="16"/>
        <v>-1.2569999999998203</v>
      </c>
      <c r="D48" s="27">
        <f t="shared" si="14"/>
        <v>2.7750000000000199</v>
      </c>
      <c r="E48" s="27">
        <f t="shared" si="14"/>
        <v>4.8309999999999036</v>
      </c>
      <c r="F48" s="27">
        <f t="shared" si="15"/>
        <v>7.6059999999999235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13.248000000000019</v>
      </c>
      <c r="C49" s="27">
        <f t="shared" si="16"/>
        <v>-2.465000000000046</v>
      </c>
      <c r="D49" s="27">
        <f t="shared" si="14"/>
        <v>2.2790000000000106</v>
      </c>
      <c r="E49" s="27">
        <f t="shared" si="14"/>
        <v>5.1960000000000406</v>
      </c>
      <c r="F49" s="27">
        <f t="shared" si="15"/>
        <v>7.4750000000000512</v>
      </c>
    </row>
    <row r="50" spans="1:6" x14ac:dyDescent="0.2">
      <c r="A50" t="str">
        <f>$A$12</f>
        <v>Non-marketed services</v>
      </c>
      <c r="B50" s="27">
        <f t="shared" si="14"/>
        <v>1.3859999999998962</v>
      </c>
      <c r="C50" s="27">
        <f t="shared" si="16"/>
        <v>-0.41100000000014347</v>
      </c>
      <c r="D50" s="27">
        <f t="shared" si="14"/>
        <v>2.7820000000001528</v>
      </c>
      <c r="E50" s="27">
        <f t="shared" si="14"/>
        <v>4.0419999999998026</v>
      </c>
      <c r="F50" s="27">
        <f t="shared" si="15"/>
        <v>6.8239999999999554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20.898999999999887</v>
      </c>
      <c r="C52" s="29">
        <f>D14-C14</f>
        <v>-8.6200000000000614</v>
      </c>
      <c r="D52" s="29">
        <f t="shared" si="14"/>
        <v>7.8720000000001846</v>
      </c>
      <c r="E52" s="29">
        <f t="shared" si="14"/>
        <v>12.479999999999791</v>
      </c>
      <c r="F52" s="29">
        <f t="shared" si="15"/>
        <v>20.351999999999975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Worcestershire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5.409999999999993</v>
      </c>
      <c r="C5" s="11">
        <v>4.2909999999999977</v>
      </c>
      <c r="D5" s="11">
        <v>2.9089999999999958</v>
      </c>
      <c r="E5" s="11">
        <v>3.043000000000001</v>
      </c>
      <c r="F5" s="11">
        <v>3.0470000000000046</v>
      </c>
      <c r="G5" s="10"/>
    </row>
    <row r="6" spans="1:7" x14ac:dyDescent="0.2">
      <c r="A6" s="10" t="str">
        <f>name!B5</f>
        <v>Mining and quarrying</v>
      </c>
      <c r="B6" s="11">
        <v>0.13500000000000009</v>
      </c>
      <c r="C6" s="11">
        <v>0.21200000000000041</v>
      </c>
      <c r="D6" s="11">
        <v>0.22500000000000001</v>
      </c>
      <c r="E6" s="11">
        <v>0.16099999999999953</v>
      </c>
      <c r="F6" s="11">
        <v>9.9999999999999992E-2</v>
      </c>
    </row>
    <row r="7" spans="1:7" x14ac:dyDescent="0.2">
      <c r="A7" s="10" t="str">
        <f>name!B6</f>
        <v>Food drink and tobacco</v>
      </c>
      <c r="B7" s="11">
        <v>5.0799999999999992</v>
      </c>
      <c r="C7" s="11">
        <v>3.942999999999997</v>
      </c>
      <c r="D7" s="11">
        <v>3.9109999999999996</v>
      </c>
      <c r="E7" s="11">
        <v>3.9450000000000065</v>
      </c>
      <c r="F7" s="11">
        <v>3.8359999999999821</v>
      </c>
      <c r="G7" s="11"/>
    </row>
    <row r="8" spans="1:7" x14ac:dyDescent="0.2">
      <c r="A8" s="10" t="str">
        <f>name!B7</f>
        <v>Engineering</v>
      </c>
      <c r="B8" s="11">
        <v>6.8540000000000072</v>
      </c>
      <c r="C8" s="11">
        <v>8.0859999999999967</v>
      </c>
      <c r="D8" s="11">
        <v>7.5449999999999813</v>
      </c>
      <c r="E8" s="11">
        <v>8.1839999999999939</v>
      </c>
      <c r="F8" s="11">
        <v>7.541000000000003</v>
      </c>
      <c r="G8" s="11"/>
    </row>
    <row r="9" spans="1:7" x14ac:dyDescent="0.2">
      <c r="A9" s="10" t="str">
        <f>name!B8</f>
        <v>Rest of manufacturing</v>
      </c>
      <c r="B9" s="11">
        <v>23.19699999999996</v>
      </c>
      <c r="C9" s="11">
        <v>21.649000000000054</v>
      </c>
      <c r="D9" s="11">
        <v>20.649000000000004</v>
      </c>
      <c r="E9" s="11">
        <v>19.951000000000004</v>
      </c>
      <c r="F9" s="11">
        <v>18.697999999999958</v>
      </c>
      <c r="G9" s="11"/>
    </row>
    <row r="10" spans="1:7" x14ac:dyDescent="0.2">
      <c r="A10" s="10" t="str">
        <f>name!B9</f>
        <v>Electricity and gas</v>
      </c>
      <c r="B10" s="11">
        <v>0.37699999999999922</v>
      </c>
      <c r="C10" s="11">
        <v>0.2870000000000007</v>
      </c>
      <c r="D10" s="11">
        <v>0.31399999999999961</v>
      </c>
      <c r="E10" s="11">
        <v>0.30299999999999916</v>
      </c>
      <c r="F10" s="11">
        <v>0.29900000000000088</v>
      </c>
      <c r="G10" s="11"/>
    </row>
    <row r="11" spans="1:7" x14ac:dyDescent="0.2">
      <c r="A11" s="10" t="str">
        <f>name!B10</f>
        <v>Water and sewerage</v>
      </c>
      <c r="B11" s="11">
        <v>2.4739999999999926</v>
      </c>
      <c r="C11" s="11">
        <v>1.9870000000000005</v>
      </c>
      <c r="D11" s="11">
        <v>1.7959999999999974</v>
      </c>
      <c r="E11" s="11">
        <v>1.8550000000000002</v>
      </c>
      <c r="F11" s="11">
        <v>1.9409999999999952</v>
      </c>
      <c r="G11" s="11"/>
    </row>
    <row r="12" spans="1:7" x14ac:dyDescent="0.2">
      <c r="A12" s="10" t="str">
        <f>name!B11</f>
        <v>Construction</v>
      </c>
      <c r="B12" s="11">
        <v>19.251999999999938</v>
      </c>
      <c r="C12" s="11">
        <v>23.144999999999911</v>
      </c>
      <c r="D12" s="11">
        <v>21.763999999999953</v>
      </c>
      <c r="E12" s="11">
        <v>21.706999999999912</v>
      </c>
      <c r="F12" s="11">
        <v>22.097999999999985</v>
      </c>
      <c r="G12" s="11"/>
    </row>
    <row r="13" spans="1:7" x14ac:dyDescent="0.2">
      <c r="A13" s="10" t="str">
        <f>name!B12</f>
        <v>Wholesale and retail trade</v>
      </c>
      <c r="B13" s="11">
        <v>46.978000000000002</v>
      </c>
      <c r="C13" s="11">
        <v>44.812999999999853</v>
      </c>
      <c r="D13" s="11">
        <v>43.847000000000044</v>
      </c>
      <c r="E13" s="11">
        <v>44.28400000000002</v>
      </c>
      <c r="F13" s="11">
        <v>44.766999999999953</v>
      </c>
      <c r="G13" s="11"/>
    </row>
    <row r="14" spans="1:7" x14ac:dyDescent="0.2">
      <c r="A14" s="10" t="str">
        <f>name!B13</f>
        <v>Transport and storage</v>
      </c>
      <c r="B14" s="11">
        <v>12.610999999999965</v>
      </c>
      <c r="C14" s="11">
        <v>17.156999999999989</v>
      </c>
      <c r="D14" s="11">
        <v>16.411999999999981</v>
      </c>
      <c r="E14" s="11">
        <v>17.695999999999962</v>
      </c>
      <c r="F14" s="11">
        <v>18.388000000000002</v>
      </c>
      <c r="G14" s="11"/>
    </row>
    <row r="15" spans="1:7" x14ac:dyDescent="0.2">
      <c r="A15" s="10" t="str">
        <f>name!B14</f>
        <v>Accommodation and food</v>
      </c>
      <c r="B15" s="11">
        <v>17.228999999999992</v>
      </c>
      <c r="C15" s="11">
        <v>20.291999999999987</v>
      </c>
      <c r="D15" s="11">
        <v>20.745999999999977</v>
      </c>
      <c r="E15" s="11">
        <v>21.800000000000047</v>
      </c>
      <c r="F15" s="11">
        <v>25.455999999999978</v>
      </c>
      <c r="G15" s="11"/>
    </row>
    <row r="16" spans="1:7" x14ac:dyDescent="0.2">
      <c r="A16" s="10" t="str">
        <f>name!B15</f>
        <v>Media</v>
      </c>
      <c r="B16" s="11">
        <v>1.6079999999999974</v>
      </c>
      <c r="C16" s="11">
        <v>1.4789999999999954</v>
      </c>
      <c r="D16" s="11">
        <v>1.778000000000002</v>
      </c>
      <c r="E16" s="11">
        <v>1.7470000000000008</v>
      </c>
      <c r="F16" s="11">
        <v>1.7850000000000008</v>
      </c>
      <c r="G16" s="11"/>
    </row>
    <row r="17" spans="1:7" x14ac:dyDescent="0.2">
      <c r="A17" s="10" t="str">
        <f>name!B16</f>
        <v>Information technology</v>
      </c>
      <c r="B17" s="11">
        <v>6.7129999999999894</v>
      </c>
      <c r="C17" s="11">
        <v>6.9840000000000106</v>
      </c>
      <c r="D17" s="11">
        <v>7.5289999999999733</v>
      </c>
      <c r="E17" s="11">
        <v>7.9729999999999537</v>
      </c>
      <c r="F17" s="11">
        <v>8.3949999999999765</v>
      </c>
      <c r="G17" s="11"/>
    </row>
    <row r="18" spans="1:7" x14ac:dyDescent="0.2">
      <c r="A18" s="10" t="str">
        <f>name!B17</f>
        <v>Finance and insurance</v>
      </c>
      <c r="B18" s="11">
        <v>5.7620000000000164</v>
      </c>
      <c r="C18" s="11">
        <v>5.0620000000000127</v>
      </c>
      <c r="D18" s="11">
        <v>5.1520000000000099</v>
      </c>
      <c r="E18" s="11">
        <v>5.1659999999999933</v>
      </c>
      <c r="F18" s="11">
        <v>4.9580000000000082</v>
      </c>
      <c r="G18" s="11"/>
    </row>
    <row r="19" spans="1:7" x14ac:dyDescent="0.2">
      <c r="A19" s="10" t="str">
        <f>name!B18</f>
        <v>Real estate</v>
      </c>
      <c r="B19" s="11">
        <v>6.1220000000000061</v>
      </c>
      <c r="C19" s="11">
        <v>6.576000000000005</v>
      </c>
      <c r="D19" s="11">
        <v>6.634999999999998</v>
      </c>
      <c r="E19" s="11">
        <v>6.7079999999999931</v>
      </c>
      <c r="F19" s="11">
        <v>7.7340000000000053</v>
      </c>
      <c r="G19" s="11"/>
    </row>
    <row r="20" spans="1:7" x14ac:dyDescent="0.2">
      <c r="A20" s="10" t="str">
        <f>name!B19</f>
        <v>Professional services</v>
      </c>
      <c r="B20" s="11">
        <v>18.984999999999964</v>
      </c>
      <c r="C20" s="11">
        <v>19.731000000000034</v>
      </c>
      <c r="D20" s="11">
        <v>19.517000000000007</v>
      </c>
      <c r="E20" s="11">
        <v>20.289000000000016</v>
      </c>
      <c r="F20" s="11">
        <v>21.606000000000044</v>
      </c>
      <c r="G20" s="11"/>
    </row>
    <row r="21" spans="1:7" x14ac:dyDescent="0.2">
      <c r="A21" s="10" t="str">
        <f>name!B20</f>
        <v>Support services</v>
      </c>
      <c r="B21" s="11">
        <v>19.086000000000023</v>
      </c>
      <c r="C21" s="11">
        <v>32.187999999999946</v>
      </c>
      <c r="D21" s="11">
        <v>29.65900000000001</v>
      </c>
      <c r="E21" s="11">
        <v>31.548000000000027</v>
      </c>
      <c r="F21" s="11">
        <v>33.506</v>
      </c>
      <c r="G21" s="11"/>
    </row>
    <row r="22" spans="1:7" x14ac:dyDescent="0.2">
      <c r="A22" s="10" t="str">
        <f>name!B21</f>
        <v>Public admin. and defence</v>
      </c>
      <c r="B22" s="11">
        <v>9.8839999999999986</v>
      </c>
      <c r="C22" s="11">
        <v>9.7549999999999795</v>
      </c>
      <c r="D22" s="11">
        <v>9.6829999999999927</v>
      </c>
      <c r="E22" s="11">
        <v>9.7369999999999948</v>
      </c>
      <c r="F22" s="11">
        <v>10.041999999999968</v>
      </c>
      <c r="G22" s="11"/>
    </row>
    <row r="23" spans="1:7" x14ac:dyDescent="0.2">
      <c r="A23" s="10" t="str">
        <f>name!B22</f>
        <v>Education</v>
      </c>
      <c r="B23" s="11">
        <v>24.798000000000062</v>
      </c>
      <c r="C23" s="11">
        <v>22.87400000000008</v>
      </c>
      <c r="D23" s="11">
        <v>23.23399999999998</v>
      </c>
      <c r="E23" s="11">
        <v>23.90000000000002</v>
      </c>
      <c r="F23" s="11">
        <v>25.48199999999995</v>
      </c>
      <c r="G23" s="11"/>
    </row>
    <row r="24" spans="1:7" x14ac:dyDescent="0.2">
      <c r="A24" s="10" t="str">
        <f>name!B23</f>
        <v>Health and social work</v>
      </c>
      <c r="B24" s="11">
        <v>32.256000000000085</v>
      </c>
      <c r="C24" s="11">
        <v>35.694999999999972</v>
      </c>
      <c r="D24" s="11">
        <v>34.995999999999931</v>
      </c>
      <c r="E24" s="11">
        <v>37.058000000000035</v>
      </c>
      <c r="F24" s="11">
        <v>39.212999999999937</v>
      </c>
      <c r="G24" s="11"/>
    </row>
    <row r="25" spans="1:7" x14ac:dyDescent="0.2">
      <c r="A25" s="10" t="str">
        <f>name!B24</f>
        <v>Arts and entertainment</v>
      </c>
      <c r="B25" s="11">
        <v>8.7470000000000141</v>
      </c>
      <c r="C25" s="11">
        <v>8.4830000000000076</v>
      </c>
      <c r="D25" s="11">
        <v>8.2779999999999809</v>
      </c>
      <c r="E25" s="11">
        <v>7.6460000000000097</v>
      </c>
      <c r="F25" s="11">
        <v>8.2890000000000015</v>
      </c>
      <c r="G25" s="11"/>
    </row>
    <row r="26" spans="1:7" x14ac:dyDescent="0.2">
      <c r="A26" s="10" t="str">
        <f>name!B25</f>
        <v>Other services</v>
      </c>
      <c r="B26" s="11">
        <v>9.0729999999999968</v>
      </c>
      <c r="C26" s="11">
        <v>8.8410000000000117</v>
      </c>
      <c r="D26" s="11">
        <v>8.3310000000000048</v>
      </c>
      <c r="E26" s="11">
        <v>8.0809999999999924</v>
      </c>
      <c r="F26" s="11">
        <v>8.0809999999999853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282.63099999999997</v>
      </c>
      <c r="C28" s="11">
        <f t="shared" ref="C28:F28" si="0">SUM(C5:C26)</f>
        <v>303.5299999999998</v>
      </c>
      <c r="D28" s="11">
        <f t="shared" si="0"/>
        <v>294.9099999999998</v>
      </c>
      <c r="E28" s="11">
        <f t="shared" si="0"/>
        <v>302.78200000000004</v>
      </c>
      <c r="F28" s="11">
        <f t="shared" si="0"/>
        <v>315.26199999999977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1.9141566211774339</v>
      </c>
      <c r="C32" s="18">
        <f t="shared" ref="C32:E32" si="1">C5/C$28*100</f>
        <v>1.4136988106612198</v>
      </c>
      <c r="D32" s="18">
        <f t="shared" si="1"/>
        <v>0.98640263131124684</v>
      </c>
      <c r="E32" s="18">
        <f t="shared" si="1"/>
        <v>1.0050135080685114</v>
      </c>
      <c r="F32" s="18">
        <f>F5/F$28*100</f>
        <v>0.96649770666937562</v>
      </c>
    </row>
    <row r="33" spans="1:6" x14ac:dyDescent="0.2">
      <c r="A33" t="str">
        <f>$A$6</f>
        <v>Mining and quarrying</v>
      </c>
      <c r="B33" s="18">
        <f t="shared" ref="B33:F53" si="2">B6/B$28*100</f>
        <v>4.7765460972080245E-2</v>
      </c>
      <c r="C33" s="18">
        <f t="shared" si="2"/>
        <v>6.9844825882120556E-2</v>
      </c>
      <c r="D33" s="18">
        <f t="shared" si="2"/>
        <v>7.6294462717439268E-2</v>
      </c>
      <c r="E33" s="18">
        <f t="shared" si="2"/>
        <v>5.3173570423604946E-2</v>
      </c>
      <c r="F33" s="18">
        <f t="shared" si="2"/>
        <v>3.1719649053802888E-2</v>
      </c>
    </row>
    <row r="34" spans="1:6" x14ac:dyDescent="0.2">
      <c r="A34" t="str">
        <f>$A$7</f>
        <v>Food drink and tobacco</v>
      </c>
      <c r="B34" s="18">
        <f t="shared" si="2"/>
        <v>1.7973966054679067</v>
      </c>
      <c r="C34" s="18">
        <f t="shared" si="2"/>
        <v>1.2990478700622672</v>
      </c>
      <c r="D34" s="18">
        <f t="shared" si="2"/>
        <v>1.3261673052795777</v>
      </c>
      <c r="E34" s="18">
        <f t="shared" si="2"/>
        <v>1.3029176106902014</v>
      </c>
      <c r="F34" s="18">
        <f t="shared" si="2"/>
        <v>1.2167657377038732</v>
      </c>
    </row>
    <row r="35" spans="1:6" x14ac:dyDescent="0.2">
      <c r="A35" t="str">
        <f>$A$8</f>
        <v>Engineering</v>
      </c>
      <c r="B35" s="18">
        <f t="shared" si="2"/>
        <v>2.4250701444639859</v>
      </c>
      <c r="C35" s="18">
        <f t="shared" si="2"/>
        <v>2.663987085296347</v>
      </c>
      <c r="D35" s="18">
        <f t="shared" si="2"/>
        <v>2.558407649791457</v>
      </c>
      <c r="E35" s="18">
        <f t="shared" si="2"/>
        <v>2.7029347847626322</v>
      </c>
      <c r="F35" s="18">
        <f t="shared" si="2"/>
        <v>2.3919787351472768</v>
      </c>
    </row>
    <row r="36" spans="1:6" x14ac:dyDescent="0.2">
      <c r="A36" t="str">
        <f>$A$9</f>
        <v>Rest of manufacturing</v>
      </c>
      <c r="B36" s="18">
        <f t="shared" si="2"/>
        <v>8.2075214679210564</v>
      </c>
      <c r="C36" s="18">
        <f t="shared" si="2"/>
        <v>7.1324086581227784</v>
      </c>
      <c r="D36" s="18">
        <f t="shared" si="2"/>
        <v>7.001797158455128</v>
      </c>
      <c r="E36" s="18">
        <f t="shared" si="2"/>
        <v>6.5892292144182951</v>
      </c>
      <c r="F36" s="18">
        <f t="shared" si="2"/>
        <v>5.9309399800800513</v>
      </c>
    </row>
    <row r="37" spans="1:6" x14ac:dyDescent="0.2">
      <c r="A37" t="str">
        <f>$A$10</f>
        <v>Electricity and gas</v>
      </c>
      <c r="B37" s="18">
        <f t="shared" si="2"/>
        <v>0.13338947249240149</v>
      </c>
      <c r="C37" s="18">
        <f t="shared" si="2"/>
        <v>9.4554080321550049E-2</v>
      </c>
      <c r="D37" s="18">
        <f t="shared" si="2"/>
        <v>0.10647316130344844</v>
      </c>
      <c r="E37" s="18">
        <f t="shared" si="2"/>
        <v>0.10007199899597702</v>
      </c>
      <c r="F37" s="18">
        <f t="shared" si="2"/>
        <v>9.4841750670870931E-2</v>
      </c>
    </row>
    <row r="38" spans="1:6" x14ac:dyDescent="0.2">
      <c r="A38" t="str">
        <f>$A$11</f>
        <v>Water and sewerage</v>
      </c>
      <c r="B38" s="18">
        <f t="shared" si="2"/>
        <v>0.87534629959204502</v>
      </c>
      <c r="C38" s="18">
        <f t="shared" si="2"/>
        <v>0.65463051428194963</v>
      </c>
      <c r="D38" s="18">
        <f t="shared" si="2"/>
        <v>0.60899935573564767</v>
      </c>
      <c r="E38" s="18">
        <f t="shared" si="2"/>
        <v>0.61265200705458056</v>
      </c>
      <c r="F38" s="18">
        <f t="shared" si="2"/>
        <v>0.61567838813431264</v>
      </c>
    </row>
    <row r="39" spans="1:6" x14ac:dyDescent="0.2">
      <c r="A39" t="str">
        <f>$A$12</f>
        <v>Construction</v>
      </c>
      <c r="B39" s="18">
        <f t="shared" si="2"/>
        <v>6.8117085528480388</v>
      </c>
      <c r="C39" s="18">
        <f t="shared" si="2"/>
        <v>7.6252759200078835</v>
      </c>
      <c r="D39" s="18">
        <f t="shared" si="2"/>
        <v>7.3798786070326434</v>
      </c>
      <c r="E39" s="18">
        <f t="shared" si="2"/>
        <v>7.1691844297216836</v>
      </c>
      <c r="F39" s="18">
        <f t="shared" si="2"/>
        <v>7.0094080479093588</v>
      </c>
    </row>
    <row r="40" spans="1:6" x14ac:dyDescent="0.2">
      <c r="A40" t="str">
        <f>$A$13</f>
        <v>Wholesale and retail trade</v>
      </c>
      <c r="B40" s="18">
        <f t="shared" si="2"/>
        <v>16.621672781825065</v>
      </c>
      <c r="C40" s="18">
        <f t="shared" si="2"/>
        <v>14.763944255921945</v>
      </c>
      <c r="D40" s="18">
        <f t="shared" si="2"/>
        <v>14.867925807873613</v>
      </c>
      <c r="E40" s="18">
        <f t="shared" si="2"/>
        <v>14.62570430210515</v>
      </c>
      <c r="F40" s="18">
        <f t="shared" si="2"/>
        <v>14.199935291915924</v>
      </c>
    </row>
    <row r="41" spans="1:6" x14ac:dyDescent="0.2">
      <c r="A41" t="str">
        <f>$A$14</f>
        <v>Transport and storage</v>
      </c>
      <c r="B41" s="18">
        <f t="shared" si="2"/>
        <v>4.4620016912511247</v>
      </c>
      <c r="C41" s="18">
        <f t="shared" si="2"/>
        <v>5.6524890455638657</v>
      </c>
      <c r="D41" s="18">
        <f t="shared" si="2"/>
        <v>5.5650876538604974</v>
      </c>
      <c r="E41" s="18">
        <f t="shared" si="2"/>
        <v>5.844468957864061</v>
      </c>
      <c r="F41" s="18">
        <f t="shared" si="2"/>
        <v>5.8326090680132756</v>
      </c>
    </row>
    <row r="42" spans="1:6" x14ac:dyDescent="0.2">
      <c r="A42" t="str">
        <f>$A$15</f>
        <v>Accommodation and food</v>
      </c>
      <c r="B42" s="18">
        <f t="shared" si="2"/>
        <v>6.0959342747256997</v>
      </c>
      <c r="C42" s="18">
        <f t="shared" si="2"/>
        <v>6.6853358811320138</v>
      </c>
      <c r="D42" s="18">
        <f t="shared" si="2"/>
        <v>7.0346885490488589</v>
      </c>
      <c r="E42" s="18">
        <f t="shared" si="2"/>
        <v>7.1998995977303943</v>
      </c>
      <c r="F42" s="18">
        <f t="shared" si="2"/>
        <v>8.0745538631360567</v>
      </c>
    </row>
    <row r="43" spans="1:6" x14ac:dyDescent="0.2">
      <c r="A43" t="str">
        <f>$A$16</f>
        <v>Media</v>
      </c>
      <c r="B43" s="18">
        <f t="shared" si="2"/>
        <v>0.56893971291188772</v>
      </c>
      <c r="C43" s="18">
        <f t="shared" si="2"/>
        <v>0.48726649754554618</v>
      </c>
      <c r="D43" s="18">
        <f t="shared" si="2"/>
        <v>0.60289579871825416</v>
      </c>
      <c r="E43" s="18">
        <f t="shared" si="2"/>
        <v>0.57698277968967793</v>
      </c>
      <c r="F43" s="18">
        <f t="shared" si="2"/>
        <v>0.56619573561038183</v>
      </c>
    </row>
    <row r="44" spans="1:6" x14ac:dyDescent="0.2">
      <c r="A44" t="str">
        <f>$A$17</f>
        <v>Information technology</v>
      </c>
      <c r="B44" s="18">
        <f t="shared" si="2"/>
        <v>2.3751817741153625</v>
      </c>
      <c r="C44" s="18">
        <f t="shared" si="2"/>
        <v>2.3009257733996686</v>
      </c>
      <c r="D44" s="18">
        <f t="shared" si="2"/>
        <v>2.552982265775992</v>
      </c>
      <c r="E44" s="18">
        <f t="shared" si="2"/>
        <v>2.6332476831515588</v>
      </c>
      <c r="F44" s="18">
        <f t="shared" si="2"/>
        <v>2.6628645380667453</v>
      </c>
    </row>
    <row r="45" spans="1:6" x14ac:dyDescent="0.2">
      <c r="A45" t="str">
        <f>$A$18</f>
        <v>Finance and insurance</v>
      </c>
      <c r="B45" s="18">
        <f t="shared" si="2"/>
        <v>2.0387006379342738</v>
      </c>
      <c r="C45" s="18">
        <f t="shared" si="2"/>
        <v>1.6677099462985587</v>
      </c>
      <c r="D45" s="18">
        <f t="shared" si="2"/>
        <v>1.7469736529788795</v>
      </c>
      <c r="E45" s="18">
        <f t="shared" si="2"/>
        <v>1.7061780422878481</v>
      </c>
      <c r="F45" s="18">
        <f t="shared" si="2"/>
        <v>1.57266020008755</v>
      </c>
    </row>
    <row r="46" spans="1:6" x14ac:dyDescent="0.2">
      <c r="A46" t="str">
        <f>$A$19</f>
        <v>Real estate</v>
      </c>
      <c r="B46" s="18">
        <f t="shared" si="2"/>
        <v>2.1660752005264841</v>
      </c>
      <c r="C46" s="18">
        <f t="shared" si="2"/>
        <v>2.1665074292491711</v>
      </c>
      <c r="D46" s="18">
        <f t="shared" si="2"/>
        <v>2.2498389339120419</v>
      </c>
      <c r="E46" s="18">
        <f t="shared" si="2"/>
        <v>2.2154553441089604</v>
      </c>
      <c r="F46" s="18">
        <f t="shared" si="2"/>
        <v>2.4531976578211174</v>
      </c>
    </row>
    <row r="47" spans="1:6" x14ac:dyDescent="0.2">
      <c r="A47" s="10" t="str">
        <f>$A$20</f>
        <v>Professional services</v>
      </c>
      <c r="B47" s="18">
        <f t="shared" si="2"/>
        <v>6.7172390855921558</v>
      </c>
      <c r="C47" s="18">
        <f t="shared" si="2"/>
        <v>6.5005106579250977</v>
      </c>
      <c r="D47" s="18">
        <f t="shared" si="2"/>
        <v>6.6179512393611679</v>
      </c>
      <c r="E47" s="18">
        <f t="shared" si="2"/>
        <v>6.7008606852454937</v>
      </c>
      <c r="F47" s="18">
        <f t="shared" si="2"/>
        <v>6.8533473745646667</v>
      </c>
    </row>
    <row r="48" spans="1:6" x14ac:dyDescent="0.2">
      <c r="A48" s="10" t="str">
        <f>$A$21</f>
        <v>Support services</v>
      </c>
      <c r="B48" s="18">
        <f t="shared" si="2"/>
        <v>6.7529747267638811</v>
      </c>
      <c r="C48" s="18">
        <f t="shared" si="2"/>
        <v>10.604553091951361</v>
      </c>
      <c r="D48" s="18">
        <f t="shared" si="2"/>
        <v>10.056966532162365</v>
      </c>
      <c r="E48" s="18">
        <f t="shared" si="2"/>
        <v>10.419377638036615</v>
      </c>
      <c r="F48" s="18">
        <f t="shared" si="2"/>
        <v>10.627985611967198</v>
      </c>
    </row>
    <row r="49" spans="1:9" x14ac:dyDescent="0.2">
      <c r="A49" s="10" t="str">
        <f>$A$22</f>
        <v>Public admin. and defence</v>
      </c>
      <c r="B49" s="18">
        <f t="shared" si="2"/>
        <v>3.497139379615116</v>
      </c>
      <c r="C49" s="18">
        <f t="shared" si="2"/>
        <v>3.2138503607551097</v>
      </c>
      <c r="D49" s="18">
        <f t="shared" si="2"/>
        <v>3.2833745888576176</v>
      </c>
      <c r="E49" s="18">
        <f t="shared" si="2"/>
        <v>3.2158450634449847</v>
      </c>
      <c r="F49" s="18">
        <f t="shared" si="2"/>
        <v>3.1852871579828759</v>
      </c>
    </row>
    <row r="50" spans="1:9" x14ac:dyDescent="0.2">
      <c r="A50" s="10" t="str">
        <f>$A$23</f>
        <v>Education</v>
      </c>
      <c r="B50" s="18">
        <f t="shared" si="2"/>
        <v>8.7739844532270226</v>
      </c>
      <c r="C50" s="18">
        <f t="shared" si="2"/>
        <v>7.5359931473001334</v>
      </c>
      <c r="D50" s="18">
        <f t="shared" si="2"/>
        <v>7.878335763453256</v>
      </c>
      <c r="E50" s="18">
        <f t="shared" si="2"/>
        <v>7.8934679076034966</v>
      </c>
      <c r="F50" s="18">
        <f t="shared" si="2"/>
        <v>8.0828009718900358</v>
      </c>
    </row>
    <row r="51" spans="1:9" x14ac:dyDescent="0.2">
      <c r="A51" s="10" t="str">
        <f>$A$24</f>
        <v>Health and social work</v>
      </c>
      <c r="B51" s="18">
        <f t="shared" si="2"/>
        <v>11.412760808262394</v>
      </c>
      <c r="C51" s="18">
        <f t="shared" si="2"/>
        <v>11.759957829539088</v>
      </c>
      <c r="D51" s="18">
        <f t="shared" si="2"/>
        <v>11.866671187819998</v>
      </c>
      <c r="E51" s="18">
        <f t="shared" si="2"/>
        <v>12.239168774894159</v>
      </c>
      <c r="F51" s="18">
        <f t="shared" si="2"/>
        <v>12.438225983467706</v>
      </c>
    </row>
    <row r="52" spans="1:9" x14ac:dyDescent="0.2">
      <c r="A52" s="10" t="str">
        <f>$A$25</f>
        <v>Arts and entertainment</v>
      </c>
      <c r="B52" s="18">
        <f t="shared" si="2"/>
        <v>3.0948480527613795</v>
      </c>
      <c r="C52" s="18">
        <f t="shared" si="2"/>
        <v>2.794781405462397</v>
      </c>
      <c r="D52" s="18">
        <f t="shared" si="2"/>
        <v>2.8069580549998259</v>
      </c>
      <c r="E52" s="18">
        <f t="shared" si="2"/>
        <v>2.5252491891856215</v>
      </c>
      <c r="F52" s="18">
        <f t="shared" si="2"/>
        <v>2.6292417100697221</v>
      </c>
    </row>
    <row r="53" spans="1:9" x14ac:dyDescent="0.2">
      <c r="A53" s="10" t="str">
        <f>$A$26</f>
        <v>Other services</v>
      </c>
      <c r="B53" s="18">
        <f t="shared" si="2"/>
        <v>3.2101927955532115</v>
      </c>
      <c r="C53" s="18">
        <f t="shared" si="2"/>
        <v>2.9127269133199412</v>
      </c>
      <c r="D53" s="18">
        <f t="shared" si="2"/>
        <v>2.824929639551053</v>
      </c>
      <c r="E53" s="18">
        <f t="shared" si="2"/>
        <v>2.6689169105164745</v>
      </c>
      <c r="F53" s="18">
        <f t="shared" si="2"/>
        <v>2.5632648400378066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Worcestershire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-5.6286185789351411</v>
      </c>
      <c r="C63" s="18">
        <f>IF(AND(D$3-C$3 &lt;&gt; 0,C5&lt;&gt;0,D5&lt;&gt;0),(EXP(LN(D5/C5)/(D$3-C$3))-1)*100,0)</f>
        <v>-32.206944768119385</v>
      </c>
      <c r="D63" s="18">
        <f t="shared" ref="B63:E78" si="3">IF(AND(E$3-D$3 &lt;&gt; 0,D5&lt;&gt;0,E5&lt;&gt;0),(EXP(LN(E5/D5)/(E$3-D$3))-1)*100,0)</f>
        <v>0.90475824429738783</v>
      </c>
      <c r="E63" s="18">
        <f t="shared" si="3"/>
        <v>1.3137153735875984E-2</v>
      </c>
      <c r="F63" s="18">
        <f>IF(AND(F$3-D$3 &lt;&gt; 0,D5&lt;&gt;0,F5&lt;&gt;0),(EXP(LN(F5/D5)/(F$3-D$3))-1)*100,0)</f>
        <v>0.30946532826698903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11.943923183278372</v>
      </c>
      <c r="C64" s="18">
        <f t="shared" ref="C64:C78" si="4">IF(AND(D$3-C$3 &lt;&gt; 0,C6&lt;&gt;0,D6&lt;&gt;0),(EXP(LN(D6/C6)/(D$3-C$3))-1)*100,0)</f>
        <v>6.1320754716979176</v>
      </c>
      <c r="D64" s="18">
        <f t="shared" si="3"/>
        <v>-6.4747944028415994</v>
      </c>
      <c r="E64" s="18">
        <f t="shared" si="3"/>
        <v>-4.6507212206651332</v>
      </c>
      <c r="F64" s="18">
        <f t="shared" ref="F64:F84" si="5">IF(AND(F$3-D$3 &lt;&gt; 0,D6&lt;&gt;0,F6&lt;&gt;0),(EXP(LN(F6/D6)/(F$3-D$3))-1)*100,0)</f>
        <v>-5.2626646123717258</v>
      </c>
    </row>
    <row r="65" spans="1:6" x14ac:dyDescent="0.2">
      <c r="A65" t="str">
        <f>$A$7</f>
        <v>Food drink and tobacco</v>
      </c>
      <c r="B65" s="18">
        <f t="shared" si="3"/>
        <v>-6.1377920162617006</v>
      </c>
      <c r="C65" s="18">
        <f t="shared" si="4"/>
        <v>-0.81156479837680706</v>
      </c>
      <c r="D65" s="18">
        <f t="shared" si="3"/>
        <v>0.17326710477101326</v>
      </c>
      <c r="E65" s="18">
        <f t="shared" si="3"/>
        <v>-0.27979581261347031</v>
      </c>
      <c r="F65" s="18">
        <f t="shared" si="5"/>
        <v>-0.12900297787585835</v>
      </c>
    </row>
    <row r="66" spans="1:6" x14ac:dyDescent="0.2">
      <c r="A66" t="str">
        <f>$A$8</f>
        <v>Engineering</v>
      </c>
      <c r="B66" s="18">
        <f t="shared" si="3"/>
        <v>4.2191217885093835</v>
      </c>
      <c r="C66" s="18">
        <f t="shared" si="4"/>
        <v>-6.6905763047244049</v>
      </c>
      <c r="D66" s="18">
        <f t="shared" si="3"/>
        <v>1.6392087175913783</v>
      </c>
      <c r="E66" s="18">
        <f t="shared" si="3"/>
        <v>-0.81492364089689184</v>
      </c>
      <c r="F66" s="18">
        <f t="shared" si="5"/>
        <v>-3.5352241714692312E-3</v>
      </c>
    </row>
    <row r="67" spans="1:6" x14ac:dyDescent="0.2">
      <c r="A67" t="str">
        <f>$A$9</f>
        <v>Rest of manufacturing</v>
      </c>
      <c r="B67" s="18">
        <f t="shared" si="3"/>
        <v>-1.7117722097955923</v>
      </c>
      <c r="C67" s="18">
        <f t="shared" si="4"/>
        <v>-4.619151000046406</v>
      </c>
      <c r="D67" s="18">
        <f t="shared" si="3"/>
        <v>-0.68539288887724537</v>
      </c>
      <c r="E67" s="18">
        <f t="shared" si="3"/>
        <v>-0.64652796701409887</v>
      </c>
      <c r="F67" s="18">
        <f t="shared" si="5"/>
        <v>-0.6594846305705615</v>
      </c>
    </row>
    <row r="68" spans="1:6" x14ac:dyDescent="0.2">
      <c r="A68" t="str">
        <f>$A$10</f>
        <v>Electricity and gas</v>
      </c>
      <c r="B68" s="18">
        <f t="shared" si="3"/>
        <v>-6.5917713001061085</v>
      </c>
      <c r="C68" s="18">
        <f t="shared" si="4"/>
        <v>9.4076655052260705</v>
      </c>
      <c r="D68" s="18">
        <f t="shared" si="3"/>
        <v>-0.71066634657547256</v>
      </c>
      <c r="E68" s="18">
        <f t="shared" si="3"/>
        <v>-0.13280405844408039</v>
      </c>
      <c r="F68" s="18">
        <f t="shared" si="5"/>
        <v>-0.32579754105541703</v>
      </c>
    </row>
    <row r="69" spans="1:6" x14ac:dyDescent="0.2">
      <c r="A69" t="str">
        <f>$A$11</f>
        <v>Water and sewerage</v>
      </c>
      <c r="B69" s="18">
        <f t="shared" si="3"/>
        <v>-5.3327976231058898</v>
      </c>
      <c r="C69" s="18">
        <f t="shared" si="4"/>
        <v>-9.6124811273277881</v>
      </c>
      <c r="D69" s="18">
        <f t="shared" si="3"/>
        <v>0.64854855072233875</v>
      </c>
      <c r="E69" s="18">
        <f t="shared" si="3"/>
        <v>0.45421452239313709</v>
      </c>
      <c r="F69" s="18">
        <f t="shared" si="5"/>
        <v>0.51895080450328201</v>
      </c>
    </row>
    <row r="70" spans="1:6" x14ac:dyDescent="0.2">
      <c r="A70" t="str">
        <f>$A$12</f>
        <v>Construction</v>
      </c>
      <c r="B70" s="18">
        <f t="shared" si="3"/>
        <v>4.7117295564014894</v>
      </c>
      <c r="C70" s="18">
        <f t="shared" si="4"/>
        <v>-5.9667314754805023</v>
      </c>
      <c r="D70" s="18">
        <f t="shared" si="3"/>
        <v>-5.2435037028131237E-2</v>
      </c>
      <c r="E70" s="18">
        <f t="shared" si="3"/>
        <v>0.17868262266345081</v>
      </c>
      <c r="F70" s="18">
        <f t="shared" si="5"/>
        <v>0.10158408216141002</v>
      </c>
    </row>
    <row r="71" spans="1:6" x14ac:dyDescent="0.2">
      <c r="A71" t="str">
        <f>$A$13</f>
        <v>Wholesale and retail trade</v>
      </c>
      <c r="B71" s="18">
        <f t="shared" si="3"/>
        <v>-1.1725991137558456</v>
      </c>
      <c r="C71" s="18">
        <f t="shared" si="4"/>
        <v>-2.1556244839662897</v>
      </c>
      <c r="D71" s="18">
        <f t="shared" si="3"/>
        <v>0.19853956072133361</v>
      </c>
      <c r="E71" s="18">
        <f t="shared" si="3"/>
        <v>0.10853708743663315</v>
      </c>
      <c r="F71" s="18">
        <f t="shared" si="5"/>
        <v>0.13852892561641017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7.999801282424901</v>
      </c>
      <c r="C72" s="18">
        <f t="shared" si="4"/>
        <v>-4.3422509762779509</v>
      </c>
      <c r="D72" s="18">
        <f t="shared" si="3"/>
        <v>1.517922184414866</v>
      </c>
      <c r="E72" s="18">
        <f t="shared" si="3"/>
        <v>0.38433319916419961</v>
      </c>
      <c r="F72" s="18">
        <f t="shared" si="5"/>
        <v>0.760782712895125</v>
      </c>
    </row>
    <row r="73" spans="1:6" x14ac:dyDescent="0.2">
      <c r="A73" t="str">
        <f>$A$15</f>
        <v>Accommodation and food</v>
      </c>
      <c r="B73" s="18">
        <f t="shared" si="6"/>
        <v>4.1756444252218694</v>
      </c>
      <c r="C73" s="18">
        <f>IF(AND(D$3-C$3 &lt;&gt; 0,C15&lt;&gt;0,D15&lt;&gt;0),(EXP(LN(D15/C15)/(D$3-C$3))-1)*100,0)</f>
        <v>2.2373349103094409</v>
      </c>
      <c r="D73" s="18">
        <f t="shared" si="3"/>
        <v>0.99605821901631586</v>
      </c>
      <c r="E73" s="18">
        <f t="shared" si="3"/>
        <v>1.5624963076012577</v>
      </c>
      <c r="F73" s="18">
        <f t="shared" si="5"/>
        <v>1.3733315020259207</v>
      </c>
    </row>
    <row r="74" spans="1:6" x14ac:dyDescent="0.2">
      <c r="A74" t="str">
        <f>$A$16</f>
        <v>Media</v>
      </c>
      <c r="B74" s="18">
        <f t="shared" si="6"/>
        <v>-2.0689226173392194</v>
      </c>
      <c r="C74" s="18">
        <f>IF(AND(D$3-C$3 &lt;&gt; 0,C16&lt;&gt;0,D16&lt;&gt;0),(EXP(LN(D16/C16)/(D$3-C$3))-1)*100,0)</f>
        <v>20.216362407032285</v>
      </c>
      <c r="D74" s="18">
        <f t="shared" si="3"/>
        <v>-0.35116409041719976</v>
      </c>
      <c r="E74" s="18">
        <f t="shared" si="3"/>
        <v>0.21541552737776026</v>
      </c>
      <c r="F74" s="18">
        <f t="shared" si="5"/>
        <v>2.6198618838124688E-2</v>
      </c>
    </row>
    <row r="75" spans="1:6" x14ac:dyDescent="0.2">
      <c r="A75" t="str">
        <f>$A$17</f>
        <v>Information technology</v>
      </c>
      <c r="B75" s="18">
        <f t="shared" si="6"/>
        <v>0.99430755216411981</v>
      </c>
      <c r="C75" s="18">
        <f t="shared" si="4"/>
        <v>7.803550973653528</v>
      </c>
      <c r="D75" s="18">
        <f t="shared" si="3"/>
        <v>1.1525634673043461</v>
      </c>
      <c r="E75" s="18">
        <f t="shared" si="3"/>
        <v>0.51708687346141424</v>
      </c>
      <c r="F75" s="18">
        <f t="shared" si="5"/>
        <v>0.72846757369162685</v>
      </c>
    </row>
    <row r="76" spans="1:6" x14ac:dyDescent="0.2">
      <c r="A76" t="str">
        <f>$A$18</f>
        <v>Finance and insurance</v>
      </c>
      <c r="B76" s="18">
        <f t="shared" si="6"/>
        <v>-3.1862100446024333</v>
      </c>
      <c r="C76" s="18">
        <f t="shared" si="4"/>
        <v>1.7779533781113521</v>
      </c>
      <c r="D76" s="18">
        <f t="shared" si="3"/>
        <v>5.4288848495898101E-2</v>
      </c>
      <c r="E76" s="18">
        <f t="shared" si="3"/>
        <v>-0.41011931487545672</v>
      </c>
      <c r="F76" s="18">
        <f t="shared" si="5"/>
        <v>-0.25555659797832364</v>
      </c>
    </row>
    <row r="77" spans="1:6" x14ac:dyDescent="0.2">
      <c r="A77" t="str">
        <f>$A$19</f>
        <v>Real estate</v>
      </c>
      <c r="B77" s="18">
        <f t="shared" si="6"/>
        <v>1.804533884016335</v>
      </c>
      <c r="C77" s="18">
        <f t="shared" si="4"/>
        <v>0.89720194647191498</v>
      </c>
      <c r="D77" s="18">
        <f t="shared" si="3"/>
        <v>0.21908316075307521</v>
      </c>
      <c r="E77" s="18">
        <f t="shared" si="3"/>
        <v>1.4334299664501948</v>
      </c>
      <c r="F77" s="18">
        <f t="shared" si="5"/>
        <v>1.0270215355552947</v>
      </c>
    </row>
    <row r="78" spans="1:6" x14ac:dyDescent="0.2">
      <c r="A78" t="str">
        <f>$A$20</f>
        <v>Professional services</v>
      </c>
      <c r="B78" s="18">
        <f t="shared" si="6"/>
        <v>0.96820227521805524</v>
      </c>
      <c r="C78" s="18">
        <f t="shared" si="4"/>
        <v>-1.0845877046273711</v>
      </c>
      <c r="D78" s="18">
        <f t="shared" si="3"/>
        <v>0.77887732289942946</v>
      </c>
      <c r="E78" s="18">
        <f t="shared" si="3"/>
        <v>0.63090373252676635</v>
      </c>
      <c r="F78" s="18">
        <f t="shared" si="5"/>
        <v>0.6802041058201258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13.957986792512722</v>
      </c>
      <c r="C79" s="18">
        <f t="shared" ref="C79:C84" si="8">IF(AND(D$3-C$3 &lt;&gt; 0,C21&lt;&gt;0,D21&lt;&gt;0),(EXP(LN(D21/C21)/(D$3-C$3))-1)*100,0)</f>
        <v>-7.8569653286937324</v>
      </c>
      <c r="D79" s="18">
        <f t="shared" ref="D79:D84" si="9">IF(AND(E$3-D$3 &lt;&gt; 0,D21&lt;&gt;0,E21&lt;&gt;0),(EXP(LN(E21/D21)/(E$3-D$3))-1)*100,0)</f>
        <v>1.2425477648396521</v>
      </c>
      <c r="E79" s="18">
        <f t="shared" ref="E79:E84" si="10">IF(AND(F$3-E$3 &lt;&gt; 0,E21&lt;&gt;0,F21&lt;&gt;0),(EXP(LN(F21/E21)/(F$3-E$3))-1)*100,0)</f>
        <v>0.60395984443100126</v>
      </c>
      <c r="F79" s="18">
        <f t="shared" si="5"/>
        <v>0.81637368122855491</v>
      </c>
    </row>
    <row r="80" spans="1:6" x14ac:dyDescent="0.2">
      <c r="A80" s="10" t="str">
        <f>$A$22</f>
        <v>Public admin. and defence</v>
      </c>
      <c r="B80" s="18">
        <f t="shared" si="7"/>
        <v>-0.32789410056610624</v>
      </c>
      <c r="C80" s="18">
        <f t="shared" si="8"/>
        <v>-0.73808303434123035</v>
      </c>
      <c r="D80" s="18">
        <f t="shared" si="9"/>
        <v>0.11128770620747463</v>
      </c>
      <c r="E80" s="18">
        <f t="shared" si="10"/>
        <v>0.30890849815001786</v>
      </c>
      <c r="F80" s="18">
        <f t="shared" si="5"/>
        <v>0.24299159374989721</v>
      </c>
    </row>
    <row r="81" spans="1:6" x14ac:dyDescent="0.2">
      <c r="A81" s="10" t="str">
        <f>$A$23</f>
        <v>Education</v>
      </c>
      <c r="B81" s="18">
        <f t="shared" si="7"/>
        <v>-1.9988063803804357</v>
      </c>
      <c r="C81" s="18">
        <f t="shared" si="8"/>
        <v>1.5738392935205958</v>
      </c>
      <c r="D81" s="18">
        <f t="shared" si="9"/>
        <v>0.56683518239100117</v>
      </c>
      <c r="E81" s="18">
        <f t="shared" si="10"/>
        <v>0.64299702312435869</v>
      </c>
      <c r="F81" s="18">
        <f t="shared" si="5"/>
        <v>0.6176033362235156</v>
      </c>
    </row>
    <row r="82" spans="1:6" x14ac:dyDescent="0.2">
      <c r="A82" s="10" t="str">
        <f>$A$24</f>
        <v>Health and social work</v>
      </c>
      <c r="B82" s="18">
        <f t="shared" si="7"/>
        <v>2.5650081724175156</v>
      </c>
      <c r="C82" s="18">
        <f t="shared" si="8"/>
        <v>-1.95825745902799</v>
      </c>
      <c r="D82" s="18">
        <f t="shared" si="9"/>
        <v>1.1515899992166956</v>
      </c>
      <c r="E82" s="18">
        <f t="shared" si="10"/>
        <v>0.56684121558601142</v>
      </c>
      <c r="F82" s="18">
        <f t="shared" si="5"/>
        <v>0.76138091036845879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-0.76323802318603029</v>
      </c>
      <c r="C83" s="18">
        <f t="shared" si="8"/>
        <v>-2.4165979016860351</v>
      </c>
      <c r="D83" s="18">
        <f t="shared" si="9"/>
        <v>-1.5758270078806813</v>
      </c>
      <c r="E83" s="18">
        <f t="shared" si="10"/>
        <v>0.81073580033419468</v>
      </c>
      <c r="F83" s="18">
        <f t="shared" si="5"/>
        <v>8.8533337701424131E-3</v>
      </c>
    </row>
    <row r="84" spans="1:6" x14ac:dyDescent="0.2">
      <c r="A84" s="10" t="str">
        <f>$A$26</f>
        <v>Other services</v>
      </c>
      <c r="B84" s="18">
        <f t="shared" si="7"/>
        <v>-0.64548219950889552</v>
      </c>
      <c r="C84" s="18">
        <f t="shared" si="8"/>
        <v>-5.7685782151341014</v>
      </c>
      <c r="D84" s="18">
        <f t="shared" si="9"/>
        <v>-0.60750457799184643</v>
      </c>
      <c r="E84" s="18">
        <f t="shared" si="10"/>
        <v>-1.1102230246251565E-14</v>
      </c>
      <c r="F84" s="18">
        <f t="shared" si="5"/>
        <v>-0.20291298430012983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1.799455879727474</v>
      </c>
      <c r="C86" s="18">
        <f>IF(AND(D$3-C$3 &lt;&gt; 0,C28&lt;&gt;0,D28&lt;&gt;0),(EXP(LN(D28/C28)/(D$3-C$3))-1)*100,0)</f>
        <v>-2.839916976905088</v>
      </c>
      <c r="D86" s="18">
        <f>IF(AND(E$3-D$3 &lt;&gt; 0,D28&lt;&gt;0,E28&lt;&gt;0),(EXP(LN(E28/D28)/(E$3-D$3))-1)*100,0)</f>
        <v>0.528247323497677</v>
      </c>
      <c r="E86" s="18">
        <f>IF(AND(F$3-E$3 &lt;&gt; 0,E28&lt;&gt;0,F28&lt;&gt;0),(EXP(LN(F28/E28)/(F$3-E$3))-1)*100,0)</f>
        <v>0.40472645967131182</v>
      </c>
      <c r="F86" s="18">
        <f>IF(AND(F$3-D$3 &lt;&gt; 0,D28&lt;&gt;0,F28&lt;&gt;0),(EXP(LN(F28/D28)/(F$3-D$3))-1)*100,0)</f>
        <v>0.44588320814158422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-1.1189999999999953</v>
      </c>
      <c r="C90" s="27">
        <f>D5-C5</f>
        <v>-1.3820000000000019</v>
      </c>
      <c r="D90" s="27">
        <f t="shared" si="11"/>
        <v>0.13400000000000523</v>
      </c>
      <c r="E90" s="27">
        <f t="shared" si="11"/>
        <v>4.0000000000035563E-3</v>
      </c>
      <c r="F90" s="27">
        <f>F5-D5</f>
        <v>0.13800000000000878</v>
      </c>
    </row>
    <row r="91" spans="1:6" x14ac:dyDescent="0.2">
      <c r="A91" t="str">
        <f>$A$6</f>
        <v>Mining and quarrying</v>
      </c>
      <c r="B91" s="27">
        <f t="shared" si="11"/>
        <v>7.7000000000000318E-2</v>
      </c>
      <c r="C91" s="27">
        <f t="shared" ref="C91:C105" si="12">D6-C6</f>
        <v>1.2999999999999595E-2</v>
      </c>
      <c r="D91" s="27">
        <f t="shared" si="11"/>
        <v>-6.4000000000000473E-2</v>
      </c>
      <c r="E91" s="27">
        <f t="shared" si="11"/>
        <v>-6.0999999999999541E-2</v>
      </c>
      <c r="F91" s="27">
        <f t="shared" ref="F91:F111" si="13">F6-D6</f>
        <v>-0.125</v>
      </c>
    </row>
    <row r="92" spans="1:6" x14ac:dyDescent="0.2">
      <c r="A92" t="str">
        <f>$A$7</f>
        <v>Food drink and tobacco</v>
      </c>
      <c r="B92" s="27">
        <f t="shared" si="11"/>
        <v>-1.1370000000000022</v>
      </c>
      <c r="C92" s="27">
        <f t="shared" si="12"/>
        <v>-3.1999999999997364E-2</v>
      </c>
      <c r="D92" s="27">
        <f t="shared" si="11"/>
        <v>3.4000000000006914E-2</v>
      </c>
      <c r="E92" s="27">
        <f t="shared" si="11"/>
        <v>-0.10900000000002441</v>
      </c>
      <c r="F92" s="27">
        <f t="shared" si="13"/>
        <v>-7.5000000000017497E-2</v>
      </c>
    </row>
    <row r="93" spans="1:6" x14ac:dyDescent="0.2">
      <c r="A93" t="str">
        <f>$A$8</f>
        <v>Engineering</v>
      </c>
      <c r="B93" s="27">
        <f t="shared" si="11"/>
        <v>1.2319999999999895</v>
      </c>
      <c r="C93" s="27">
        <f t="shared" si="12"/>
        <v>-0.54100000000001547</v>
      </c>
      <c r="D93" s="27">
        <f t="shared" si="11"/>
        <v>0.63900000000001267</v>
      </c>
      <c r="E93" s="27">
        <f t="shared" si="11"/>
        <v>-0.64299999999999091</v>
      </c>
      <c r="F93" s="27">
        <f t="shared" si="13"/>
        <v>-3.9999999999782432E-3</v>
      </c>
    </row>
    <row r="94" spans="1:6" x14ac:dyDescent="0.2">
      <c r="A94" t="str">
        <f>$A$9</f>
        <v>Rest of manufacturing</v>
      </c>
      <c r="B94" s="27">
        <f t="shared" si="11"/>
        <v>-1.5479999999999059</v>
      </c>
      <c r="C94" s="27">
        <f t="shared" si="12"/>
        <v>-1.0000000000000497</v>
      </c>
      <c r="D94" s="27">
        <f t="shared" si="11"/>
        <v>-0.6980000000000004</v>
      </c>
      <c r="E94" s="27">
        <f t="shared" si="11"/>
        <v>-1.2530000000000463</v>
      </c>
      <c r="F94" s="27">
        <f t="shared" si="13"/>
        <v>-1.9510000000000467</v>
      </c>
    </row>
    <row r="95" spans="1:6" x14ac:dyDescent="0.2">
      <c r="A95" t="str">
        <f>$A$10</f>
        <v>Electricity and gas</v>
      </c>
      <c r="B95" s="27">
        <f t="shared" si="11"/>
        <v>-8.9999999999998526E-2</v>
      </c>
      <c r="C95" s="27">
        <f t="shared" si="12"/>
        <v>2.6999999999998914E-2</v>
      </c>
      <c r="D95" s="27">
        <f t="shared" si="11"/>
        <v>-1.1000000000000454E-2</v>
      </c>
      <c r="E95" s="27">
        <f t="shared" si="11"/>
        <v>-3.9999999999982827E-3</v>
      </c>
      <c r="F95" s="27">
        <f t="shared" si="13"/>
        <v>-1.4999999999998737E-2</v>
      </c>
    </row>
    <row r="96" spans="1:6" x14ac:dyDescent="0.2">
      <c r="A96" t="str">
        <f>$A$11</f>
        <v>Water and sewerage</v>
      </c>
      <c r="B96" s="27">
        <f t="shared" si="11"/>
        <v>-0.48699999999999211</v>
      </c>
      <c r="C96" s="27">
        <f t="shared" si="12"/>
        <v>-0.19100000000000317</v>
      </c>
      <c r="D96" s="27">
        <f t="shared" si="11"/>
        <v>5.9000000000002828E-2</v>
      </c>
      <c r="E96" s="27">
        <f t="shared" si="11"/>
        <v>8.5999999999994969E-2</v>
      </c>
      <c r="F96" s="27">
        <f t="shared" si="13"/>
        <v>0.1449999999999978</v>
      </c>
    </row>
    <row r="97" spans="1:6" x14ac:dyDescent="0.2">
      <c r="A97" t="str">
        <f>$A$12</f>
        <v>Construction</v>
      </c>
      <c r="B97" s="27">
        <f t="shared" si="11"/>
        <v>3.8929999999999723</v>
      </c>
      <c r="C97" s="27">
        <f t="shared" si="12"/>
        <v>-1.3809999999999576</v>
      </c>
      <c r="D97" s="27">
        <f t="shared" si="11"/>
        <v>-5.700000000004124E-2</v>
      </c>
      <c r="E97" s="27">
        <f t="shared" si="11"/>
        <v>0.39100000000007284</v>
      </c>
      <c r="F97" s="27">
        <f t="shared" si="13"/>
        <v>0.3340000000000316</v>
      </c>
    </row>
    <row r="98" spans="1:6" x14ac:dyDescent="0.2">
      <c r="A98" t="str">
        <f>$A$13</f>
        <v>Wholesale and retail trade</v>
      </c>
      <c r="B98" s="27">
        <f t="shared" si="11"/>
        <v>-2.1650000000001484</v>
      </c>
      <c r="C98" s="27">
        <f t="shared" si="12"/>
        <v>-0.96599999999980923</v>
      </c>
      <c r="D98" s="27">
        <f t="shared" si="11"/>
        <v>0.4369999999999763</v>
      </c>
      <c r="E98" s="27">
        <f t="shared" si="11"/>
        <v>0.48299999999993304</v>
      </c>
      <c r="F98" s="27">
        <f t="shared" si="13"/>
        <v>0.91999999999990933</v>
      </c>
    </row>
    <row r="99" spans="1:6" x14ac:dyDescent="0.2">
      <c r="A99" t="str">
        <f>$A$14</f>
        <v>Transport and storage</v>
      </c>
      <c r="B99" s="27">
        <f t="shared" si="11"/>
        <v>4.5460000000000242</v>
      </c>
      <c r="C99" s="27">
        <f t="shared" si="12"/>
        <v>-0.7450000000000081</v>
      </c>
      <c r="D99" s="27">
        <f t="shared" si="11"/>
        <v>1.2839999999999812</v>
      </c>
      <c r="E99" s="27">
        <f t="shared" si="11"/>
        <v>0.69200000000003925</v>
      </c>
      <c r="F99" s="27">
        <f t="shared" si="13"/>
        <v>1.9760000000000204</v>
      </c>
    </row>
    <row r="100" spans="1:6" x14ac:dyDescent="0.2">
      <c r="A100" t="str">
        <f>$A$15</f>
        <v>Accommodation and food</v>
      </c>
      <c r="B100" s="27">
        <f t="shared" si="11"/>
        <v>3.0629999999999953</v>
      </c>
      <c r="C100" s="27">
        <f t="shared" si="12"/>
        <v>0.45399999999998997</v>
      </c>
      <c r="D100" s="27">
        <f t="shared" si="11"/>
        <v>1.0540000000000695</v>
      </c>
      <c r="E100" s="27">
        <f t="shared" si="11"/>
        <v>3.6559999999999313</v>
      </c>
      <c r="F100" s="27">
        <f t="shared" si="13"/>
        <v>4.7100000000000009</v>
      </c>
    </row>
    <row r="101" spans="1:6" x14ac:dyDescent="0.2">
      <c r="A101" t="str">
        <f>$A$16</f>
        <v>Media</v>
      </c>
      <c r="B101" s="27">
        <f t="shared" si="11"/>
        <v>-0.129000000000002</v>
      </c>
      <c r="C101" s="27">
        <f t="shared" si="12"/>
        <v>0.29900000000000659</v>
      </c>
      <c r="D101" s="27">
        <f t="shared" si="11"/>
        <v>-3.1000000000001249E-2</v>
      </c>
      <c r="E101" s="27">
        <f t="shared" si="11"/>
        <v>3.8000000000000034E-2</v>
      </c>
      <c r="F101" s="27">
        <f t="shared" si="13"/>
        <v>6.999999999998785E-3</v>
      </c>
    </row>
    <row r="102" spans="1:6" x14ac:dyDescent="0.2">
      <c r="A102" t="str">
        <f>$A$17</f>
        <v>Information technology</v>
      </c>
      <c r="B102" s="27">
        <f t="shared" si="11"/>
        <v>0.27100000000002122</v>
      </c>
      <c r="C102" s="27">
        <f t="shared" si="12"/>
        <v>0.54499999999996263</v>
      </c>
      <c r="D102" s="27">
        <f t="shared" si="11"/>
        <v>0.44399999999998041</v>
      </c>
      <c r="E102" s="27">
        <f t="shared" si="11"/>
        <v>0.4220000000000228</v>
      </c>
      <c r="F102" s="27">
        <f t="shared" si="13"/>
        <v>0.86600000000000321</v>
      </c>
    </row>
    <row r="103" spans="1:6" x14ac:dyDescent="0.2">
      <c r="A103" t="str">
        <f>$A$18</f>
        <v>Finance and insurance</v>
      </c>
      <c r="B103" s="27">
        <f t="shared" si="11"/>
        <v>-0.70000000000000373</v>
      </c>
      <c r="C103" s="27">
        <f t="shared" si="12"/>
        <v>8.9999999999997193E-2</v>
      </c>
      <c r="D103" s="27">
        <f t="shared" si="11"/>
        <v>1.3999999999983359E-2</v>
      </c>
      <c r="E103" s="27">
        <f t="shared" si="11"/>
        <v>-0.20799999999998509</v>
      </c>
      <c r="F103" s="27">
        <f t="shared" si="13"/>
        <v>-0.19400000000000173</v>
      </c>
    </row>
    <row r="104" spans="1:6" x14ac:dyDescent="0.2">
      <c r="A104" t="str">
        <f>$A$19</f>
        <v>Real estate</v>
      </c>
      <c r="B104" s="27">
        <f t="shared" si="11"/>
        <v>0.45399999999999885</v>
      </c>
      <c r="C104" s="27">
        <f t="shared" si="12"/>
        <v>5.8999999999993058E-2</v>
      </c>
      <c r="D104" s="27">
        <f t="shared" si="11"/>
        <v>7.2999999999995069E-2</v>
      </c>
      <c r="E104" s="27">
        <f t="shared" si="11"/>
        <v>1.0260000000000122</v>
      </c>
      <c r="F104" s="27">
        <f t="shared" si="13"/>
        <v>1.0990000000000073</v>
      </c>
    </row>
    <row r="105" spans="1:6" x14ac:dyDescent="0.2">
      <c r="A105" t="str">
        <f>$A$20</f>
        <v>Professional services</v>
      </c>
      <c r="B105" s="27">
        <f t="shared" si="11"/>
        <v>0.74600000000006972</v>
      </c>
      <c r="C105" s="27">
        <f t="shared" si="12"/>
        <v>-0.21400000000002706</v>
      </c>
      <c r="D105" s="27">
        <f t="shared" si="11"/>
        <v>0.77200000000000912</v>
      </c>
      <c r="E105" s="27">
        <f t="shared" si="11"/>
        <v>1.3170000000000286</v>
      </c>
      <c r="F105" s="27">
        <f t="shared" si="13"/>
        <v>2.0890000000000377</v>
      </c>
    </row>
    <row r="106" spans="1:6" x14ac:dyDescent="0.2">
      <c r="A106" s="10" t="str">
        <f>$A$21</f>
        <v>Support services</v>
      </c>
      <c r="B106" s="27">
        <f t="shared" ref="B106:B111" si="14">C21-B21</f>
        <v>13.101999999999922</v>
      </c>
      <c r="C106" s="27">
        <f t="shared" ref="C106:C111" si="15">D21-C21</f>
        <v>-2.528999999999936</v>
      </c>
      <c r="D106" s="27">
        <f t="shared" ref="D106:D111" si="16">E21-D21</f>
        <v>1.8890000000000171</v>
      </c>
      <c r="E106" s="27">
        <f t="shared" ref="E106:E111" si="17">F21-E21</f>
        <v>1.9579999999999735</v>
      </c>
      <c r="F106" s="27">
        <f t="shared" si="13"/>
        <v>3.8469999999999906</v>
      </c>
    </row>
    <row r="107" spans="1:6" x14ac:dyDescent="0.2">
      <c r="A107" s="10" t="str">
        <f>$A$22</f>
        <v>Public admin. and defence</v>
      </c>
      <c r="B107" s="27">
        <f t="shared" si="14"/>
        <v>-0.1290000000000191</v>
      </c>
      <c r="C107" s="27">
        <f t="shared" si="15"/>
        <v>-7.1999999999986741E-2</v>
      </c>
      <c r="D107" s="27">
        <f t="shared" si="16"/>
        <v>5.4000000000002046E-2</v>
      </c>
      <c r="E107" s="27">
        <f t="shared" si="17"/>
        <v>0.30499999999997307</v>
      </c>
      <c r="F107" s="27">
        <f t="shared" si="13"/>
        <v>0.35899999999997512</v>
      </c>
    </row>
    <row r="108" spans="1:6" x14ac:dyDescent="0.2">
      <c r="A108" s="10" t="str">
        <f>$A$23</f>
        <v>Education</v>
      </c>
      <c r="B108" s="27">
        <f t="shared" si="14"/>
        <v>-1.9239999999999817</v>
      </c>
      <c r="C108" s="27">
        <f t="shared" si="15"/>
        <v>0.35999999999989996</v>
      </c>
      <c r="D108" s="27">
        <f t="shared" si="16"/>
        <v>0.66600000000003945</v>
      </c>
      <c r="E108" s="27">
        <f t="shared" si="17"/>
        <v>1.5819999999999297</v>
      </c>
      <c r="F108" s="27">
        <f t="shared" si="13"/>
        <v>2.2479999999999691</v>
      </c>
    </row>
    <row r="109" spans="1:6" x14ac:dyDescent="0.2">
      <c r="A109" s="10" t="str">
        <f>$A$24</f>
        <v>Health and social work</v>
      </c>
      <c r="B109" s="27">
        <f t="shared" si="14"/>
        <v>3.4389999999998864</v>
      </c>
      <c r="C109" s="27">
        <f t="shared" si="15"/>
        <v>-0.6990000000000407</v>
      </c>
      <c r="D109" s="27">
        <f t="shared" si="16"/>
        <v>2.0620000000001042</v>
      </c>
      <c r="E109" s="27">
        <f t="shared" si="17"/>
        <v>2.1549999999999017</v>
      </c>
      <c r="F109" s="27">
        <f t="shared" si="13"/>
        <v>4.2170000000000059</v>
      </c>
    </row>
    <row r="110" spans="1:6" x14ac:dyDescent="0.2">
      <c r="A110" s="10" t="str">
        <f>$A$25</f>
        <v>Arts and entertainment</v>
      </c>
      <c r="B110" s="27">
        <f t="shared" si="14"/>
        <v>-0.26400000000000645</v>
      </c>
      <c r="C110" s="27">
        <f t="shared" si="15"/>
        <v>-0.20500000000002672</v>
      </c>
      <c r="D110" s="27">
        <f t="shared" si="16"/>
        <v>-0.63199999999997125</v>
      </c>
      <c r="E110" s="27">
        <f t="shared" si="17"/>
        <v>0.6429999999999918</v>
      </c>
      <c r="F110" s="27">
        <f t="shared" si="13"/>
        <v>1.1000000000020549E-2</v>
      </c>
    </row>
    <row r="111" spans="1:6" x14ac:dyDescent="0.2">
      <c r="A111" s="10" t="str">
        <f>$A$26</f>
        <v>Other services</v>
      </c>
      <c r="B111" s="27">
        <f t="shared" si="14"/>
        <v>-0.23199999999998511</v>
      </c>
      <c r="C111" s="27">
        <f t="shared" si="15"/>
        <v>-0.51000000000000689</v>
      </c>
      <c r="D111" s="27">
        <f t="shared" si="16"/>
        <v>-0.25000000000001243</v>
      </c>
      <c r="E111" s="27">
        <f t="shared" si="17"/>
        <v>0</v>
      </c>
      <c r="F111" s="27">
        <f t="shared" si="13"/>
        <v>-0.25000000000001954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20.89899999999983</v>
      </c>
      <c r="C113" s="29">
        <f>D28-C28</f>
        <v>-8.6200000000000045</v>
      </c>
      <c r="D113" s="29">
        <f>E28-D28</f>
        <v>7.8720000000002415</v>
      </c>
      <c r="E113" s="29">
        <f>F28-E28</f>
        <v>12.479999999999734</v>
      </c>
      <c r="F113" s="29">
        <f>F28-D28</f>
        <v>20.351999999999975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Worcestershire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8.3959999999999848</v>
      </c>
      <c r="C7" s="31">
        <f>'Ind T1'!C7</f>
        <v>6.7769999999999992</v>
      </c>
      <c r="D7" s="31">
        <f>'Ind T1'!D7</f>
        <v>5.2439999999999927</v>
      </c>
      <c r="E7" s="31">
        <f>'Ind T1'!E7</f>
        <v>5.3620000000000001</v>
      </c>
      <c r="F7" s="31">
        <f>'Ind T1'!F7</f>
        <v>5.3870000000000005</v>
      </c>
      <c r="H7" s="31">
        <f>C7-B7</f>
        <v>-1.6189999999999856</v>
      </c>
      <c r="I7" s="31">
        <f>D7-C7</f>
        <v>-1.5330000000000066</v>
      </c>
      <c r="J7" s="31">
        <f>E7-D7</f>
        <v>0.11800000000000743</v>
      </c>
      <c r="K7" s="31">
        <f>F7-E7</f>
        <v>2.5000000000000355E-2</v>
      </c>
      <c r="L7" s="31">
        <f>F7-D7</f>
        <v>0.14300000000000779</v>
      </c>
    </row>
    <row r="8" spans="1:12" x14ac:dyDescent="0.2">
      <c r="A8" t="str">
        <f>'Ind T2'!A5</f>
        <v>Agriculture</v>
      </c>
      <c r="B8" s="32">
        <f>'Ind T2'!B5</f>
        <v>5.409999999999993</v>
      </c>
      <c r="C8" s="32">
        <f>'Ind T2'!C5</f>
        <v>4.2909999999999977</v>
      </c>
      <c r="D8" s="32">
        <f>'Ind T2'!D5</f>
        <v>2.9089999999999958</v>
      </c>
      <c r="E8" s="32">
        <f>'Ind T2'!E5</f>
        <v>3.043000000000001</v>
      </c>
      <c r="F8" s="32">
        <f>'Ind T2'!F5</f>
        <v>3.0470000000000046</v>
      </c>
      <c r="H8" s="11">
        <f t="shared" ref="H8:H40" si="0">C8-B8</f>
        <v>-1.1189999999999953</v>
      </c>
      <c r="I8" s="31">
        <f t="shared" ref="I8:I38" si="1">D8-C8</f>
        <v>-1.3820000000000019</v>
      </c>
      <c r="J8" s="11">
        <f t="shared" ref="J8:J38" si="2">E8-D8</f>
        <v>0.13400000000000523</v>
      </c>
      <c r="K8" s="11">
        <f t="shared" ref="K8:K38" si="3">F8-E8</f>
        <v>4.0000000000035563E-3</v>
      </c>
      <c r="L8" s="31">
        <f t="shared" ref="L8:L40" si="4">F8-D8</f>
        <v>0.13800000000000878</v>
      </c>
    </row>
    <row r="9" spans="1:12" x14ac:dyDescent="0.2">
      <c r="A9" t="str">
        <f>'Ind T2'!A6</f>
        <v>Mining and quarrying</v>
      </c>
      <c r="B9" s="32">
        <f>'Ind T2'!B6</f>
        <v>0.13500000000000009</v>
      </c>
      <c r="C9" s="32">
        <f>'Ind T2'!C6</f>
        <v>0.21200000000000041</v>
      </c>
      <c r="D9" s="32">
        <f>'Ind T2'!D6</f>
        <v>0.22500000000000001</v>
      </c>
      <c r="E9" s="32">
        <f>'Ind T2'!E6</f>
        <v>0.16099999999999953</v>
      </c>
      <c r="F9" s="32">
        <f>'Ind T2'!F6</f>
        <v>9.9999999999999992E-2</v>
      </c>
      <c r="H9" s="11">
        <f t="shared" si="0"/>
        <v>7.7000000000000318E-2</v>
      </c>
      <c r="I9" s="31">
        <f t="shared" si="1"/>
        <v>1.2999999999999595E-2</v>
      </c>
      <c r="J9" s="11">
        <f t="shared" si="2"/>
        <v>-6.4000000000000473E-2</v>
      </c>
      <c r="K9" s="11">
        <f t="shared" si="3"/>
        <v>-6.0999999999999541E-2</v>
      </c>
      <c r="L9" s="31">
        <f t="shared" si="4"/>
        <v>-0.125</v>
      </c>
    </row>
    <row r="10" spans="1:12" x14ac:dyDescent="0.2">
      <c r="A10" t="str">
        <f>'Ind T2'!A10</f>
        <v>Electricity and gas</v>
      </c>
      <c r="B10" s="32">
        <f>'Ind T2'!B10</f>
        <v>0.37699999999999922</v>
      </c>
      <c r="C10" s="32">
        <f>'Ind T2'!C10</f>
        <v>0.2870000000000007</v>
      </c>
      <c r="D10" s="32">
        <f>'Ind T2'!D10</f>
        <v>0.31399999999999961</v>
      </c>
      <c r="E10" s="32">
        <f>'Ind T2'!E10</f>
        <v>0.30299999999999916</v>
      </c>
      <c r="F10" s="32">
        <f>'Ind T2'!F10</f>
        <v>0.29900000000000088</v>
      </c>
      <c r="H10" s="11">
        <f t="shared" si="0"/>
        <v>-8.9999999999998526E-2</v>
      </c>
      <c r="I10" s="31">
        <f t="shared" si="1"/>
        <v>2.6999999999998914E-2</v>
      </c>
      <c r="J10" s="11">
        <f t="shared" si="2"/>
        <v>-1.1000000000000454E-2</v>
      </c>
      <c r="K10" s="11">
        <f t="shared" si="3"/>
        <v>-3.9999999999982827E-3</v>
      </c>
      <c r="L10" s="31">
        <f t="shared" si="4"/>
        <v>-1.4999999999998737E-2</v>
      </c>
    </row>
    <row r="11" spans="1:12" x14ac:dyDescent="0.2">
      <c r="A11" t="str">
        <f>'Ind T2'!A11</f>
        <v>Water and sewerage</v>
      </c>
      <c r="B11" s="32">
        <f>'Ind T2'!B11</f>
        <v>2.4739999999999926</v>
      </c>
      <c r="C11" s="32">
        <f>'Ind T2'!C11</f>
        <v>1.9870000000000005</v>
      </c>
      <c r="D11" s="32">
        <f>'Ind T2'!D11</f>
        <v>1.7959999999999974</v>
      </c>
      <c r="E11" s="32">
        <f>'Ind T2'!E11</f>
        <v>1.8550000000000002</v>
      </c>
      <c r="F11" s="32">
        <f>'Ind T2'!F11</f>
        <v>1.9409999999999952</v>
      </c>
      <c r="H11" s="11">
        <f t="shared" ref="H11" si="5">C11-B11</f>
        <v>-0.48699999999999211</v>
      </c>
      <c r="I11" s="31">
        <f t="shared" ref="I11" si="6">D11-C11</f>
        <v>-0.19100000000000317</v>
      </c>
      <c r="J11" s="11">
        <f t="shared" ref="J11" si="7">E11-D11</f>
        <v>5.9000000000002828E-2</v>
      </c>
      <c r="K11" s="11">
        <f t="shared" ref="K11" si="8">F11-E11</f>
        <v>8.5999999999994969E-2</v>
      </c>
      <c r="L11" s="31">
        <f t="shared" si="4"/>
        <v>0.1449999999999978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35.130999999999965</v>
      </c>
      <c r="C13" s="31">
        <f>'Ind T1'!C8</f>
        <v>33.678000000000047</v>
      </c>
      <c r="D13" s="31">
        <f>'Ind T1'!D8</f>
        <v>32.10499999999999</v>
      </c>
      <c r="E13" s="31">
        <f>'Ind T1'!E8</f>
        <v>32.080000000000005</v>
      </c>
      <c r="F13" s="31">
        <f>'Ind T1'!F8</f>
        <v>30.074999999999942</v>
      </c>
      <c r="H13" s="31">
        <f t="shared" si="0"/>
        <v>-1.4529999999999177</v>
      </c>
      <c r="I13" s="31">
        <f t="shared" si="1"/>
        <v>-1.5730000000000572</v>
      </c>
      <c r="J13" s="31">
        <f t="shared" si="2"/>
        <v>-2.4999999999984368E-2</v>
      </c>
      <c r="K13" s="31">
        <f t="shared" si="3"/>
        <v>-2.005000000000063</v>
      </c>
      <c r="L13" s="31">
        <f t="shared" si="4"/>
        <v>-2.0300000000000473</v>
      </c>
    </row>
    <row r="14" spans="1:12" x14ac:dyDescent="0.2">
      <c r="A14" t="str">
        <f>'Ind T2'!A7</f>
        <v>Food drink and tobacco</v>
      </c>
      <c r="B14" s="32">
        <f>'Ind T2'!B7</f>
        <v>5.0799999999999992</v>
      </c>
      <c r="C14" s="32">
        <f>'Ind T2'!C7</f>
        <v>3.942999999999997</v>
      </c>
      <c r="D14" s="32">
        <f>'Ind T2'!D7</f>
        <v>3.9109999999999996</v>
      </c>
      <c r="E14" s="32">
        <f>'Ind T2'!E7</f>
        <v>3.9450000000000065</v>
      </c>
      <c r="F14" s="32">
        <f>'Ind T2'!F7</f>
        <v>3.8359999999999821</v>
      </c>
      <c r="H14" s="11">
        <f t="shared" si="0"/>
        <v>-1.1370000000000022</v>
      </c>
      <c r="I14" s="31">
        <f t="shared" si="1"/>
        <v>-3.1999999999997364E-2</v>
      </c>
      <c r="J14" s="11">
        <f t="shared" si="2"/>
        <v>3.4000000000006914E-2</v>
      </c>
      <c r="K14" s="11">
        <f t="shared" si="3"/>
        <v>-0.10900000000002441</v>
      </c>
      <c r="L14" s="31">
        <f t="shared" si="4"/>
        <v>-7.5000000000017497E-2</v>
      </c>
    </row>
    <row r="15" spans="1:12" x14ac:dyDescent="0.2">
      <c r="A15" t="str">
        <f>'Ind T2'!A8</f>
        <v>Engineering</v>
      </c>
      <c r="B15" s="32">
        <f>'Ind T2'!B8</f>
        <v>6.8540000000000072</v>
      </c>
      <c r="C15" s="32">
        <f>'Ind T2'!C8</f>
        <v>8.0859999999999967</v>
      </c>
      <c r="D15" s="32">
        <f>'Ind T2'!D8</f>
        <v>7.5449999999999813</v>
      </c>
      <c r="E15" s="32">
        <f>'Ind T2'!E8</f>
        <v>8.1839999999999939</v>
      </c>
      <c r="F15" s="32">
        <f>'Ind T2'!F8</f>
        <v>7.541000000000003</v>
      </c>
      <c r="H15" s="11">
        <f t="shared" si="0"/>
        <v>1.2319999999999895</v>
      </c>
      <c r="I15" s="31">
        <f t="shared" si="1"/>
        <v>-0.54100000000001547</v>
      </c>
      <c r="J15" s="11">
        <f t="shared" si="2"/>
        <v>0.63900000000001267</v>
      </c>
      <c r="K15" s="11">
        <f t="shared" si="3"/>
        <v>-0.64299999999999091</v>
      </c>
      <c r="L15" s="31">
        <f t="shared" si="4"/>
        <v>-3.9999999999782432E-3</v>
      </c>
    </row>
    <row r="16" spans="1:12" x14ac:dyDescent="0.2">
      <c r="A16" t="str">
        <f>'Ind T2'!A9</f>
        <v>Rest of manufacturing</v>
      </c>
      <c r="B16" s="32">
        <f>'Ind T2'!B9</f>
        <v>23.19699999999996</v>
      </c>
      <c r="C16" s="32">
        <f>'Ind T2'!C9</f>
        <v>21.649000000000054</v>
      </c>
      <c r="D16" s="32">
        <f>'Ind T2'!D9</f>
        <v>20.649000000000004</v>
      </c>
      <c r="E16" s="32">
        <f>'Ind T2'!E9</f>
        <v>19.951000000000004</v>
      </c>
      <c r="F16" s="32">
        <f>'Ind T2'!F9</f>
        <v>18.697999999999958</v>
      </c>
      <c r="H16" s="11">
        <f t="shared" si="0"/>
        <v>-1.5479999999999059</v>
      </c>
      <c r="I16" s="31">
        <f t="shared" si="1"/>
        <v>-1.0000000000000497</v>
      </c>
      <c r="J16" s="11">
        <f t="shared" si="2"/>
        <v>-0.6980000000000004</v>
      </c>
      <c r="K16" s="11">
        <f t="shared" si="3"/>
        <v>-1.2530000000000463</v>
      </c>
      <c r="L16" s="31">
        <f t="shared" si="4"/>
        <v>-1.9510000000000467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19.251999999999938</v>
      </c>
      <c r="C18" s="31">
        <f>'Ind T1'!C9</f>
        <v>23.144999999999911</v>
      </c>
      <c r="D18" s="31">
        <f>'Ind T1'!D9</f>
        <v>21.763999999999953</v>
      </c>
      <c r="E18" s="31">
        <f>'Ind T1'!E9</f>
        <v>21.706999999999912</v>
      </c>
      <c r="F18" s="31">
        <f>'Ind T1'!F9</f>
        <v>22.097999999999985</v>
      </c>
      <c r="H18" s="31">
        <f t="shared" si="0"/>
        <v>3.8929999999999723</v>
      </c>
      <c r="I18" s="31">
        <f t="shared" si="1"/>
        <v>-1.3809999999999576</v>
      </c>
      <c r="J18" s="31">
        <f t="shared" si="2"/>
        <v>-5.700000000004124E-2</v>
      </c>
      <c r="K18" s="31">
        <f t="shared" si="3"/>
        <v>0.39100000000007284</v>
      </c>
      <c r="L18" s="31">
        <f t="shared" si="4"/>
        <v>0.3340000000000316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76.817999999999955</v>
      </c>
      <c r="C20" s="31">
        <f>'Ind T1'!C10</f>
        <v>82.26199999999983</v>
      </c>
      <c r="D20" s="31">
        <f>'Ind T1'!D10</f>
        <v>81.00500000000001</v>
      </c>
      <c r="E20" s="31">
        <f>'Ind T1'!E10</f>
        <v>83.78000000000003</v>
      </c>
      <c r="F20" s="31">
        <f>'Ind T1'!F10</f>
        <v>88.610999999999933</v>
      </c>
      <c r="H20" s="31">
        <f t="shared" si="0"/>
        <v>5.4439999999998747</v>
      </c>
      <c r="I20" s="31">
        <f t="shared" si="1"/>
        <v>-1.2569999999998203</v>
      </c>
      <c r="J20" s="31">
        <f t="shared" si="2"/>
        <v>2.7750000000000199</v>
      </c>
      <c r="K20" s="31">
        <f t="shared" si="3"/>
        <v>4.8309999999999036</v>
      </c>
      <c r="L20" s="31">
        <f t="shared" si="4"/>
        <v>7.6059999999999235</v>
      </c>
    </row>
    <row r="21" spans="1:12" x14ac:dyDescent="0.2">
      <c r="A21" s="10" t="str">
        <f>'Ind T2'!A13</f>
        <v>Wholesale and retail trade</v>
      </c>
      <c r="B21" s="32">
        <f>'Ind T2'!B13</f>
        <v>46.978000000000002</v>
      </c>
      <c r="C21" s="32">
        <f>'Ind T2'!C13</f>
        <v>44.812999999999853</v>
      </c>
      <c r="D21" s="32">
        <f>'Ind T2'!D13</f>
        <v>43.847000000000044</v>
      </c>
      <c r="E21" s="32">
        <f>'Ind T2'!E13</f>
        <v>44.28400000000002</v>
      </c>
      <c r="F21" s="32">
        <f>'Ind T2'!F13</f>
        <v>44.766999999999953</v>
      </c>
      <c r="H21" s="11">
        <f t="shared" si="0"/>
        <v>-2.1650000000001484</v>
      </c>
      <c r="I21" s="31">
        <f t="shared" si="1"/>
        <v>-0.96599999999980923</v>
      </c>
      <c r="J21" s="11">
        <f t="shared" si="2"/>
        <v>0.4369999999999763</v>
      </c>
      <c r="K21" s="11">
        <f t="shared" si="3"/>
        <v>0.48299999999993304</v>
      </c>
      <c r="L21" s="31">
        <f t="shared" si="4"/>
        <v>0.91999999999990933</v>
      </c>
    </row>
    <row r="22" spans="1:12" x14ac:dyDescent="0.2">
      <c r="A22" s="10" t="str">
        <f>'Ind T2'!A14</f>
        <v>Transport and storage</v>
      </c>
      <c r="B22" s="32">
        <f>'Ind T2'!B14</f>
        <v>12.610999999999965</v>
      </c>
      <c r="C22" s="32">
        <f>'Ind T2'!C14</f>
        <v>17.156999999999989</v>
      </c>
      <c r="D22" s="32">
        <f>'Ind T2'!D14</f>
        <v>16.411999999999981</v>
      </c>
      <c r="E22" s="32">
        <f>'Ind T2'!E14</f>
        <v>17.695999999999962</v>
      </c>
      <c r="F22" s="32">
        <f>'Ind T2'!F14</f>
        <v>18.388000000000002</v>
      </c>
      <c r="H22" s="11">
        <f t="shared" si="0"/>
        <v>4.5460000000000242</v>
      </c>
      <c r="I22" s="31">
        <f t="shared" si="1"/>
        <v>-0.7450000000000081</v>
      </c>
      <c r="J22" s="11">
        <f t="shared" si="2"/>
        <v>1.2839999999999812</v>
      </c>
      <c r="K22" s="11">
        <f t="shared" si="3"/>
        <v>0.69200000000003925</v>
      </c>
      <c r="L22" s="31">
        <f t="shared" si="4"/>
        <v>1.9760000000000204</v>
      </c>
    </row>
    <row r="23" spans="1:12" x14ac:dyDescent="0.2">
      <c r="A23" s="10" t="str">
        <f>'Ind T2'!A15</f>
        <v>Accommodation and food</v>
      </c>
      <c r="B23" s="32">
        <f>'Ind T2'!B15</f>
        <v>17.228999999999992</v>
      </c>
      <c r="C23" s="32">
        <f>'Ind T2'!C15</f>
        <v>20.291999999999987</v>
      </c>
      <c r="D23" s="32">
        <f>'Ind T2'!D15</f>
        <v>20.745999999999977</v>
      </c>
      <c r="E23" s="32">
        <f>'Ind T2'!E15</f>
        <v>21.800000000000047</v>
      </c>
      <c r="F23" s="32">
        <f>'Ind T2'!F15</f>
        <v>25.455999999999978</v>
      </c>
      <c r="H23" s="11">
        <f t="shared" si="0"/>
        <v>3.0629999999999953</v>
      </c>
      <c r="I23" s="31">
        <f t="shared" si="1"/>
        <v>0.45399999999998997</v>
      </c>
      <c r="J23" s="11">
        <f t="shared" si="2"/>
        <v>1.0540000000000695</v>
      </c>
      <c r="K23" s="11">
        <f t="shared" si="3"/>
        <v>3.6559999999999313</v>
      </c>
      <c r="L23" s="31">
        <f t="shared" si="4"/>
        <v>4.7100000000000009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76.096000000000004</v>
      </c>
      <c r="C25" s="31">
        <f>'Ind T1'!C11</f>
        <v>89.344000000000023</v>
      </c>
      <c r="D25" s="31">
        <f>'Ind T1'!D11</f>
        <v>86.878999999999976</v>
      </c>
      <c r="E25" s="31">
        <f>'Ind T1'!E11</f>
        <v>89.157999999999987</v>
      </c>
      <c r="F25" s="31">
        <f>'Ind T1'!F11</f>
        <v>94.354000000000028</v>
      </c>
      <c r="H25" s="31">
        <f t="shared" si="0"/>
        <v>13.248000000000019</v>
      </c>
      <c r="I25" s="31">
        <f t="shared" si="1"/>
        <v>-2.465000000000046</v>
      </c>
      <c r="J25" s="31">
        <f t="shared" si="2"/>
        <v>2.2790000000000106</v>
      </c>
      <c r="K25" s="31">
        <f t="shared" si="3"/>
        <v>5.1960000000000406</v>
      </c>
      <c r="L25" s="31">
        <f t="shared" si="4"/>
        <v>7.4750000000000512</v>
      </c>
    </row>
    <row r="26" spans="1:12" x14ac:dyDescent="0.2">
      <c r="A26" s="10" t="str">
        <f>'Ind T2'!A16</f>
        <v>Media</v>
      </c>
      <c r="B26" s="11">
        <f>'Ind T2'!B16</f>
        <v>1.6079999999999974</v>
      </c>
      <c r="C26" s="11">
        <f>'Ind T2'!C16</f>
        <v>1.4789999999999954</v>
      </c>
      <c r="D26" s="11">
        <f>'Ind T2'!D16</f>
        <v>1.778000000000002</v>
      </c>
      <c r="E26" s="11">
        <f>'Ind T2'!E16</f>
        <v>1.7470000000000008</v>
      </c>
      <c r="F26" s="11">
        <f>'Ind T2'!F16</f>
        <v>1.7850000000000008</v>
      </c>
      <c r="H26" s="11">
        <f t="shared" si="0"/>
        <v>-0.129000000000002</v>
      </c>
      <c r="I26" s="31">
        <f t="shared" si="1"/>
        <v>0.29900000000000659</v>
      </c>
      <c r="J26" s="11">
        <f t="shared" si="2"/>
        <v>-3.1000000000001249E-2</v>
      </c>
      <c r="K26" s="11">
        <f t="shared" si="3"/>
        <v>3.8000000000000034E-2</v>
      </c>
      <c r="L26" s="31">
        <f t="shared" si="4"/>
        <v>6.999999999998785E-3</v>
      </c>
    </row>
    <row r="27" spans="1:12" x14ac:dyDescent="0.2">
      <c r="A27" s="10" t="str">
        <f>'Ind T2'!A17</f>
        <v>Information technology</v>
      </c>
      <c r="B27" s="11">
        <f>'Ind T2'!B17</f>
        <v>6.7129999999999894</v>
      </c>
      <c r="C27" s="11">
        <f>'Ind T2'!C17</f>
        <v>6.9840000000000106</v>
      </c>
      <c r="D27" s="11">
        <f>'Ind T2'!D17</f>
        <v>7.5289999999999733</v>
      </c>
      <c r="E27" s="11">
        <f>'Ind T2'!E17</f>
        <v>7.9729999999999537</v>
      </c>
      <c r="F27" s="11">
        <f>'Ind T2'!F17</f>
        <v>8.3949999999999765</v>
      </c>
      <c r="H27" s="11">
        <f t="shared" si="0"/>
        <v>0.27100000000002122</v>
      </c>
      <c r="I27" s="31">
        <f t="shared" si="1"/>
        <v>0.54499999999996263</v>
      </c>
      <c r="J27" s="11">
        <f t="shared" si="2"/>
        <v>0.44399999999998041</v>
      </c>
      <c r="K27" s="11">
        <f t="shared" si="3"/>
        <v>0.4220000000000228</v>
      </c>
      <c r="L27" s="31">
        <f t="shared" si="4"/>
        <v>0.86600000000000321</v>
      </c>
    </row>
    <row r="28" spans="1:12" x14ac:dyDescent="0.2">
      <c r="A28" s="10" t="str">
        <f>'Ind T2'!A18</f>
        <v>Finance and insurance</v>
      </c>
      <c r="B28" s="11">
        <f>'Ind T2'!B18</f>
        <v>5.7620000000000164</v>
      </c>
      <c r="C28" s="11">
        <f>'Ind T2'!C18</f>
        <v>5.0620000000000127</v>
      </c>
      <c r="D28" s="11">
        <f>'Ind T2'!D18</f>
        <v>5.1520000000000099</v>
      </c>
      <c r="E28" s="11">
        <f>'Ind T2'!E18</f>
        <v>5.1659999999999933</v>
      </c>
      <c r="F28" s="11">
        <f>'Ind T2'!F18</f>
        <v>4.9580000000000082</v>
      </c>
      <c r="H28" s="11">
        <f t="shared" si="0"/>
        <v>-0.70000000000000373</v>
      </c>
      <c r="I28" s="31">
        <f t="shared" si="1"/>
        <v>8.9999999999997193E-2</v>
      </c>
      <c r="J28" s="11">
        <f t="shared" si="2"/>
        <v>1.3999999999983359E-2</v>
      </c>
      <c r="K28" s="11">
        <f t="shared" si="3"/>
        <v>-0.20799999999998509</v>
      </c>
      <c r="L28" s="31">
        <f t="shared" si="4"/>
        <v>-0.19400000000000173</v>
      </c>
    </row>
    <row r="29" spans="1:12" x14ac:dyDescent="0.2">
      <c r="A29" s="10" t="str">
        <f>'Ind T2'!A19</f>
        <v>Real estate</v>
      </c>
      <c r="B29" s="11">
        <f>'Ind T2'!B19</f>
        <v>6.1220000000000061</v>
      </c>
      <c r="C29" s="11">
        <f>'Ind T2'!C19</f>
        <v>6.576000000000005</v>
      </c>
      <c r="D29" s="11">
        <f>'Ind T2'!D19</f>
        <v>6.634999999999998</v>
      </c>
      <c r="E29" s="11">
        <f>'Ind T2'!E19</f>
        <v>6.7079999999999931</v>
      </c>
      <c r="F29" s="11">
        <f>'Ind T2'!F19</f>
        <v>7.7340000000000053</v>
      </c>
      <c r="H29" s="11">
        <f t="shared" ref="H29:H31" si="9">C29-B29</f>
        <v>0.45399999999999885</v>
      </c>
      <c r="I29" s="31">
        <f t="shared" ref="I29:I31" si="10">D29-C29</f>
        <v>5.8999999999993058E-2</v>
      </c>
      <c r="J29" s="11">
        <f t="shared" ref="J29:J31" si="11">E29-D29</f>
        <v>7.2999999999995069E-2</v>
      </c>
      <c r="K29" s="11">
        <f t="shared" ref="K29:K31" si="12">F29-E29</f>
        <v>1.0260000000000122</v>
      </c>
      <c r="L29" s="31">
        <f t="shared" si="4"/>
        <v>1.0990000000000073</v>
      </c>
    </row>
    <row r="30" spans="1:12" x14ac:dyDescent="0.2">
      <c r="A30" s="10" t="str">
        <f>'Ind T2'!A20</f>
        <v>Professional services</v>
      </c>
      <c r="B30" s="11">
        <f>'Ind T2'!B20</f>
        <v>18.984999999999964</v>
      </c>
      <c r="C30" s="11">
        <f>'Ind T2'!C20</f>
        <v>19.731000000000034</v>
      </c>
      <c r="D30" s="11">
        <f>'Ind T2'!D20</f>
        <v>19.517000000000007</v>
      </c>
      <c r="E30" s="11">
        <f>'Ind T2'!E20</f>
        <v>20.289000000000016</v>
      </c>
      <c r="F30" s="11">
        <f>'Ind T2'!F20</f>
        <v>21.606000000000044</v>
      </c>
      <c r="H30" s="11">
        <f t="shared" si="9"/>
        <v>0.74600000000006972</v>
      </c>
      <c r="I30" s="31">
        <f t="shared" si="10"/>
        <v>-0.21400000000002706</v>
      </c>
      <c r="J30" s="11">
        <f t="shared" si="11"/>
        <v>0.77200000000000912</v>
      </c>
      <c r="K30" s="11">
        <f t="shared" si="12"/>
        <v>1.3170000000000286</v>
      </c>
      <c r="L30" s="31">
        <f t="shared" si="4"/>
        <v>2.0890000000000377</v>
      </c>
    </row>
    <row r="31" spans="1:12" x14ac:dyDescent="0.2">
      <c r="A31" s="10" t="str">
        <f>'Ind T2'!A21</f>
        <v>Support services</v>
      </c>
      <c r="B31" s="11">
        <f>'Ind T2'!B21</f>
        <v>19.086000000000023</v>
      </c>
      <c r="C31" s="11">
        <f>'Ind T2'!C21</f>
        <v>32.187999999999946</v>
      </c>
      <c r="D31" s="11">
        <f>'Ind T2'!D21</f>
        <v>29.65900000000001</v>
      </c>
      <c r="E31" s="11">
        <f>'Ind T2'!E21</f>
        <v>31.548000000000027</v>
      </c>
      <c r="F31" s="11">
        <f>'Ind T2'!F21</f>
        <v>33.506</v>
      </c>
      <c r="H31" s="11">
        <f t="shared" si="9"/>
        <v>13.101999999999922</v>
      </c>
      <c r="I31" s="31">
        <f t="shared" si="10"/>
        <v>-2.528999999999936</v>
      </c>
      <c r="J31" s="11">
        <f t="shared" si="11"/>
        <v>1.8890000000000171</v>
      </c>
      <c r="K31" s="11">
        <f t="shared" si="12"/>
        <v>1.9579999999999735</v>
      </c>
      <c r="L31" s="31">
        <f t="shared" si="4"/>
        <v>3.8469999999999906</v>
      </c>
    </row>
    <row r="32" spans="1:12" x14ac:dyDescent="0.2">
      <c r="A32" s="10" t="str">
        <f>'Ind T2'!A25</f>
        <v>Arts and entertainment</v>
      </c>
      <c r="B32" s="11">
        <f>'Ind T2'!B25</f>
        <v>8.7470000000000141</v>
      </c>
      <c r="C32" s="11">
        <f>'Ind T2'!C25</f>
        <v>8.4830000000000076</v>
      </c>
      <c r="D32" s="11">
        <f>'Ind T2'!D25</f>
        <v>8.2779999999999809</v>
      </c>
      <c r="E32" s="11">
        <f>'Ind T2'!E25</f>
        <v>7.6460000000000097</v>
      </c>
      <c r="F32" s="11">
        <f>'Ind T2'!F25</f>
        <v>8.2890000000000015</v>
      </c>
      <c r="H32" s="11">
        <f t="shared" ref="H32" si="13">C32-B32</f>
        <v>-0.26400000000000645</v>
      </c>
      <c r="I32" s="31">
        <f t="shared" ref="I32:I33" si="14">D32-C32</f>
        <v>-0.20500000000002672</v>
      </c>
      <c r="J32" s="11">
        <f t="shared" ref="J32:J33" si="15">E32-D32</f>
        <v>-0.63199999999997125</v>
      </c>
      <c r="K32" s="11">
        <f t="shared" ref="K32:K33" si="16">F32-E32</f>
        <v>0.6429999999999918</v>
      </c>
      <c r="L32" s="31">
        <f t="shared" si="4"/>
        <v>1.1000000000020549E-2</v>
      </c>
    </row>
    <row r="33" spans="1:12" x14ac:dyDescent="0.2">
      <c r="A33" s="10" t="str">
        <f>'Ind T2'!A26</f>
        <v>Other services</v>
      </c>
      <c r="B33" s="11">
        <f>'Ind T2'!B26</f>
        <v>9.0729999999999968</v>
      </c>
      <c r="C33" s="11">
        <f>'Ind T2'!C26</f>
        <v>8.8410000000000117</v>
      </c>
      <c r="D33" s="11">
        <f>'Ind T2'!D26</f>
        <v>8.3310000000000048</v>
      </c>
      <c r="E33" s="11">
        <f>'Ind T2'!E26</f>
        <v>8.0809999999999924</v>
      </c>
      <c r="F33" s="11">
        <f>'Ind T2'!F26</f>
        <v>8.0809999999999853</v>
      </c>
      <c r="H33" s="11">
        <f>C33-B33</f>
        <v>-0.23199999999998511</v>
      </c>
      <c r="I33" s="31">
        <f t="shared" si="14"/>
        <v>-0.51000000000000689</v>
      </c>
      <c r="J33" s="11">
        <f t="shared" si="15"/>
        <v>-0.25000000000001243</v>
      </c>
      <c r="K33" s="11">
        <f t="shared" si="16"/>
        <v>0</v>
      </c>
      <c r="L33" s="31">
        <f t="shared" si="4"/>
        <v>-0.25000000000001954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66.938000000000144</v>
      </c>
      <c r="C35" s="31">
        <f>'Ind T1'!C12</f>
        <v>68.324000000000041</v>
      </c>
      <c r="D35" s="31">
        <f>'Ind T1'!D12</f>
        <v>67.912999999999897</v>
      </c>
      <c r="E35" s="31">
        <f>'Ind T1'!E12</f>
        <v>70.69500000000005</v>
      </c>
      <c r="F35" s="31">
        <f>'Ind T1'!F12</f>
        <v>74.736999999999853</v>
      </c>
      <c r="H35" s="31">
        <f t="shared" si="0"/>
        <v>1.3859999999998962</v>
      </c>
      <c r="I35" s="31">
        <f t="shared" si="1"/>
        <v>-0.41100000000014347</v>
      </c>
      <c r="J35" s="31">
        <f t="shared" si="2"/>
        <v>2.7820000000001528</v>
      </c>
      <c r="K35" s="31">
        <f t="shared" si="3"/>
        <v>4.0419999999998026</v>
      </c>
      <c r="L35" s="31">
        <f t="shared" si="4"/>
        <v>6.8239999999999554</v>
      </c>
    </row>
    <row r="36" spans="1:12" x14ac:dyDescent="0.2">
      <c r="A36" s="10" t="str">
        <f>'Ind T2'!A22</f>
        <v>Public admin. and defence</v>
      </c>
      <c r="B36" s="32">
        <f>'Ind T2'!B22</f>
        <v>9.8839999999999986</v>
      </c>
      <c r="C36" s="32">
        <f>'Ind T2'!C22</f>
        <v>9.7549999999999795</v>
      </c>
      <c r="D36" s="32">
        <f>'Ind T2'!D22</f>
        <v>9.6829999999999927</v>
      </c>
      <c r="E36" s="32">
        <f>'Ind T2'!E22</f>
        <v>9.7369999999999948</v>
      </c>
      <c r="F36" s="32">
        <f>'Ind T2'!F22</f>
        <v>10.041999999999968</v>
      </c>
      <c r="H36" s="11">
        <f t="shared" si="0"/>
        <v>-0.1290000000000191</v>
      </c>
      <c r="I36" s="31">
        <f t="shared" si="1"/>
        <v>-7.1999999999986741E-2</v>
      </c>
      <c r="J36" s="11">
        <f t="shared" si="2"/>
        <v>5.4000000000002046E-2</v>
      </c>
      <c r="K36" s="11">
        <f t="shared" si="3"/>
        <v>0.30499999999997307</v>
      </c>
      <c r="L36" s="31">
        <f t="shared" si="4"/>
        <v>0.35899999999997512</v>
      </c>
    </row>
    <row r="37" spans="1:12" x14ac:dyDescent="0.2">
      <c r="A37" s="10" t="str">
        <f>'Ind T2'!A23</f>
        <v>Education</v>
      </c>
      <c r="B37" s="32">
        <f>'Ind T2'!B23</f>
        <v>24.798000000000062</v>
      </c>
      <c r="C37" s="32">
        <f>'Ind T2'!C23</f>
        <v>22.87400000000008</v>
      </c>
      <c r="D37" s="32">
        <f>'Ind T2'!D23</f>
        <v>23.23399999999998</v>
      </c>
      <c r="E37" s="32">
        <f>'Ind T2'!E23</f>
        <v>23.90000000000002</v>
      </c>
      <c r="F37" s="32">
        <f>'Ind T2'!F23</f>
        <v>25.48199999999995</v>
      </c>
      <c r="H37" s="11">
        <f t="shared" si="0"/>
        <v>-1.9239999999999817</v>
      </c>
      <c r="I37" s="31">
        <f t="shared" si="1"/>
        <v>0.35999999999989996</v>
      </c>
      <c r="J37" s="11">
        <f t="shared" si="2"/>
        <v>0.66600000000003945</v>
      </c>
      <c r="K37" s="11">
        <f t="shared" si="3"/>
        <v>1.5819999999999297</v>
      </c>
      <c r="L37" s="31">
        <f t="shared" si="4"/>
        <v>2.2479999999999691</v>
      </c>
    </row>
    <row r="38" spans="1:12" x14ac:dyDescent="0.2">
      <c r="A38" s="10" t="str">
        <f>'Ind T2'!A24</f>
        <v>Health and social work</v>
      </c>
      <c r="B38" s="32">
        <f>'Ind T2'!B24</f>
        <v>32.256000000000085</v>
      </c>
      <c r="C38" s="32">
        <f>'Ind T2'!C24</f>
        <v>35.694999999999972</v>
      </c>
      <c r="D38" s="32">
        <f>'Ind T2'!D24</f>
        <v>34.995999999999931</v>
      </c>
      <c r="E38" s="32">
        <f>'Ind T2'!E24</f>
        <v>37.058000000000035</v>
      </c>
      <c r="F38" s="32">
        <f>'Ind T2'!F24</f>
        <v>39.212999999999937</v>
      </c>
      <c r="H38" s="11">
        <f t="shared" si="0"/>
        <v>3.4389999999998864</v>
      </c>
      <c r="I38" s="31">
        <f t="shared" si="1"/>
        <v>-0.6990000000000407</v>
      </c>
      <c r="J38" s="11">
        <f t="shared" si="2"/>
        <v>2.0620000000001042</v>
      </c>
      <c r="K38" s="11">
        <f t="shared" si="3"/>
        <v>2.1549999999999017</v>
      </c>
      <c r="L38" s="31">
        <f t="shared" si="4"/>
        <v>4.2170000000000059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282.63099999999997</v>
      </c>
      <c r="C40" s="33">
        <f>'Ind T1'!C14</f>
        <v>303.52999999999986</v>
      </c>
      <c r="D40" s="33">
        <f>'Ind T1'!D14</f>
        <v>294.9099999999998</v>
      </c>
      <c r="E40" s="33">
        <f>'Ind T1'!E14</f>
        <v>302.78199999999998</v>
      </c>
      <c r="F40" s="33">
        <f>'Ind T1'!F14</f>
        <v>315.26199999999977</v>
      </c>
      <c r="G40" s="24"/>
      <c r="H40" s="34">
        <f t="shared" si="0"/>
        <v>20.898999999999887</v>
      </c>
      <c r="I40" s="34">
        <f>D40-C40</f>
        <v>-8.6200000000000614</v>
      </c>
      <c r="J40" s="34">
        <f>E40-D40</f>
        <v>7.8720000000001846</v>
      </c>
      <c r="K40" s="34">
        <f>F40-E40</f>
        <v>12.479999999999791</v>
      </c>
      <c r="L40" s="205">
        <f t="shared" si="4"/>
        <v>20.351999999999975</v>
      </c>
    </row>
    <row r="44" spans="1:12" ht="15.75" x14ac:dyDescent="0.25">
      <c r="A44" s="19" t="str">
        <f>CONCATENATE(A1," (Continued)")</f>
        <v>Industry Table 4  Employment by Industry Group in Sector (SIC 2007), 2015-2035, Worcestershire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-5.214639992288383</v>
      </c>
      <c r="C50" s="44">
        <f t="shared" ref="B50:E54" si="17">IF(AND(D$5-C$5 &lt;&gt; 0,C7&lt;&gt;0,D7&lt;&gt;0),(EXP(LN(D7/C7)/(D$5-C$5))-1)*100,0)</f>
        <v>-22.620628596724313</v>
      </c>
      <c r="D50" s="44">
        <f t="shared" si="17"/>
        <v>0.44604129424821171</v>
      </c>
      <c r="E50" s="44">
        <f t="shared" si="17"/>
        <v>4.6526859233320117E-2</v>
      </c>
      <c r="F50" s="44">
        <f>IF(AND(F$5-D$5 &lt;&gt; 0,D7&lt;&gt;0,F7&lt;&gt;0),(EXP(LN(F7/D7)/(F$5-D$5))-1)*100,0)</f>
        <v>0.17952146583539719</v>
      </c>
      <c r="H50" s="44">
        <f>(B7/B$40)*100</f>
        <v>2.970657854233961</v>
      </c>
      <c r="I50" s="44">
        <f>(C7/C$40)*100</f>
        <v>2.2327282311468397</v>
      </c>
      <c r="J50" s="44">
        <f>(D7/D$40)*100</f>
        <v>1.778169611067782</v>
      </c>
      <c r="K50" s="44">
        <f>(E7/E$40)*100</f>
        <v>1.7709110845426743</v>
      </c>
      <c r="L50" s="44">
        <f>(F7/F$40)*100</f>
        <v>1.7087374945283618</v>
      </c>
    </row>
    <row r="51" spans="1:12" x14ac:dyDescent="0.2">
      <c r="A51" t="str">
        <f>A8</f>
        <v>Agriculture</v>
      </c>
      <c r="B51" s="40">
        <f t="shared" si="17"/>
        <v>-5.6286185789351411</v>
      </c>
      <c r="C51" s="44">
        <f t="shared" si="17"/>
        <v>-32.206944768119385</v>
      </c>
      <c r="D51" s="40">
        <f t="shared" si="17"/>
        <v>0.90475824429738783</v>
      </c>
      <c r="E51" s="40">
        <f t="shared" si="17"/>
        <v>1.3137153735875984E-2</v>
      </c>
      <c r="F51" s="44">
        <f t="shared" ref="F51:F83" si="18">IF(AND(F$5-D$5 &lt;&gt; 0,D8&lt;&gt;0,F8&lt;&gt;0),(EXP(LN(F8/D8)/(F$5-D$5))-1)*100,0)</f>
        <v>0.30946532826698903</v>
      </c>
      <c r="H51" s="40">
        <f t="shared" ref="H51:L54" si="19">(B8/B$7)*100</f>
        <v>64.435445450214416</v>
      </c>
      <c r="I51" s="40">
        <f t="shared" si="19"/>
        <v>63.317101962520262</v>
      </c>
      <c r="J51" s="40">
        <f t="shared" si="19"/>
        <v>55.472921434019831</v>
      </c>
      <c r="K51" s="40">
        <f t="shared" si="19"/>
        <v>56.751212234240981</v>
      </c>
      <c r="L51" s="40">
        <f t="shared" si="19"/>
        <v>56.562093929831157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11.943923183278372</v>
      </c>
      <c r="C52" s="44">
        <f t="shared" si="17"/>
        <v>6.1320754716979176</v>
      </c>
      <c r="D52" s="40">
        <f t="shared" si="17"/>
        <v>-6.4747944028415994</v>
      </c>
      <c r="E52" s="40">
        <f t="shared" si="17"/>
        <v>-4.6507212206651332</v>
      </c>
      <c r="F52" s="44">
        <f t="shared" si="18"/>
        <v>-5.2626646123717258</v>
      </c>
      <c r="H52" s="40">
        <f t="shared" si="19"/>
        <v>1.6079085278704184</v>
      </c>
      <c r="I52" s="40">
        <f t="shared" si="19"/>
        <v>3.1282278294230546</v>
      </c>
      <c r="J52" s="40">
        <f t="shared" si="19"/>
        <v>4.2906178489702578</v>
      </c>
      <c r="K52" s="40">
        <f t="shared" si="19"/>
        <v>3.0026109660574325</v>
      </c>
      <c r="L52" s="40">
        <f t="shared" si="19"/>
        <v>1.856320772229441</v>
      </c>
    </row>
    <row r="53" spans="1:12" x14ac:dyDescent="0.2">
      <c r="A53" t="str">
        <f>A10</f>
        <v>Electricity and gas</v>
      </c>
      <c r="B53" s="40">
        <f t="shared" si="17"/>
        <v>-6.5917713001061085</v>
      </c>
      <c r="C53" s="44">
        <f t="shared" si="17"/>
        <v>9.4076655052260705</v>
      </c>
      <c r="D53" s="40">
        <f t="shared" si="17"/>
        <v>-0.71066634657547256</v>
      </c>
      <c r="E53" s="40">
        <f t="shared" si="17"/>
        <v>-0.13280405844408039</v>
      </c>
      <c r="F53" s="44">
        <f t="shared" si="18"/>
        <v>-0.32579754105541703</v>
      </c>
      <c r="H53" s="40">
        <f t="shared" si="19"/>
        <v>4.4902334444973793</v>
      </c>
      <c r="I53" s="40">
        <f t="shared" si="19"/>
        <v>4.2349122030397046</v>
      </c>
      <c r="J53" s="40">
        <f t="shared" si="19"/>
        <v>5.9877955758962633</v>
      </c>
      <c r="K53" s="40">
        <f t="shared" si="19"/>
        <v>5.6508765386049831</v>
      </c>
      <c r="L53" s="40">
        <f t="shared" si="19"/>
        <v>5.5503991089660447</v>
      </c>
    </row>
    <row r="54" spans="1:12" x14ac:dyDescent="0.2">
      <c r="A54" t="str">
        <f>A11</f>
        <v>Water and sewerage</v>
      </c>
      <c r="B54" s="40">
        <f t="shared" si="17"/>
        <v>-5.3327976231058898</v>
      </c>
      <c r="C54" s="44">
        <f t="shared" si="17"/>
        <v>-9.6124811273277881</v>
      </c>
      <c r="D54" s="40">
        <f t="shared" si="17"/>
        <v>0.64854855072233875</v>
      </c>
      <c r="E54" s="40">
        <f t="shared" si="17"/>
        <v>0.45421452239313709</v>
      </c>
      <c r="F54" s="44">
        <f t="shared" si="18"/>
        <v>0.51895080450328201</v>
      </c>
      <c r="H54" s="40">
        <f t="shared" si="19"/>
        <v>29.466412577417785</v>
      </c>
      <c r="I54" s="40">
        <f t="shared" si="19"/>
        <v>29.319758005016983</v>
      </c>
      <c r="J54" s="40">
        <f t="shared" si="19"/>
        <v>34.248665141113648</v>
      </c>
      <c r="K54" s="40">
        <f t="shared" si="19"/>
        <v>34.595300261096604</v>
      </c>
      <c r="L54" s="40">
        <f t="shared" si="19"/>
        <v>36.031186188973365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-1.0504222836908439</v>
      </c>
      <c r="C56" s="44">
        <f t="shared" si="20"/>
        <v>-4.6707049112181709</v>
      </c>
      <c r="D56" s="44">
        <f t="shared" si="20"/>
        <v>-1.557875134043929E-2</v>
      </c>
      <c r="E56" s="44">
        <f t="shared" si="20"/>
        <v>-0.64330707408738474</v>
      </c>
      <c r="F56" s="44">
        <f t="shared" si="18"/>
        <v>-0.43450341980753038</v>
      </c>
      <c r="H56" s="44">
        <f>(B13/B$40)*100</f>
        <v>12.429988217852948</v>
      </c>
      <c r="I56" s="44">
        <f>(C13/C$40)*100</f>
        <v>11.09544361348139</v>
      </c>
      <c r="J56" s="44">
        <f>(D13/D$40)*100</f>
        <v>10.886372113526164</v>
      </c>
      <c r="K56" s="44">
        <f>(E13/E$40)*100</f>
        <v>10.59508160987113</v>
      </c>
      <c r="L56" s="44">
        <f>(F13/F$40)*100</f>
        <v>9.5396844529312013</v>
      </c>
    </row>
    <row r="57" spans="1:12" x14ac:dyDescent="0.2">
      <c r="A57" t="str">
        <f>A14</f>
        <v>Food drink and tobacco</v>
      </c>
      <c r="B57" s="40">
        <f t="shared" si="20"/>
        <v>-6.1377920162617006</v>
      </c>
      <c r="C57" s="44">
        <f t="shared" si="20"/>
        <v>-0.81156479837680706</v>
      </c>
      <c r="D57" s="40">
        <f t="shared" si="20"/>
        <v>0.17326710477101326</v>
      </c>
      <c r="E57" s="40">
        <f t="shared" si="20"/>
        <v>-0.27979581261347031</v>
      </c>
      <c r="F57" s="44">
        <f t="shared" si="18"/>
        <v>-0.12900297787585835</v>
      </c>
      <c r="H57" s="40">
        <f t="shared" ref="H57:L59" si="21">(B14/B$13)*100</f>
        <v>14.460163388460344</v>
      </c>
      <c r="I57" s="40">
        <f t="shared" si="21"/>
        <v>11.7079399014193</v>
      </c>
      <c r="J57" s="40">
        <f t="shared" si="21"/>
        <v>12.181903130353531</v>
      </c>
      <c r="K57" s="40">
        <f t="shared" si="21"/>
        <v>12.297381546134682</v>
      </c>
      <c r="L57" s="40">
        <f t="shared" si="21"/>
        <v>12.7547797173732</v>
      </c>
    </row>
    <row r="58" spans="1:12" x14ac:dyDescent="0.2">
      <c r="A58" t="str">
        <f>A15</f>
        <v>Engineering</v>
      </c>
      <c r="B58" s="40">
        <f t="shared" si="20"/>
        <v>4.2191217885093835</v>
      </c>
      <c r="C58" s="44">
        <f t="shared" si="20"/>
        <v>-6.6905763047244049</v>
      </c>
      <c r="D58" s="40">
        <f t="shared" si="20"/>
        <v>1.6392087175913783</v>
      </c>
      <c r="E58" s="40">
        <f t="shared" si="20"/>
        <v>-0.81492364089689184</v>
      </c>
      <c r="F58" s="44">
        <f t="shared" si="18"/>
        <v>-3.5352241714692312E-3</v>
      </c>
      <c r="H58" s="40">
        <f t="shared" si="21"/>
        <v>19.509834618997505</v>
      </c>
      <c r="I58" s="40">
        <f t="shared" si="21"/>
        <v>24.009739295682596</v>
      </c>
      <c r="J58" s="40">
        <f t="shared" si="21"/>
        <v>23.501012303379483</v>
      </c>
      <c r="K58" s="40">
        <f t="shared" si="21"/>
        <v>25.511221945137137</v>
      </c>
      <c r="L58" s="40">
        <f t="shared" si="21"/>
        <v>25.073981712385763</v>
      </c>
    </row>
    <row r="59" spans="1:12" x14ac:dyDescent="0.2">
      <c r="A59" t="str">
        <f>A16</f>
        <v>Rest of manufacturing</v>
      </c>
      <c r="B59" s="40">
        <f t="shared" si="20"/>
        <v>-1.7117722097955923</v>
      </c>
      <c r="C59" s="44">
        <f t="shared" si="20"/>
        <v>-4.619151000046406</v>
      </c>
      <c r="D59" s="40">
        <f t="shared" si="20"/>
        <v>-0.68539288887724537</v>
      </c>
      <c r="E59" s="40">
        <f t="shared" si="20"/>
        <v>-0.64652796701409887</v>
      </c>
      <c r="F59" s="44">
        <f t="shared" si="18"/>
        <v>-0.6594846305705615</v>
      </c>
      <c r="H59" s="40">
        <f t="shared" si="21"/>
        <v>66.030001992542154</v>
      </c>
      <c r="I59" s="40">
        <f t="shared" si="21"/>
        <v>64.282320802898113</v>
      </c>
      <c r="J59" s="40">
        <f t="shared" si="21"/>
        <v>64.317084566266971</v>
      </c>
      <c r="K59" s="40">
        <f t="shared" si="21"/>
        <v>62.191396508728182</v>
      </c>
      <c r="L59" s="40">
        <f t="shared" si="21"/>
        <v>62.171238570241037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4.7117295564014894</v>
      </c>
      <c r="C61" s="44">
        <f>IF(AND(D$5-C$5 &lt;&gt; 0,C18&lt;&gt;0,D18&lt;&gt;0),(EXP(LN(D18/C18)/(D$5-C$5))-1)*100,0)</f>
        <v>-5.9667314754805023</v>
      </c>
      <c r="D61" s="44">
        <f>IF(AND(E$5-D$5 &lt;&gt; 0,D18&lt;&gt;0,E18&lt;&gt;0),(EXP(LN(E18/D18)/(E$5-D$5))-1)*100,0)</f>
        <v>-5.2435037028131237E-2</v>
      </c>
      <c r="E61" s="44">
        <f>IF(AND(F$5-E$5 &lt;&gt; 0,E18&lt;&gt;0,F18&lt;&gt;0),(EXP(LN(F18/E18)/(F$5-E$5))-1)*100,0)</f>
        <v>0.17868262266345081</v>
      </c>
      <c r="F61" s="44">
        <f t="shared" si="18"/>
        <v>0.10158408216141002</v>
      </c>
      <c r="H61" s="44">
        <f>(B18/B$40)*100</f>
        <v>6.8117085528480388</v>
      </c>
      <c r="I61" s="44">
        <f>(C18/C$40)*100</f>
        <v>7.6252759200078817</v>
      </c>
      <c r="J61" s="44">
        <f>(D18/D$40)*100</f>
        <v>7.3798786070326434</v>
      </c>
      <c r="K61" s="44">
        <f>(E18/E$40)*100</f>
        <v>7.1691844297216853</v>
      </c>
      <c r="L61" s="44">
        <f>(F18/F$40)*100</f>
        <v>7.0094080479093588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1.7264917157312709</v>
      </c>
      <c r="C63" s="44">
        <f t="shared" si="22"/>
        <v>-1.5280445406139154</v>
      </c>
      <c r="D63" s="44">
        <f t="shared" si="22"/>
        <v>0.67594293873560751</v>
      </c>
      <c r="E63" s="44">
        <f t="shared" si="22"/>
        <v>0.56219127600738439</v>
      </c>
      <c r="F63" s="44">
        <f t="shared" si="18"/>
        <v>0.60009420911326661</v>
      </c>
      <c r="H63" s="44">
        <f>(B20/B$40)*100</f>
        <v>27.179608747801893</v>
      </c>
      <c r="I63" s="44">
        <f>(C20/C$40)*100</f>
        <v>27.101769182617819</v>
      </c>
      <c r="J63" s="44">
        <f>(D20/D$40)*100</f>
        <v>27.467702010782975</v>
      </c>
      <c r="K63" s="44">
        <f>(E20/E$40)*100</f>
        <v>27.670072857699612</v>
      </c>
      <c r="L63" s="44">
        <f>(F20/F$40)*100</f>
        <v>28.107098223065258</v>
      </c>
    </row>
    <row r="64" spans="1:12" x14ac:dyDescent="0.2">
      <c r="A64" t="str">
        <f>A21</f>
        <v>Wholesale and retail trade</v>
      </c>
      <c r="B64" s="40">
        <f t="shared" si="22"/>
        <v>-1.1725991137558456</v>
      </c>
      <c r="C64" s="44">
        <f t="shared" si="22"/>
        <v>-2.1556244839662897</v>
      </c>
      <c r="D64" s="40">
        <f t="shared" si="22"/>
        <v>0.19853956072133361</v>
      </c>
      <c r="E64" s="40">
        <f t="shared" si="22"/>
        <v>0.10853708743663315</v>
      </c>
      <c r="F64" s="44">
        <f t="shared" si="18"/>
        <v>0.13852892561641017</v>
      </c>
      <c r="H64" s="40">
        <f t="shared" ref="H64:L66" si="23">(B21/B$20)*100</f>
        <v>61.154937644822873</v>
      </c>
      <c r="I64" s="40">
        <f t="shared" si="23"/>
        <v>54.475942719603154</v>
      </c>
      <c r="J64" s="40">
        <f t="shared" si="23"/>
        <v>54.128757484105975</v>
      </c>
      <c r="K64" s="40">
        <f t="shared" si="23"/>
        <v>52.857483886369074</v>
      </c>
      <c r="L64" s="40">
        <f t="shared" si="23"/>
        <v>50.520815700082366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7.999801282424901</v>
      </c>
      <c r="C65" s="44">
        <f t="shared" si="22"/>
        <v>-4.3422509762779509</v>
      </c>
      <c r="D65" s="40">
        <f t="shared" si="22"/>
        <v>1.517922184414866</v>
      </c>
      <c r="E65" s="40">
        <f t="shared" si="22"/>
        <v>0.38433319916419961</v>
      </c>
      <c r="F65" s="44">
        <f t="shared" si="18"/>
        <v>0.760782712895125</v>
      </c>
      <c r="H65" s="40">
        <f t="shared" si="23"/>
        <v>16.416725246686941</v>
      </c>
      <c r="I65" s="40">
        <f t="shared" si="23"/>
        <v>20.856531569862177</v>
      </c>
      <c r="J65" s="40">
        <f t="shared" si="23"/>
        <v>20.260477748287116</v>
      </c>
      <c r="K65" s="40">
        <f t="shared" si="23"/>
        <v>21.121986154213364</v>
      </c>
      <c r="L65" s="40">
        <f t="shared" si="23"/>
        <v>20.751373982914103</v>
      </c>
    </row>
    <row r="66" spans="1:12" x14ac:dyDescent="0.2">
      <c r="A66" t="str">
        <f>A23</f>
        <v>Accommodation and food</v>
      </c>
      <c r="B66" s="40">
        <f t="shared" si="22"/>
        <v>4.1756444252218694</v>
      </c>
      <c r="C66" s="44">
        <f t="shared" si="22"/>
        <v>2.2373349103094409</v>
      </c>
      <c r="D66" s="40">
        <f t="shared" si="22"/>
        <v>0.99605821901631586</v>
      </c>
      <c r="E66" s="40">
        <f t="shared" si="22"/>
        <v>1.5624963076012577</v>
      </c>
      <c r="F66" s="44">
        <f t="shared" si="18"/>
        <v>1.3733315020259207</v>
      </c>
      <c r="H66" s="40">
        <f t="shared" si="23"/>
        <v>22.428337108490201</v>
      </c>
      <c r="I66" s="40">
        <f t="shared" si="23"/>
        <v>24.667525710534669</v>
      </c>
      <c r="J66" s="40">
        <f t="shared" si="23"/>
        <v>25.610764767606909</v>
      </c>
      <c r="K66" s="40">
        <f t="shared" si="23"/>
        <v>26.020529959417573</v>
      </c>
      <c r="L66" s="40">
        <f t="shared" si="23"/>
        <v>28.727810317003527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4.0940463815621442</v>
      </c>
      <c r="C68" s="44">
        <f t="shared" si="24"/>
        <v>-2.758998925501488</v>
      </c>
      <c r="D68" s="44">
        <f t="shared" si="24"/>
        <v>0.51921790226587827</v>
      </c>
      <c r="E68" s="44">
        <f t="shared" si="24"/>
        <v>0.56804317712639829</v>
      </c>
      <c r="F68" s="44">
        <f t="shared" si="18"/>
        <v>0.5517654509707981</v>
      </c>
      <c r="H68" s="44">
        <f>(B25/B$40)*100</f>
        <v>26.924151986158634</v>
      </c>
      <c r="I68" s="44">
        <f>(C25/C$40)*100</f>
        <v>29.434981715151736</v>
      </c>
      <c r="J68" s="44">
        <f>(D25/D$40)*100</f>
        <v>29.459496117459576</v>
      </c>
      <c r="K68" s="44">
        <f>(E25/E$40)*100</f>
        <v>29.446268272222259</v>
      </c>
      <c r="L68" s="44">
        <f>(F25/F$40)*100</f>
        <v>29.928757668225188</v>
      </c>
    </row>
    <row r="69" spans="1:12" x14ac:dyDescent="0.2">
      <c r="A69" t="str">
        <f>A26</f>
        <v>Media</v>
      </c>
      <c r="B69" s="40">
        <f t="shared" si="24"/>
        <v>-2.0689226173392194</v>
      </c>
      <c r="C69" s="44">
        <f t="shared" si="24"/>
        <v>20.216362407032285</v>
      </c>
      <c r="D69" s="40">
        <f t="shared" si="24"/>
        <v>-0.35116409041719976</v>
      </c>
      <c r="E69" s="40">
        <f t="shared" si="24"/>
        <v>0.21541552737776026</v>
      </c>
      <c r="F69" s="44">
        <f t="shared" si="18"/>
        <v>2.6198618838124688E-2</v>
      </c>
      <c r="H69" s="40">
        <f t="shared" ref="H69:L71" si="25">(B26/B$25)*100</f>
        <v>2.1131202691337223</v>
      </c>
      <c r="I69" s="40">
        <f t="shared" si="25"/>
        <v>1.6553993553008541</v>
      </c>
      <c r="J69" s="40">
        <f t="shared" si="25"/>
        <v>2.0465244765708657</v>
      </c>
      <c r="K69" s="40">
        <f t="shared" si="25"/>
        <v>1.9594427869624724</v>
      </c>
      <c r="L69" s="40">
        <f t="shared" si="25"/>
        <v>1.8918116878987645</v>
      </c>
    </row>
    <row r="70" spans="1:12" x14ac:dyDescent="0.2">
      <c r="A70" t="str">
        <f>A27</f>
        <v>Information technology</v>
      </c>
      <c r="B70" s="40">
        <f t="shared" si="24"/>
        <v>0.99430755216411981</v>
      </c>
      <c r="C70" s="44">
        <f t="shared" si="24"/>
        <v>7.803550973653528</v>
      </c>
      <c r="D70" s="40">
        <f t="shared" si="24"/>
        <v>1.1525634673043461</v>
      </c>
      <c r="E70" s="40">
        <f t="shared" si="24"/>
        <v>0.51708687346141424</v>
      </c>
      <c r="F70" s="44">
        <f t="shared" si="18"/>
        <v>0.72846757369162685</v>
      </c>
      <c r="H70" s="40">
        <f t="shared" si="25"/>
        <v>8.8217514718250492</v>
      </c>
      <c r="I70" s="40">
        <f t="shared" si="25"/>
        <v>7.8169770773639069</v>
      </c>
      <c r="J70" s="40">
        <f t="shared" si="25"/>
        <v>8.6660758065815386</v>
      </c>
      <c r="K70" s="40">
        <f t="shared" si="25"/>
        <v>8.9425514255590688</v>
      </c>
      <c r="L70" s="40">
        <f t="shared" si="25"/>
        <v>8.89734404476755</v>
      </c>
    </row>
    <row r="71" spans="1:12" x14ac:dyDescent="0.2">
      <c r="A71" t="str">
        <f>A28</f>
        <v>Finance and insurance</v>
      </c>
      <c r="B71" s="40">
        <f t="shared" si="24"/>
        <v>-3.1862100446024333</v>
      </c>
      <c r="C71" s="44">
        <f t="shared" si="24"/>
        <v>1.7779533781113521</v>
      </c>
      <c r="D71" s="40">
        <f t="shared" si="24"/>
        <v>5.4288848495898101E-2</v>
      </c>
      <c r="E71" s="40">
        <f t="shared" si="24"/>
        <v>-0.41011931487545672</v>
      </c>
      <c r="F71" s="44">
        <f t="shared" si="18"/>
        <v>-0.25555659797832364</v>
      </c>
      <c r="H71" s="40">
        <f t="shared" si="25"/>
        <v>7.572014297729206</v>
      </c>
      <c r="I71" s="40">
        <f t="shared" si="25"/>
        <v>5.6657414040114737</v>
      </c>
      <c r="J71" s="40">
        <f t="shared" si="25"/>
        <v>5.9300866722683399</v>
      </c>
      <c r="K71" s="40">
        <f t="shared" si="25"/>
        <v>5.7942080351735061</v>
      </c>
      <c r="L71" s="40">
        <f t="shared" si="25"/>
        <v>5.2546791868919254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1.804533884016335</v>
      </c>
      <c r="C72" s="44">
        <f t="shared" si="27"/>
        <v>0.89720194647191498</v>
      </c>
      <c r="D72" s="40">
        <f t="shared" si="27"/>
        <v>0.21908316075307521</v>
      </c>
      <c r="E72" s="40">
        <f t="shared" si="27"/>
        <v>1.4334299664501948</v>
      </c>
      <c r="F72" s="44">
        <f t="shared" si="18"/>
        <v>1.0270215355552947</v>
      </c>
      <c r="H72" s="40">
        <f t="shared" ref="H72:L72" si="28">(B29/B$25)*100</f>
        <v>8.0451009251471906</v>
      </c>
      <c r="I72" s="40">
        <f t="shared" si="28"/>
        <v>7.3603151862464218</v>
      </c>
      <c r="J72" s="40">
        <f t="shared" si="28"/>
        <v>7.6370584375971173</v>
      </c>
      <c r="K72" s="40">
        <f t="shared" si="28"/>
        <v>7.5237219318513144</v>
      </c>
      <c r="L72" s="40">
        <f t="shared" si="28"/>
        <v>8.1967908090806993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0.96820227521805524</v>
      </c>
      <c r="C73" s="44">
        <f t="shared" si="29"/>
        <v>-1.0845877046273711</v>
      </c>
      <c r="D73" s="40">
        <f t="shared" si="29"/>
        <v>0.77887732289942946</v>
      </c>
      <c r="E73" s="40">
        <f t="shared" si="29"/>
        <v>0.63090373252676635</v>
      </c>
      <c r="F73" s="44">
        <f t="shared" si="18"/>
        <v>0.6802041058201258</v>
      </c>
      <c r="H73" s="40">
        <f t="shared" ref="H73:L73" si="30">(B30/B$25)*100</f>
        <v>24.948748948696334</v>
      </c>
      <c r="I73" s="40">
        <f t="shared" si="30"/>
        <v>22.08430336676221</v>
      </c>
      <c r="J73" s="40">
        <f t="shared" si="30"/>
        <v>22.464577170547557</v>
      </c>
      <c r="K73" s="40">
        <f t="shared" si="30"/>
        <v>22.756230512124564</v>
      </c>
      <c r="L73" s="40">
        <f t="shared" si="30"/>
        <v>22.898870212179702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13.957986792512722</v>
      </c>
      <c r="C74" s="44">
        <f t="shared" si="31"/>
        <v>-7.8569653286937324</v>
      </c>
      <c r="D74" s="40">
        <f t="shared" si="31"/>
        <v>1.2425477648396521</v>
      </c>
      <c r="E74" s="40">
        <f t="shared" si="31"/>
        <v>0.60395984443100126</v>
      </c>
      <c r="F74" s="44">
        <f t="shared" si="18"/>
        <v>0.81637368122855491</v>
      </c>
      <c r="H74" s="40">
        <f>(B31/B$25)*100</f>
        <v>25.081476030277571</v>
      </c>
      <c r="I74" s="40">
        <f t="shared" ref="I74:L74" si="32">(C31/C$25)*100</f>
        <v>36.027041547277868</v>
      </c>
      <c r="J74" s="40">
        <f t="shared" si="32"/>
        <v>34.138284280436025</v>
      </c>
      <c r="K74" s="40">
        <f t="shared" si="32"/>
        <v>35.384373808295422</v>
      </c>
      <c r="L74" s="40">
        <f t="shared" si="32"/>
        <v>35.510948131504747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-0.76323802318603029</v>
      </c>
      <c r="C75" s="44">
        <f t="shared" si="33"/>
        <v>-2.4165979016860351</v>
      </c>
      <c r="D75" s="40">
        <f t="shared" si="33"/>
        <v>-1.5758270078806813</v>
      </c>
      <c r="E75" s="40">
        <f t="shared" si="33"/>
        <v>0.81073580033419468</v>
      </c>
      <c r="F75" s="44">
        <f t="shared" si="18"/>
        <v>8.8533337701424131E-3</v>
      </c>
      <c r="H75" s="40">
        <f t="shared" ref="H75:L75" si="34">(B32/B$25)*100</f>
        <v>11.494690916736772</v>
      </c>
      <c r="I75" s="40">
        <f t="shared" si="34"/>
        <v>9.494761819484248</v>
      </c>
      <c r="J75" s="40">
        <f t="shared" si="34"/>
        <v>9.528194385294471</v>
      </c>
      <c r="K75" s="40">
        <f t="shared" si="34"/>
        <v>8.5757868054465227</v>
      </c>
      <c r="L75" s="40">
        <f t="shared" si="34"/>
        <v>8.7850011658223277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-0.64548219950889552</v>
      </c>
      <c r="C76" s="44">
        <f t="shared" si="35"/>
        <v>-5.7685782151341014</v>
      </c>
      <c r="D76" s="40">
        <f t="shared" si="35"/>
        <v>-0.60750457799184643</v>
      </c>
      <c r="E76" s="40">
        <f t="shared" si="35"/>
        <v>-1.1102230246251565E-14</v>
      </c>
      <c r="F76" s="44">
        <f t="shared" si="18"/>
        <v>-0.20291298430012983</v>
      </c>
      <c r="H76" s="40">
        <f t="shared" ref="H76:L76" si="36">(B33/B$25)*100</f>
        <v>11.923097140454159</v>
      </c>
      <c r="I76" s="40">
        <f t="shared" si="36"/>
        <v>9.8954602435530195</v>
      </c>
      <c r="J76" s="40">
        <f t="shared" si="36"/>
        <v>9.5891987707040904</v>
      </c>
      <c r="K76" s="40">
        <f t="shared" si="36"/>
        <v>9.0636846945871312</v>
      </c>
      <c r="L76" s="40">
        <f t="shared" si="36"/>
        <v>8.564554761854275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0.51367174126213389</v>
      </c>
      <c r="C78" s="44">
        <f t="shared" ref="C78:C83" si="38">IF(AND(D$5-C$5 &lt;&gt; 0,C35&lt;&gt;0,D35&lt;&gt;0),(EXP(LN(D35/C35)/(D$5-C$5))-1)*100,0)</f>
        <v>-0.60154557695706323</v>
      </c>
      <c r="D78" s="44">
        <f t="shared" si="37"/>
        <v>0.80617976431964777</v>
      </c>
      <c r="E78" s="44">
        <f t="shared" si="37"/>
        <v>0.55755292349215502</v>
      </c>
      <c r="F78" s="44">
        <f t="shared" si="18"/>
        <v>0.64036032791907616</v>
      </c>
      <c r="H78" s="44">
        <f>(B35/B$40)*100</f>
        <v>23.683884641104534</v>
      </c>
      <c r="I78" s="44">
        <f>(C35/C$40)*100</f>
        <v>22.509801337594332</v>
      </c>
      <c r="J78" s="44">
        <f>(D35/D$40)*100</f>
        <v>23.028381540130869</v>
      </c>
      <c r="K78" s="44">
        <f>(E35/E$40)*100</f>
        <v>23.348481745942642</v>
      </c>
      <c r="L78" s="44">
        <f>(F35/F$40)*100</f>
        <v>23.706314113340621</v>
      </c>
    </row>
    <row r="79" spans="1:12" x14ac:dyDescent="0.2">
      <c r="A79" t="str">
        <f>A36</f>
        <v>Public admin. and defence</v>
      </c>
      <c r="B79" s="40">
        <f t="shared" si="37"/>
        <v>-0.32789410056610624</v>
      </c>
      <c r="C79" s="44">
        <f t="shared" si="38"/>
        <v>-0.73808303434123035</v>
      </c>
      <c r="D79" s="40">
        <f t="shared" si="37"/>
        <v>0.11128770620747463</v>
      </c>
      <c r="E79" s="40">
        <f t="shared" si="37"/>
        <v>0.30890849815001786</v>
      </c>
      <c r="F79" s="44">
        <f t="shared" si="18"/>
        <v>0.24299159374989721</v>
      </c>
      <c r="H79" s="40">
        <f>(B36/B$35)*100</f>
        <v>14.765902775702855</v>
      </c>
      <c r="I79" s="40">
        <f t="shared" ref="I79:L81" si="39">(C36/C$35)*100</f>
        <v>14.277559861834749</v>
      </c>
      <c r="J79" s="40">
        <f t="shared" si="39"/>
        <v>14.257947668340387</v>
      </c>
      <c r="K79" s="40">
        <f t="shared" si="39"/>
        <v>13.773251290756047</v>
      </c>
      <c r="L79" s="40">
        <f t="shared" si="39"/>
        <v>13.436450486372195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-1.9988063803804357</v>
      </c>
      <c r="C80" s="44">
        <f t="shared" si="38"/>
        <v>1.5738392935205958</v>
      </c>
      <c r="D80" s="40">
        <f t="shared" si="40"/>
        <v>0.56683518239100117</v>
      </c>
      <c r="E80" s="40">
        <f t="shared" si="40"/>
        <v>0.64299702312435869</v>
      </c>
      <c r="F80" s="44">
        <f t="shared" si="18"/>
        <v>0.6176033362235156</v>
      </c>
      <c r="H80" s="40">
        <f>(B37/B$35)*100</f>
        <v>37.046221876960786</v>
      </c>
      <c r="I80" s="40">
        <f t="shared" si="39"/>
        <v>33.478719044552527</v>
      </c>
      <c r="J80" s="40">
        <f t="shared" si="39"/>
        <v>34.21141754892291</v>
      </c>
      <c r="K80" s="40">
        <f t="shared" si="39"/>
        <v>33.807199943418915</v>
      </c>
      <c r="L80" s="40">
        <f t="shared" si="39"/>
        <v>34.095561769939927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2.5650081724175156</v>
      </c>
      <c r="C81" s="44">
        <f t="shared" si="38"/>
        <v>-1.95825745902799</v>
      </c>
      <c r="D81" s="40">
        <f t="shared" si="40"/>
        <v>1.1515899992166956</v>
      </c>
      <c r="E81" s="40">
        <f t="shared" si="40"/>
        <v>0.56684121558601142</v>
      </c>
      <c r="F81" s="44">
        <f t="shared" si="18"/>
        <v>0.76138091036845879</v>
      </c>
      <c r="H81" s="40">
        <f>(B38/B$35)*100</f>
        <v>48.187875347336366</v>
      </c>
      <c r="I81" s="40">
        <f t="shared" si="39"/>
        <v>52.243721093612713</v>
      </c>
      <c r="J81" s="40">
        <f t="shared" si="39"/>
        <v>51.530634782736719</v>
      </c>
      <c r="K81" s="40">
        <f t="shared" si="39"/>
        <v>52.419548765825041</v>
      </c>
      <c r="L81" s="40">
        <f t="shared" si="39"/>
        <v>52.467987743687885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1.799455879727474</v>
      </c>
      <c r="C83" s="206">
        <f t="shared" si="38"/>
        <v>-2.8399169769051102</v>
      </c>
      <c r="D83" s="43">
        <f>IF(AND(E$5-D$5 &lt;&gt; 0,D40&lt;&gt;0,E40&lt;&gt;0),(EXP(LN(E40/D40)/(E$5-D$5))-1)*100,0)</f>
        <v>0.528247323497677</v>
      </c>
      <c r="E83" s="43">
        <f>IF(AND(F$5-E$5 &lt;&gt; 0,E40&lt;&gt;0,F40&lt;&gt;0),(EXP(LN(F40/E40)/(F$5-E$5))-1)*100,0)</f>
        <v>0.40472645967131182</v>
      </c>
      <c r="F83" s="206">
        <f t="shared" si="18"/>
        <v>0.44588320814158422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-8.9839359666455074</v>
      </c>
      <c r="C89" s="44">
        <f>IF(AND(F$5-D$5 &lt;&gt; 0,D7&lt;&gt;0,F7&lt;&gt;0),(EXP(LN(F7/D7)/(F$5-D$5))-1)*100,0)</f>
        <v>0.17952146583539719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-11.669784248236336</v>
      </c>
      <c r="C90" s="44">
        <f t="shared" ref="C90:C122" si="43">IF(AND(F$5-D$5 &lt;&gt; 0,D8&lt;&gt;0,F8&lt;&gt;0),(EXP(LN(F8/D8)/(F$5-D$5))-1)*100,0)</f>
        <v>0.30946532826698903</v>
      </c>
    </row>
    <row r="91" spans="1:12" x14ac:dyDescent="0.2">
      <c r="A91" s="30" t="str">
        <f t="shared" si="41"/>
        <v>Mining and quarrying</v>
      </c>
      <c r="B91" s="44">
        <f t="shared" si="42"/>
        <v>10.756634324828983</v>
      </c>
      <c r="C91" s="44">
        <f t="shared" si="43"/>
        <v>-5.2626646123717258</v>
      </c>
    </row>
    <row r="92" spans="1:12" x14ac:dyDescent="0.2">
      <c r="A92" s="30" t="str">
        <f t="shared" si="41"/>
        <v>Electricity and gas</v>
      </c>
      <c r="B92" s="44">
        <f t="shared" si="42"/>
        <v>-3.590981930478232</v>
      </c>
      <c r="C92" s="44">
        <f t="shared" si="43"/>
        <v>-0.32579754105541703</v>
      </c>
    </row>
    <row r="93" spans="1:12" x14ac:dyDescent="0.2">
      <c r="A93" s="30" t="str">
        <f t="shared" si="41"/>
        <v>Water and sewerage</v>
      </c>
      <c r="B93" s="44">
        <f t="shared" si="42"/>
        <v>-6.2046458779351221</v>
      </c>
      <c r="C93" s="44">
        <f t="shared" si="43"/>
        <v>0.51895080450328201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-1.7853140187062744</v>
      </c>
      <c r="C95" s="44">
        <f t="shared" si="43"/>
        <v>-0.43450341980753038</v>
      </c>
    </row>
    <row r="96" spans="1:12" x14ac:dyDescent="0.2">
      <c r="A96" s="30" t="str">
        <f t="shared" si="41"/>
        <v>Food drink and tobacco</v>
      </c>
      <c r="B96" s="44">
        <f t="shared" si="42"/>
        <v>-5.0959337127703508</v>
      </c>
      <c r="C96" s="44">
        <f t="shared" si="43"/>
        <v>-0.12900297787585835</v>
      </c>
    </row>
    <row r="97" spans="1:3" x14ac:dyDescent="0.2">
      <c r="A97" s="30" t="str">
        <f t="shared" si="41"/>
        <v>Engineering</v>
      </c>
      <c r="B97" s="44">
        <f t="shared" si="42"/>
        <v>1.9396243344291797</v>
      </c>
      <c r="C97" s="44">
        <f t="shared" si="43"/>
        <v>-3.5352241714692312E-3</v>
      </c>
    </row>
    <row r="98" spans="1:3" x14ac:dyDescent="0.2">
      <c r="A98" s="30" t="str">
        <f t="shared" si="41"/>
        <v>Rest of manufacturing</v>
      </c>
      <c r="B98" s="44">
        <f t="shared" si="42"/>
        <v>-2.3002527141085083</v>
      </c>
      <c r="C98" s="44">
        <f t="shared" si="43"/>
        <v>-0.6594846305705615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2.4831752727221268</v>
      </c>
      <c r="C100" s="44">
        <f t="shared" si="43"/>
        <v>0.10158408216141002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1.0670911053162202</v>
      </c>
      <c r="C102" s="44">
        <f t="shared" si="43"/>
        <v>0.60009420911326661</v>
      </c>
    </row>
    <row r="103" spans="1:3" x14ac:dyDescent="0.2">
      <c r="A103" s="30" t="str">
        <f t="shared" si="41"/>
        <v>Wholesale and retail trade</v>
      </c>
      <c r="B103" s="44">
        <f t="shared" si="42"/>
        <v>-1.3699911327726633</v>
      </c>
      <c r="C103" s="44">
        <f t="shared" si="43"/>
        <v>0.13852892561641017</v>
      </c>
    </row>
    <row r="104" spans="1:3" x14ac:dyDescent="0.2">
      <c r="A104" s="30" t="str">
        <f t="shared" si="41"/>
        <v>Transport and storage</v>
      </c>
      <c r="B104" s="44">
        <f t="shared" si="42"/>
        <v>5.41014154909496</v>
      </c>
      <c r="C104" s="44">
        <f t="shared" si="43"/>
        <v>0.760782712895125</v>
      </c>
    </row>
    <row r="105" spans="1:3" x14ac:dyDescent="0.2">
      <c r="A105" s="30" t="str">
        <f t="shared" si="41"/>
        <v>Accommodation and food</v>
      </c>
      <c r="B105" s="44">
        <f t="shared" si="42"/>
        <v>3.7850647266854276</v>
      </c>
      <c r="C105" s="44">
        <f t="shared" si="43"/>
        <v>1.3733315020259207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2.6858487135634768</v>
      </c>
      <c r="C107" s="44">
        <f t="shared" si="43"/>
        <v>0.5517654509707981</v>
      </c>
    </row>
    <row r="108" spans="1:3" x14ac:dyDescent="0.2">
      <c r="A108" s="30" t="str">
        <f t="shared" si="41"/>
        <v>Media</v>
      </c>
      <c r="B108" s="44">
        <f t="shared" si="42"/>
        <v>2.0302950270958853</v>
      </c>
      <c r="C108" s="44">
        <f t="shared" si="43"/>
        <v>2.6198618838124688E-2</v>
      </c>
    </row>
    <row r="109" spans="1:3" x14ac:dyDescent="0.2">
      <c r="A109" s="30" t="str">
        <f t="shared" si="41"/>
        <v>Information technology</v>
      </c>
      <c r="B109" s="44">
        <f t="shared" si="42"/>
        <v>2.3208478167777269</v>
      </c>
      <c r="C109" s="44">
        <f t="shared" si="43"/>
        <v>0.72846757369162685</v>
      </c>
    </row>
    <row r="110" spans="1:3" x14ac:dyDescent="0.2">
      <c r="A110" s="30" t="str">
        <f t="shared" si="41"/>
        <v>Finance and insurance</v>
      </c>
      <c r="B110" s="44">
        <f t="shared" si="42"/>
        <v>-2.2131356748835262</v>
      </c>
      <c r="C110" s="44">
        <f t="shared" si="43"/>
        <v>-0.25555659797832364</v>
      </c>
    </row>
    <row r="111" spans="1:3" x14ac:dyDescent="0.2">
      <c r="A111" s="30" t="str">
        <f t="shared" si="41"/>
        <v>Real estate</v>
      </c>
      <c r="B111" s="44">
        <f t="shared" si="42"/>
        <v>1.6224170883599731</v>
      </c>
      <c r="C111" s="44">
        <f t="shared" si="43"/>
        <v>1.0270215355552947</v>
      </c>
    </row>
    <row r="112" spans="1:3" x14ac:dyDescent="0.2">
      <c r="A112" s="30" t="str">
        <f t="shared" si="41"/>
        <v>Professional services</v>
      </c>
      <c r="B112" s="44">
        <f t="shared" si="42"/>
        <v>0.55426413060262192</v>
      </c>
      <c r="C112" s="44">
        <f t="shared" si="43"/>
        <v>0.6802041058201258</v>
      </c>
    </row>
    <row r="113" spans="1:3" x14ac:dyDescent="0.2">
      <c r="A113" s="30" t="str">
        <f t="shared" si="41"/>
        <v>Support services</v>
      </c>
      <c r="B113" s="44">
        <f t="shared" si="42"/>
        <v>9.2165156104696102</v>
      </c>
      <c r="C113" s="44">
        <f t="shared" si="43"/>
        <v>0.81637368122855491</v>
      </c>
    </row>
    <row r="114" spans="1:3" x14ac:dyDescent="0.2">
      <c r="A114" s="30" t="str">
        <f t="shared" si="41"/>
        <v>Arts and entertainment</v>
      </c>
      <c r="B114" s="44">
        <f t="shared" si="42"/>
        <v>-1.0961359868506992</v>
      </c>
      <c r="C114" s="44">
        <f t="shared" si="43"/>
        <v>8.8533337701424131E-3</v>
      </c>
    </row>
    <row r="115" spans="1:3" x14ac:dyDescent="0.2">
      <c r="A115" s="30" t="str">
        <f t="shared" si="41"/>
        <v>Other services</v>
      </c>
      <c r="B115" s="44">
        <f t="shared" si="42"/>
        <v>-1.691913096903841</v>
      </c>
      <c r="C115" s="44">
        <f t="shared" si="43"/>
        <v>-0.20291298430012983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0.28963175326019996</v>
      </c>
      <c r="C117" s="44">
        <f t="shared" si="43"/>
        <v>0.64036032791907616</v>
      </c>
    </row>
    <row r="118" spans="1:3" x14ac:dyDescent="0.2">
      <c r="A118" s="30" t="str">
        <f t="shared" si="41"/>
        <v>Public admin. and defence</v>
      </c>
      <c r="B118" s="44">
        <f t="shared" si="42"/>
        <v>-0.41006726852588216</v>
      </c>
      <c r="C118" s="44">
        <f t="shared" si="43"/>
        <v>0.24299159374989721</v>
      </c>
    </row>
    <row r="119" spans="1:3" x14ac:dyDescent="0.2">
      <c r="A119" s="30" t="str">
        <f t="shared" si="41"/>
        <v>Education</v>
      </c>
      <c r="B119" s="44">
        <f t="shared" si="42"/>
        <v>-1.2944743019701277</v>
      </c>
      <c r="C119" s="44">
        <f t="shared" si="43"/>
        <v>0.6176033362235156</v>
      </c>
    </row>
    <row r="120" spans="1:3" x14ac:dyDescent="0.2">
      <c r="A120" s="30" t="str">
        <f t="shared" si="41"/>
        <v>Health and social work</v>
      </c>
      <c r="B120" s="44">
        <f t="shared" si="42"/>
        <v>1.643960672390099</v>
      </c>
      <c r="C120" s="44">
        <f t="shared" si="43"/>
        <v>0.76138091036845879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0.85418885277923629</v>
      </c>
      <c r="C122" s="206">
        <f t="shared" si="43"/>
        <v>0.44588320814158422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Worcestershire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106.64031634705464</v>
      </c>
      <c r="C9" s="299" t="str">
        <f>CONCATENATE("(",ROUND((B9/$H11)*100,1),")")</f>
        <v>(36.2)</v>
      </c>
      <c r="D9" s="249">
        <f>SUM(D30,D51,D72,D93,D114,D135,D156,D177,D198,D219,D240,D261,D282,D303,D324,D345,D366,D387,D408,D429,D450,D471)</f>
        <v>26.014416061031326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26.494730820208574</v>
      </c>
      <c r="G9" s="299" t="str">
        <f>CONCATENATE("(",ROUND((F9/$H11)*100,1),")")</f>
        <v>(9)</v>
      </c>
      <c r="H9" s="249">
        <f>SUM(H30,H51,H72,H93,H114,H135,H156,H177,H198,H219,H240,H261,H282,H303,H324,H345,H366,H387,H408,H429,H450,H471)</f>
        <v>159.14946322829456</v>
      </c>
      <c r="I9" s="299" t="str">
        <f>CONCATENATE("(",ROUND((H9/$H11)*100,1),")")</f>
        <v>(54)</v>
      </c>
      <c r="K9" s="249">
        <f>B14-B9</f>
        <v>2.3778833794109886</v>
      </c>
      <c r="L9" s="249">
        <f>D14-D9</f>
        <v>0.94012969862947671</v>
      </c>
      <c r="M9" s="249">
        <f>F14-F9</f>
        <v>0.39327534257214936</v>
      </c>
      <c r="N9" s="249">
        <f>SUM(K9:M9)</f>
        <v>3.7112884206126147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64.833451678781088</v>
      </c>
      <c r="C10" s="299" t="str">
        <f>CONCATENATE("(",ROUND((B10/$H11)*100,1),")")</f>
        <v>(22)</v>
      </c>
      <c r="D10" s="249">
        <f t="shared" ref="D10" si="1">SUM(D31,D52,D73,D94,D115,D136,D157,D178,D199,D220,D241,D262,D283,D304,D325,D346,D367,D388,D409,D430,D451,D472)</f>
        <v>59.887728959603386</v>
      </c>
      <c r="E10" s="299" t="str">
        <f>CONCATENATE("(",ROUND((D10/$H11)*100,1),")")</f>
        <v>(20.3)</v>
      </c>
      <c r="F10" s="249">
        <f t="shared" ref="F10" si="2">SUM(F31,F52,F73,F94,F115,F136,F157,F178,F199,F220,F241,F262,F283,F304,F325,F346,F367,F388,F409,F430,F451,F472)</f>
        <v>11.039356133320931</v>
      </c>
      <c r="G10" s="299" t="str">
        <f>CONCATENATE("(",ROUND((F10/$H11)*100,1),")")</f>
        <v>(3.7)</v>
      </c>
      <c r="H10" s="249">
        <f t="shared" ref="H10" si="3">SUM(H31,H52,H73,H94,H115,H136,H157,H178,H199,H220,H241,H262,H283,H304,H325,H346,H367,H388,H409,H430,H451,H472)</f>
        <v>135.7605367717054</v>
      </c>
      <c r="I10" s="299" t="str">
        <f>CONCATENATE("(",ROUND((H10/$H11)*100,1),")")</f>
        <v>(46)</v>
      </c>
      <c r="K10" s="249">
        <f t="shared" ref="K10:K11" si="4">B15-B10</f>
        <v>3.1888657546167849</v>
      </c>
      <c r="L10" s="249">
        <f t="shared" ref="L10:L11" si="5">D15-D10</f>
        <v>0.76743728503787167</v>
      </c>
      <c r="M10" s="249">
        <f t="shared" ref="M10:M11" si="6">F15-F10</f>
        <v>0.20440853973282103</v>
      </c>
      <c r="N10" s="249">
        <f t="shared" ref="N10:N11" si="7">SUM(K10:M10)</f>
        <v>4.1607115793874776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171.47376802583574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85.902145020634734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37.53408695352951</v>
      </c>
      <c r="G11" s="299" t="str">
        <f>CONCATENATE("(",ROUND((F11/$H11)*100,1),")")</f>
        <v>(12.7)</v>
      </c>
      <c r="H11" s="249">
        <f t="shared" ref="H11" si="10">SUM(H32,H53,H74,H95,H116,H137,H158,H179,H200,H221,H242,H263,H284,H305,H326,H347,H368,H389,H410,H431,H452,H473)</f>
        <v>294.90999999999991</v>
      </c>
      <c r="I11" s="299" t="str">
        <f>CONCATENATE("(",ROUND((H11/$H11)*100,1),")")</f>
        <v>(100)</v>
      </c>
      <c r="K11" s="249">
        <f t="shared" si="4"/>
        <v>5.5667491340277877</v>
      </c>
      <c r="L11" s="249">
        <f t="shared" si="5"/>
        <v>1.70756698366732</v>
      </c>
      <c r="M11" s="249">
        <f t="shared" si="6"/>
        <v>0.59768388230496328</v>
      </c>
      <c r="N11" s="249">
        <f t="shared" si="7"/>
        <v>7.8720000000000709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109.01819972646562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26.954545759660803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26.888006162780723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162.86075164890715</v>
      </c>
      <c r="I14" s="299" t="str">
        <f>CONCATENATE("(",ROUND((H14/$H16)*100,1),")")</f>
        <v>(53.8)</v>
      </c>
      <c r="K14" s="249">
        <f>B19-B14</f>
        <v>1.728389883230804</v>
      </c>
      <c r="L14" s="249">
        <f>D19-D14</f>
        <v>2.0075798875658002</v>
      </c>
      <c r="M14" s="249">
        <f>F19-F14</f>
        <v>1.187060788816634</v>
      </c>
      <c r="N14" s="249">
        <f>SUM(K14:M14)</f>
        <v>4.9230305596132382</v>
      </c>
    </row>
    <row r="15" spans="1:17" x14ac:dyDescent="0.2">
      <c r="A15" s="282" t="s">
        <v>365</v>
      </c>
      <c r="B15" s="249">
        <f t="shared" si="0"/>
        <v>68.022317433397873</v>
      </c>
      <c r="C15" s="299" t="str">
        <f>CONCATENATE("(",ROUND((B15/$H16)*100,1),")")</f>
        <v>(22.5)</v>
      </c>
      <c r="D15" s="249">
        <f t="shared" ref="D15" si="14">SUM(D36,D57,D78,D99,D120,D141,D162,D183,D204,D225,D246,D267,D288,D309,D330,D351,D372,D393,D414,D435,D456,D477)</f>
        <v>60.655166244641258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11.243764673053752</v>
      </c>
      <c r="G15" s="299" t="str">
        <f>CONCATENATE("(",ROUND((F15/$H16)*100,1),")")</f>
        <v>(3.7)</v>
      </c>
      <c r="H15" s="249">
        <f t="shared" ref="H15" si="16">SUM(H36,H57,H78,H99,H120,H141,H162,H183,H204,H225,H246,H267,H288,H309,H330,H351,H372,H393,H414,H435,H456,H477)</f>
        <v>139.92124835109288</v>
      </c>
      <c r="I15" s="299" t="str">
        <f>CONCATENATE("(",ROUND((H15/$H16)*100,1),")")</f>
        <v>(46.2)</v>
      </c>
      <c r="K15" s="249">
        <f t="shared" ref="K15:K16" si="17">B20-B15</f>
        <v>5.5343246264569501</v>
      </c>
      <c r="L15" s="249">
        <f t="shared" ref="L15:L16" si="18">D20-D15</f>
        <v>1.2678933794593945</v>
      </c>
      <c r="M15" s="249">
        <f t="shared" ref="M15:M16" si="19">F20-F15</f>
        <v>0.75475143447015824</v>
      </c>
      <c r="N15" s="249">
        <f t="shared" ref="N15:N16" si="20">SUM(K15:M15)</f>
        <v>7.5569694403865029</v>
      </c>
    </row>
    <row r="16" spans="1:17" x14ac:dyDescent="0.2">
      <c r="A16" s="282" t="s">
        <v>363</v>
      </c>
      <c r="B16" s="249">
        <f t="shared" si="0"/>
        <v>177.04051715986353</v>
      </c>
      <c r="C16" s="299" t="str">
        <f>CONCATENATE("(",ROUND((B16/$H16)*100,1),")")</f>
        <v>(58.5)</v>
      </c>
      <c r="D16" s="249">
        <f t="shared" ref="D16" si="21">SUM(D37,D58,D79,D100,D121,D142,D163,D184,D205,D226,D247,D268,D289,D310,D331,D352,D373,D394,D415,D436,D457,D478)</f>
        <v>87.609712004302054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38.131770835834473</v>
      </c>
      <c r="G16" s="299" t="str">
        <f>CONCATENATE("(",ROUND((F16/$H16)*100,1),")")</f>
        <v>(12.6)</v>
      </c>
      <c r="H16" s="249">
        <f t="shared" ref="H16" si="23">SUM(H37,H58,H79,H100,H121,H142,H163,H184,H205,H226,H247,H268,H289,H310,H331,H352,H373,H394,H415,H436,H457,H478)</f>
        <v>302.7820000000001</v>
      </c>
      <c r="I16" s="299" t="str">
        <f>CONCATENATE("(",ROUND((H16/$H16)*100,1),")")</f>
        <v>(100)</v>
      </c>
      <c r="K16" s="249">
        <f t="shared" si="17"/>
        <v>7.2627145096877541</v>
      </c>
      <c r="L16" s="249">
        <f t="shared" si="18"/>
        <v>3.2754732670252196</v>
      </c>
      <c r="M16" s="249">
        <f t="shared" si="19"/>
        <v>1.9418122232867887</v>
      </c>
      <c r="N16" s="249">
        <f t="shared" si="20"/>
        <v>12.479999999999762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110.74658960969643</v>
      </c>
      <c r="C19" s="299" t="str">
        <f>CONCATENATE("(",ROUND((B19/$H21)*100,1),")")</f>
        <v>(35.1)</v>
      </c>
      <c r="D19" s="249">
        <f t="shared" ref="D19" si="24">SUM(D40,D61,D82,D103,D124,D145,D166,D187,D208,D229,D250,D271,D292,D313,D334,D355,D376,D397,D418,D439,D460,D481)</f>
        <v>28.962125647226603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28.075066951597357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167.78378220852039</v>
      </c>
      <c r="I19" s="299" t="str">
        <f>CONCATENATE("(",ROUND((H19/$H21)*100,1),")")</f>
        <v>(53.2)</v>
      </c>
      <c r="K19" s="249">
        <f>B19-B9</f>
        <v>4.1062732626417926</v>
      </c>
      <c r="L19" s="249">
        <f>D19-D9</f>
        <v>2.9477095861952769</v>
      </c>
      <c r="M19" s="249">
        <f>F19-F9</f>
        <v>1.5803361313887834</v>
      </c>
      <c r="N19" s="249">
        <f>SUM(K19:M19)</f>
        <v>8.6343189802258529</v>
      </c>
    </row>
    <row r="20" spans="1:14" x14ac:dyDescent="0.2">
      <c r="A20" s="282" t="s">
        <v>365</v>
      </c>
      <c r="B20" s="249">
        <f t="shared" si="0"/>
        <v>73.556642059854823</v>
      </c>
      <c r="C20" s="299" t="str">
        <f>CONCATENATE("(",ROUND((B20/$H21)*100,1),")")</f>
        <v>(23.3)</v>
      </c>
      <c r="D20" s="249">
        <f t="shared" ref="D20" si="27">SUM(D41,D62,D83,D104,D125,D146,D167,D188,D209,D230,D251,D272,D293,D314,D335,D356,D377,D398,D419,D440,D461,D482)</f>
        <v>61.923059624100652</v>
      </c>
      <c r="E20" s="299" t="str">
        <f>CONCATENATE("(",ROUND((D20/$H21)*100,1),")")</f>
        <v>(19.6)</v>
      </c>
      <c r="F20" s="249">
        <f t="shared" ref="F20" si="28">SUM(F41,F62,F83,F104,F125,F146,F167,F188,F209,F230,F251,F272,F293,F314,F335,F356,F377,F398,F419,F440,F461,F482)</f>
        <v>11.99851610752391</v>
      </c>
      <c r="G20" s="299" t="str">
        <f>CONCATENATE("(",ROUND((F20/$H21)*100,1),")")</f>
        <v>(3.8)</v>
      </c>
      <c r="H20" s="249">
        <f t="shared" ref="H20" si="29">SUM(H41,H62,H83,H104,H125,H146,H167,H188,H209,H230,H251,H272,H293,H314,H335,H356,H377,H398,H419,H440,H461,H482)</f>
        <v>147.47821779147938</v>
      </c>
      <c r="I20" s="299" t="str">
        <f>CONCATENATE("(",ROUND((H20/$H21)*100,1),")")</f>
        <v>(46.8)</v>
      </c>
      <c r="K20" s="249">
        <f t="shared" ref="K20:K21" si="30">B20-B10</f>
        <v>8.723190381073735</v>
      </c>
      <c r="L20" s="249">
        <f t="shared" ref="L20:L21" si="31">D20-D10</f>
        <v>2.0353306644972662</v>
      </c>
      <c r="M20" s="249">
        <f t="shared" ref="M20:M21" si="32">F20-F10</f>
        <v>0.95915997420297927</v>
      </c>
      <c r="N20" s="249">
        <f t="shared" ref="N20:N21" si="33">SUM(K20:M20)</f>
        <v>11.71768101977398</v>
      </c>
    </row>
    <row r="21" spans="1:14" x14ac:dyDescent="0.2">
      <c r="A21" s="282" t="s">
        <v>363</v>
      </c>
      <c r="B21" s="249">
        <f t="shared" si="0"/>
        <v>184.30323166955128</v>
      </c>
      <c r="C21" s="299" t="str">
        <f>CONCATENATE("(",ROUND((B21/$H21)*100,1),")")</f>
        <v>(58.5)</v>
      </c>
      <c r="D21" s="249">
        <f t="shared" ref="D21" si="34">SUM(D42,D63,D84,D105,D126,D147,D168,D189,D210,D231,D252,D273,D294,D315,D336,D357,D378,D399,D420,D441,D462,D483)</f>
        <v>90.885185271327273</v>
      </c>
      <c r="E21" s="299" t="str">
        <f>CONCATENATE("(",ROUND((D21/$H21)*100,1),")")</f>
        <v>(28.8)</v>
      </c>
      <c r="F21" s="249">
        <f>SUM(F42,F63,F84,F105,F126,F147,F168,F189,F210,F231,F252,F273,F294,F315,F336,F357,F378,F399,F420,F441,F462,F483)</f>
        <v>40.073583059121262</v>
      </c>
      <c r="G21" s="299" t="str">
        <f>CONCATENATE("(",ROUND((F21/$H21)*100,1),")")</f>
        <v>(12.7)</v>
      </c>
      <c r="H21" s="249">
        <f t="shared" ref="H21" si="35">SUM(H42,H63,H84,H105,H126,H147,H168,H189,H210,H231,H252,H273,H294,H315,H336,H357,H378,H399,H420,H441,H462,H483)</f>
        <v>315.26199999999977</v>
      </c>
      <c r="I21" s="299" t="str">
        <f>CONCATENATE("(",ROUND((H21/$H21)*100,1),")")</f>
        <v>(100)</v>
      </c>
      <c r="K21" s="249">
        <f t="shared" si="30"/>
        <v>12.829463643715542</v>
      </c>
      <c r="L21" s="249">
        <f t="shared" si="31"/>
        <v>4.9830402506925395</v>
      </c>
      <c r="M21" s="249">
        <f t="shared" si="32"/>
        <v>2.539496105591752</v>
      </c>
      <c r="N21" s="249">
        <f t="shared" si="33"/>
        <v>20.351999999999833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0.94494223415517087</v>
      </c>
      <c r="C30" s="299" t="str">
        <f>CONCATENATE("(",ROUND((B30/$H32)*100,1),")")</f>
        <v>(32.5)</v>
      </c>
      <c r="D30" s="302">
        <f>'Ind T6'!M9</f>
        <v>2.3914494219338375E-2</v>
      </c>
      <c r="E30" s="299" t="str">
        <f>CONCATENATE("(",ROUND((D30/$H32)*100,1),")")</f>
        <v>(0.8)</v>
      </c>
      <c r="F30" s="302">
        <f>'Ind T6'!N9</f>
        <v>0.98279619288995201</v>
      </c>
      <c r="G30" s="299" t="str">
        <f>CONCATENATE("(",ROUND((F30/$H32)*100,1),")")</f>
        <v>(33.8)</v>
      </c>
      <c r="H30" s="302">
        <f>SUM(B30,D30,F30)</f>
        <v>1.9516529212644613</v>
      </c>
      <c r="I30" s="299" t="str">
        <f>CONCATENATE("(",ROUND((H30/$H32)*100,1),")")</f>
        <v>(67.1)</v>
      </c>
      <c r="K30" s="302">
        <f>B35-B30</f>
        <v>7.4241925608034998E-2</v>
      </c>
      <c r="L30" s="302">
        <f>D35-D30</f>
        <v>1.2332111254823065E-3</v>
      </c>
      <c r="M30" s="302">
        <f>F35-F30</f>
        <v>1.187852810344403E-2</v>
      </c>
      <c r="N30" s="302">
        <f>SUM(K30:M30)</f>
        <v>8.7353664836961331E-2</v>
      </c>
    </row>
    <row r="31" spans="1:14" x14ac:dyDescent="0.2">
      <c r="A31" s="282" t="s">
        <v>365</v>
      </c>
      <c r="B31" s="302">
        <f>'Ind T6'!L8</f>
        <v>0.53468716754248513</v>
      </c>
      <c r="C31" s="299" t="str">
        <f>CONCATENATE("(",ROUND((B31/$H32)*100,1),")")</f>
        <v>(18.4)</v>
      </c>
      <c r="D31" s="302">
        <f>'Ind T6'!M8</f>
        <v>2.5832769156961408E-2</v>
      </c>
      <c r="E31" s="299" t="str">
        <f>CONCATENATE("(",ROUND((D31/$H32)*100,1),")")</f>
        <v>(0.9)</v>
      </c>
      <c r="F31" s="302">
        <f>'Ind T6'!N8</f>
        <v>0.39682714203609099</v>
      </c>
      <c r="G31" s="299" t="str">
        <f>CONCATENATE("(",ROUND((F31/$H32)*100,1),")")</f>
        <v>(13.6)</v>
      </c>
      <c r="H31" s="302">
        <f t="shared" ref="H31" si="36">SUM(B31,D31,F31)</f>
        <v>0.95734707873553759</v>
      </c>
      <c r="I31" s="299" t="str">
        <f>CONCATENATE("(",ROUND((H31/$H32)*100,1),")")</f>
        <v>(32.9)</v>
      </c>
      <c r="K31" s="302">
        <f t="shared" ref="K31:K32" si="37">B36-B31</f>
        <v>2.3157869809757425E-2</v>
      </c>
      <c r="L31" s="302">
        <f t="shared" ref="L31:L32" si="38">D36-D31</f>
        <v>3.3616280138267646E-4</v>
      </c>
      <c r="M31" s="302">
        <f t="shared" ref="M31:M32" si="39">F36-F31</f>
        <v>2.3152302551902093E-2</v>
      </c>
      <c r="N31" s="302">
        <f t="shared" ref="N31:N32" si="40">SUM(K31:M31)</f>
        <v>4.6646335163042195E-2</v>
      </c>
    </row>
    <row r="32" spans="1:14" x14ac:dyDescent="0.2">
      <c r="A32" s="282" t="s">
        <v>363</v>
      </c>
      <c r="B32" s="302">
        <f>SUM(B30:B31)</f>
        <v>1.4796294016976561</v>
      </c>
      <c r="C32" s="299" t="str">
        <f>CONCATENATE("(",ROUND((B32/$H32)*100,1),")")</f>
        <v>(50.9)</v>
      </c>
      <c r="D32" s="302">
        <f>SUM(D30:D31)</f>
        <v>4.9747263376299783E-2</v>
      </c>
      <c r="E32" s="299" t="str">
        <f>CONCATENATE("(",ROUND((D32/$H32)*100,1),")")</f>
        <v>(1.7)</v>
      </c>
      <c r="F32" s="302">
        <f>SUM(F30:F31)</f>
        <v>1.3796233349260429</v>
      </c>
      <c r="G32" s="299" t="str">
        <f>CONCATENATE("(",ROUND((F32/$H32)*100,1),")")</f>
        <v>(47.4)</v>
      </c>
      <c r="H32" s="302">
        <f>SUM(H30:H31)</f>
        <v>2.9089999999999989</v>
      </c>
      <c r="I32" s="299" t="str">
        <f>CONCATENATE("(",ROUND((H32/$H32)*100,1),")")</f>
        <v>(100)</v>
      </c>
      <c r="K32" s="302">
        <f t="shared" si="37"/>
        <v>9.7399795417792312E-2</v>
      </c>
      <c r="L32" s="302">
        <f t="shared" si="38"/>
        <v>1.5693739268649864E-3</v>
      </c>
      <c r="M32" s="302">
        <f t="shared" si="39"/>
        <v>3.5030830655346179E-2</v>
      </c>
      <c r="N32" s="302">
        <f t="shared" si="40"/>
        <v>0.13400000000000348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1.0191841597632059</v>
      </c>
      <c r="C35" s="299" t="str">
        <f>CONCATENATE("(",ROUND((B35/$H37)*100,1),")")</f>
        <v>(33.5)</v>
      </c>
      <c r="D35" s="302">
        <f>'Ind T6'!R9</f>
        <v>2.5147705344820682E-2</v>
      </c>
      <c r="E35" s="299" t="str">
        <f>CONCATENATE("(",ROUND((D35/$H37)*100,1),")")</f>
        <v>(0.8)</v>
      </c>
      <c r="F35" s="302">
        <f>'Ind T6'!S9</f>
        <v>0.99467472099339604</v>
      </c>
      <c r="G35" s="299" t="str">
        <f>CONCATENATE("(",ROUND((F35/$H37)*100,1),")")</f>
        <v>(32.7)</v>
      </c>
      <c r="H35" s="302">
        <f>SUM(B35,D35,F35)</f>
        <v>2.0390065861014226</v>
      </c>
      <c r="I35" s="299" t="str">
        <f>CONCATENATE("(",ROUND((H35/$H37)*100,1),")")</f>
        <v>(67)</v>
      </c>
      <c r="K35" s="302">
        <f>B40-B35</f>
        <v>7.9196092442038513E-2</v>
      </c>
      <c r="L35" s="302">
        <f>D40-D35</f>
        <v>-1.7541903583016827E-6</v>
      </c>
      <c r="M35" s="302">
        <f>F40-F35</f>
        <v>-7.9464214556911328E-2</v>
      </c>
      <c r="N35" s="302">
        <f>SUM(K35:M35)</f>
        <v>-2.6987630523112038E-4</v>
      </c>
    </row>
    <row r="36" spans="1:14" x14ac:dyDescent="0.2">
      <c r="A36" s="282" t="s">
        <v>365</v>
      </c>
      <c r="B36" s="302">
        <f>'Ind T6'!Q8</f>
        <v>0.55784503735224256</v>
      </c>
      <c r="C36" s="299" t="str">
        <f>CONCATENATE("(",ROUND((B36/$H37)*100,1),")")</f>
        <v>(18.3)</v>
      </c>
      <c r="D36" s="302">
        <f>'Ind T6'!R8</f>
        <v>2.6168931958344084E-2</v>
      </c>
      <c r="E36" s="299" t="str">
        <f>CONCATENATE("(",ROUND((D36/$H37)*100,1),")")</f>
        <v>(0.9)</v>
      </c>
      <c r="F36" s="302">
        <f>'Ind T6'!S8</f>
        <v>0.41997944458799308</v>
      </c>
      <c r="G36" s="299" t="str">
        <f>CONCATENATE("(",ROUND((F36/$H37)*100,1),")")</f>
        <v>(13.8)</v>
      </c>
      <c r="H36" s="302">
        <f t="shared" ref="H36" si="41">SUM(B36,D36,F36)</f>
        <v>1.0039934138985798</v>
      </c>
      <c r="I36" s="299" t="str">
        <f>CONCATENATE("(",ROUND((H36/$H37)*100,1),")")</f>
        <v>(33)</v>
      </c>
      <c r="K36" s="302">
        <f t="shared" ref="K36:K37" si="42">B41-B36</f>
        <v>-3.7406009896846504E-3</v>
      </c>
      <c r="L36" s="302">
        <f t="shared" ref="L36:L37" si="43">D41-D36</f>
        <v>-2.0441361801814203E-3</v>
      </c>
      <c r="M36" s="302">
        <f t="shared" ref="M36:M37" si="44">F41-F36</f>
        <v>1.0054613475091567E-2</v>
      </c>
      <c r="N36" s="302">
        <f t="shared" ref="N36:N37" si="45">SUM(K36:M36)</f>
        <v>4.2698763052254965E-3</v>
      </c>
    </row>
    <row r="37" spans="1:14" x14ac:dyDescent="0.2">
      <c r="A37" s="282" t="s">
        <v>363</v>
      </c>
      <c r="B37" s="302">
        <f>SUM(B35:B36)</f>
        <v>1.5770291971154484</v>
      </c>
      <c r="C37" s="299" t="str">
        <f>CONCATENATE("(",ROUND((B37/$H37)*100,1),")")</f>
        <v>(51.8)</v>
      </c>
      <c r="D37" s="302">
        <f>SUM(D35:D36)</f>
        <v>5.1316637303164769E-2</v>
      </c>
      <c r="E37" s="299" t="str">
        <f>CONCATENATE("(",ROUND((D37/$H37)*100,1),")")</f>
        <v>(1.7)</v>
      </c>
      <c r="F37" s="302">
        <f>SUM(F35:F36)</f>
        <v>1.4146541655813891</v>
      </c>
      <c r="G37" s="299" t="str">
        <f>CONCATENATE("(",ROUND((F37/$H37)*100,1),")")</f>
        <v>(46.5)</v>
      </c>
      <c r="H37" s="302">
        <f>SUM(H35:H36)</f>
        <v>3.0430000000000024</v>
      </c>
      <c r="I37" s="299" t="str">
        <f>CONCATENATE("(",ROUND((H37/$H37)*100,1),")")</f>
        <v>(100)</v>
      </c>
      <c r="K37" s="302">
        <f t="shared" si="42"/>
        <v>7.5455491452353751E-2</v>
      </c>
      <c r="L37" s="302">
        <f t="shared" si="43"/>
        <v>-2.0458903705397255E-3</v>
      </c>
      <c r="M37" s="302">
        <f t="shared" si="44"/>
        <v>-6.9409601081819705E-2</v>
      </c>
      <c r="N37" s="302">
        <f t="shared" si="45"/>
        <v>3.9999999999943137E-3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1.0983802522052444</v>
      </c>
      <c r="C40" s="299" t="str">
        <f>CONCATENATE("(",ROUND((B40/$H42)*100,1),")")</f>
        <v>(36)</v>
      </c>
      <c r="D40" s="302">
        <f>'Ind T6'!W9</f>
        <v>2.514595115446238E-2</v>
      </c>
      <c r="E40" s="299" t="str">
        <f>CONCATENATE("(",ROUND((D40/$H42)*100,1),")")</f>
        <v>(0.8)</v>
      </c>
      <c r="F40" s="302">
        <f>'Ind T6'!X9</f>
        <v>0.91521050643648472</v>
      </c>
      <c r="G40" s="299" t="str">
        <f>CONCATENATE("(",ROUND((F40/$H42)*100,1),")")</f>
        <v>(30)</v>
      </c>
      <c r="H40" s="302">
        <f>SUM(B40,D40,F40)</f>
        <v>2.0387367097961913</v>
      </c>
      <c r="I40" s="299" t="str">
        <f>CONCATENATE("(",ROUND((H40/$H42)*100,1),")")</f>
        <v>(66.9)</v>
      </c>
      <c r="K40" s="302">
        <f>B40-B30</f>
        <v>0.15343801805007351</v>
      </c>
      <c r="L40" s="302">
        <f>D40-D30</f>
        <v>1.2314569351240048E-3</v>
      </c>
      <c r="M40" s="302">
        <f>F40-F30</f>
        <v>-6.7585686453467297E-2</v>
      </c>
      <c r="N40" s="302">
        <f>SUM(K40:M40)</f>
        <v>8.7083788531730211E-2</v>
      </c>
    </row>
    <row r="41" spans="1:14" x14ac:dyDescent="0.2">
      <c r="A41" s="282" t="s">
        <v>365</v>
      </c>
      <c r="B41" s="302">
        <f>'Ind T6'!V8</f>
        <v>0.55410443636255791</v>
      </c>
      <c r="C41" s="299" t="str">
        <f>CONCATENATE("(",ROUND((B41/$H42)*100,1),")")</f>
        <v>(18.2)</v>
      </c>
      <c r="D41" s="302">
        <f>'Ind T6'!W8</f>
        <v>2.4124795778162664E-2</v>
      </c>
      <c r="E41" s="299" t="str">
        <f>CONCATENATE("(",ROUND((D41/$H42)*100,1),")")</f>
        <v>(0.8)</v>
      </c>
      <c r="F41" s="302">
        <f>'Ind T6'!X8</f>
        <v>0.43003405806308465</v>
      </c>
      <c r="G41" s="299" t="str">
        <f>CONCATENATE("(",ROUND((F41/$H42)*100,1),")")</f>
        <v>(14.1)</v>
      </c>
      <c r="H41" s="302">
        <f t="shared" ref="H41" si="46">SUM(B41,D41,F41)</f>
        <v>1.0082632902038051</v>
      </c>
      <c r="I41" s="299" t="str">
        <f>CONCATENATE("(",ROUND((H41/$H42)*100,1),")")</f>
        <v>(33.1)</v>
      </c>
      <c r="K41" s="302">
        <f t="shared" ref="K41:K42" si="47">B41-B31</f>
        <v>1.9417268820072775E-2</v>
      </c>
      <c r="L41" s="302">
        <f t="shared" ref="L41:L42" si="48">D41-D31</f>
        <v>-1.7079733787987439E-3</v>
      </c>
      <c r="M41" s="302">
        <f t="shared" ref="M41:M42" si="49">F41-F31</f>
        <v>3.320691602699366E-2</v>
      </c>
      <c r="N41" s="302">
        <f t="shared" ref="N41:N42" si="50">SUM(K41:M41)</f>
        <v>5.0916211468267691E-2</v>
      </c>
    </row>
    <row r="42" spans="1:14" x14ac:dyDescent="0.2">
      <c r="A42" s="282" t="s">
        <v>363</v>
      </c>
      <c r="B42" s="302">
        <f>SUM(B40:B41)</f>
        <v>1.6524846885678022</v>
      </c>
      <c r="C42" s="299" t="str">
        <f>CONCATENATE("(",ROUND((B42/$H42)*100,1),")")</f>
        <v>(54.2)</v>
      </c>
      <c r="D42" s="302">
        <f>SUM(D40:D41)</f>
        <v>4.9270746932625044E-2</v>
      </c>
      <c r="E42" s="299" t="str">
        <f>CONCATENATE("(",ROUND((D42/$H42)*100,1),")")</f>
        <v>(1.6)</v>
      </c>
      <c r="F42" s="302">
        <f>SUM(F40:F41)</f>
        <v>1.3452445644995694</v>
      </c>
      <c r="G42" s="299" t="str">
        <f>CONCATENATE("(",ROUND((F42/$H42)*100,1),")")</f>
        <v>(44.1)</v>
      </c>
      <c r="H42" s="302">
        <f>SUM(H40:H41)</f>
        <v>3.0469999999999962</v>
      </c>
      <c r="I42" s="299" t="str">
        <f>CONCATENATE("(",ROUND((H42/$H42)*100,1),")")</f>
        <v>(100)</v>
      </c>
      <c r="K42" s="302">
        <f t="shared" si="47"/>
        <v>0.17285528687014606</v>
      </c>
      <c r="L42" s="302">
        <f t="shared" si="48"/>
        <v>-4.7651644367473905E-4</v>
      </c>
      <c r="M42" s="302">
        <f t="shared" si="49"/>
        <v>-3.4378770426473526E-2</v>
      </c>
      <c r="N42" s="302">
        <f t="shared" si="50"/>
        <v>0.13799999999999779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0.18505025125586969</v>
      </c>
      <c r="C51" s="299" t="str">
        <f>CONCATENATE("(",ROUND((B51/$H53)*100,1),")")</f>
        <v>(82.2)</v>
      </c>
      <c r="D51" s="302">
        <f>'Ind T6'!M18</f>
        <v>3.1092964824281323E-3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0.18815954773829782</v>
      </c>
      <c r="I51" s="299" t="str">
        <f>CONCATENATE("(",ROUND((H51/$H53)*100,1),")")</f>
        <v>(83.6)</v>
      </c>
      <c r="K51" s="302">
        <f>B56-B51</f>
        <v>-5.2668473727189885E-2</v>
      </c>
      <c r="L51" s="302">
        <f>D56-D51</f>
        <v>-8.5943622530457132E-4</v>
      </c>
      <c r="M51" s="302">
        <f>F56-F51</f>
        <v>0</v>
      </c>
      <c r="N51" s="302">
        <f>SUM(K51:M51)</f>
        <v>-5.3527909952494457E-2</v>
      </c>
    </row>
    <row r="52" spans="1:14" x14ac:dyDescent="0.2">
      <c r="A52" s="282" t="s">
        <v>365</v>
      </c>
      <c r="B52" s="302">
        <f>'Ind T6'!L17</f>
        <v>3.1940954774243482E-2</v>
      </c>
      <c r="C52" s="299" t="str">
        <f>CONCATENATE("(",ROUND((B52/$H53)*100,1),")")</f>
        <v>(14.2)</v>
      </c>
      <c r="D52" s="302">
        <f>'Ind T6'!M17</f>
        <v>4.8994974874588225E-3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3.6840452261702308E-2</v>
      </c>
      <c r="I52" s="299" t="str">
        <f>CONCATENATE("(",ROUND((H52/$H53)*100,1),")")</f>
        <v>(16.4)</v>
      </c>
      <c r="K52" s="302">
        <f t="shared" ref="K52:K53" si="52">B57-B52</f>
        <v>-9.1723689714643362E-3</v>
      </c>
      <c r="L52" s="302">
        <f t="shared" ref="L52:L53" si="53">D57-D52</f>
        <v>-1.299721076041511E-3</v>
      </c>
      <c r="M52" s="302">
        <f t="shared" ref="M52:M53" si="54">F57-F52</f>
        <v>0</v>
      </c>
      <c r="N52" s="302">
        <f t="shared" ref="N52:N53" si="55">SUM(K52:M52)</f>
        <v>-1.0472090047505846E-2</v>
      </c>
    </row>
    <row r="53" spans="1:14" x14ac:dyDescent="0.2">
      <c r="A53" s="282" t="s">
        <v>363</v>
      </c>
      <c r="B53" s="302">
        <f>SUM(B51:B52)</f>
        <v>0.21699120603011318</v>
      </c>
      <c r="C53" s="299" t="str">
        <f>CONCATENATE("(",ROUND((B53/$H53)*100,1),")")</f>
        <v>(96.4)</v>
      </c>
      <c r="D53" s="302">
        <f>SUM(D51:D52)</f>
        <v>8.0087939698869556E-3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0.22500000000000014</v>
      </c>
      <c r="I53" s="299" t="str">
        <f>CONCATENATE("(",ROUND((H53/$H53)*100,1),")")</f>
        <v>(100)</v>
      </c>
      <c r="K53" s="302">
        <f t="shared" si="52"/>
        <v>-6.1840842698654225E-2</v>
      </c>
      <c r="L53" s="302">
        <f t="shared" si="53"/>
        <v>-2.1591573013460836E-3</v>
      </c>
      <c r="M53" s="302">
        <f t="shared" si="54"/>
        <v>0</v>
      </c>
      <c r="N53" s="302">
        <f t="shared" si="55"/>
        <v>-6.4000000000000307E-2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0.1323817775286798</v>
      </c>
      <c r="C56" s="299" t="str">
        <f>CONCATENATE("(",ROUND((B56/$H58)*100,1),")")</f>
        <v>(82.2)</v>
      </c>
      <c r="D56" s="302">
        <f>'Ind T6'!R18</f>
        <v>2.249860257123561E-3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0.13463163778580337</v>
      </c>
      <c r="I56" s="299" t="str">
        <f>CONCATENATE("(",ROUND((H56/$H58)*100,1),")")</f>
        <v>(83.6)</v>
      </c>
      <c r="K56" s="302">
        <f>B61-B56</f>
        <v>-4.9988022108488031E-2</v>
      </c>
      <c r="L56" s="302">
        <f>D61-D56</f>
        <v>-6.8871541757705226E-4</v>
      </c>
      <c r="M56" s="302">
        <f>F61-F56</f>
        <v>0</v>
      </c>
      <c r="N56" s="302">
        <f>SUM(K56:M56)</f>
        <v>-5.067673752606508E-2</v>
      </c>
    </row>
    <row r="57" spans="1:14" x14ac:dyDescent="0.2">
      <c r="A57" s="282" t="s">
        <v>365</v>
      </c>
      <c r="B57" s="302">
        <f>'Ind T6'!Q17</f>
        <v>2.2768585802779146E-2</v>
      </c>
      <c r="C57" s="299" t="str">
        <f>CONCATENATE("(",ROUND((B57/$H58)*100,1),")")</f>
        <v>(14.1)</v>
      </c>
      <c r="D57" s="302">
        <f>'Ind T6'!R17</f>
        <v>3.5997764114173115E-3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2.6368362214196459E-2</v>
      </c>
      <c r="I57" s="299" t="str">
        <f>CONCATENATE("(",ROUND((H57/$H58)*100,1),")")</f>
        <v>(16.4)</v>
      </c>
      <c r="K57" s="302">
        <f t="shared" ref="K57:K58" si="57">B62-B57</f>
        <v>-9.0652033218485487E-3</v>
      </c>
      <c r="L57" s="302">
        <f t="shared" ref="L57:L58" si="58">D62-D57</f>
        <v>-1.2580591520862071E-3</v>
      </c>
      <c r="M57" s="302">
        <f t="shared" ref="M57:M58" si="59">F62-F57</f>
        <v>0</v>
      </c>
      <c r="N57" s="302">
        <f t="shared" ref="N57:N58" si="60">SUM(K57:M57)</f>
        <v>-1.0323262473934756E-2</v>
      </c>
    </row>
    <row r="58" spans="1:14" x14ac:dyDescent="0.2">
      <c r="A58" s="282" t="s">
        <v>363</v>
      </c>
      <c r="B58" s="302">
        <f>SUM(B56:B57)</f>
        <v>0.15515036333145896</v>
      </c>
      <c r="C58" s="299" t="str">
        <f>CONCATENATE("(",ROUND((B58/$H58)*100,1),")")</f>
        <v>(96.4)</v>
      </c>
      <c r="D58" s="302">
        <f>SUM(D56:D57)</f>
        <v>5.849636668540872E-3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0.16099999999999981</v>
      </c>
      <c r="I58" s="299" t="str">
        <f>CONCATENATE("(",ROUND((H58/$H58)*100,1),")")</f>
        <v>(100)</v>
      </c>
      <c r="K58" s="302">
        <f t="shared" si="57"/>
        <v>-5.9053225430336587E-2</v>
      </c>
      <c r="L58" s="302">
        <f t="shared" si="58"/>
        <v>-1.9467745696632589E-3</v>
      </c>
      <c r="M58" s="302">
        <f t="shared" si="59"/>
        <v>0</v>
      </c>
      <c r="N58" s="302">
        <f t="shared" si="60"/>
        <v>-6.0999999999999846E-2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8.2393755420191769E-2</v>
      </c>
      <c r="C61" s="299" t="str">
        <f>CONCATENATE("(",ROUND((B61/$H63)*100,1),")")</f>
        <v>(82.4)</v>
      </c>
      <c r="D61" s="302">
        <f>'Ind T6'!W18</f>
        <v>1.5611448395465087E-3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8.3954900259738272E-2</v>
      </c>
      <c r="I61" s="299" t="str">
        <f>CONCATENATE("(",ROUND((H61/$H63)*100,1),")")</f>
        <v>(84)</v>
      </c>
      <c r="K61" s="302">
        <f>B61-B51</f>
        <v>-0.10265649583567792</v>
      </c>
      <c r="L61" s="302">
        <f>D61-D51</f>
        <v>-1.5481516428816236E-3</v>
      </c>
      <c r="M61" s="302">
        <f>F61-F51</f>
        <v>0</v>
      </c>
      <c r="N61" s="302">
        <f>SUM(K61:M61)</f>
        <v>-0.10420464747855954</v>
      </c>
    </row>
    <row r="62" spans="1:14" x14ac:dyDescent="0.2">
      <c r="A62" s="282" t="s">
        <v>365</v>
      </c>
      <c r="B62" s="302">
        <f>'Ind T6'!V17</f>
        <v>1.3703382480930597E-2</v>
      </c>
      <c r="C62" s="299" t="str">
        <f>CONCATENATE("(",ROUND((B62/$H63)*100,1),")")</f>
        <v>(13.7)</v>
      </c>
      <c r="D62" s="302">
        <f>'Ind T6'!W17</f>
        <v>2.3417172593311044E-3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1.6045099740261703E-2</v>
      </c>
      <c r="I62" s="299" t="str">
        <f>CONCATENATE("(",ROUND((H62/$H63)*100,1),")")</f>
        <v>(16)</v>
      </c>
      <c r="K62" s="302">
        <f t="shared" ref="K62:K63" si="62">B62-B52</f>
        <v>-1.8237572293312885E-2</v>
      </c>
      <c r="L62" s="302">
        <f t="shared" ref="L62:L63" si="63">D62-D52</f>
        <v>-2.5577802281277181E-3</v>
      </c>
      <c r="M62" s="302">
        <f t="shared" ref="M62:M63" si="64">F62-F52</f>
        <v>0</v>
      </c>
      <c r="N62" s="302">
        <f t="shared" ref="N62:N63" si="65">SUM(K62:M62)</f>
        <v>-2.0795352521440602E-2</v>
      </c>
    </row>
    <row r="63" spans="1:14" x14ac:dyDescent="0.2">
      <c r="A63" s="282" t="s">
        <v>363</v>
      </c>
      <c r="B63" s="302">
        <f>SUM(B61:B62)</f>
        <v>9.609713790112237E-2</v>
      </c>
      <c r="C63" s="299" t="str">
        <f>CONCATENATE("(",ROUND((B63/$H63)*100,1),")")</f>
        <v>(96.1)</v>
      </c>
      <c r="D63" s="302">
        <f>SUM(D61:D62)</f>
        <v>3.9028620988776131E-3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9.9999999999999978E-2</v>
      </c>
      <c r="I63" s="299" t="str">
        <f>CONCATENATE("(",ROUND((H63/$H63)*100,1),")")</f>
        <v>(100)</v>
      </c>
      <c r="K63" s="302">
        <f t="shared" si="62"/>
        <v>-0.12089406812899081</v>
      </c>
      <c r="L63" s="302">
        <f t="shared" si="63"/>
        <v>-4.1059318710093429E-3</v>
      </c>
      <c r="M63" s="302">
        <f t="shared" si="64"/>
        <v>0</v>
      </c>
      <c r="N63" s="302">
        <f t="shared" si="65"/>
        <v>-0.12500000000000017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2.3170104233692363</v>
      </c>
      <c r="C72" s="299" t="str">
        <f>CONCATENATE("(",ROUND((B72/$H74)*100,1),")")</f>
        <v>(59.2)</v>
      </c>
      <c r="D72" s="302">
        <f>'Ind T6'!M27</f>
        <v>0.21631079814952167</v>
      </c>
      <c r="E72" s="299" t="str">
        <f>CONCATENATE("(",ROUND((D72/$H74)*100,1),")")</f>
        <v>(5.5)</v>
      </c>
      <c r="F72" s="302">
        <f>'Ind T6'!N27</f>
        <v>3.9964250161666888E-2</v>
      </c>
      <c r="G72" s="299" t="str">
        <f>CONCATENATE("(",ROUND((F72/$H74)*100,1),")")</f>
        <v>(1)</v>
      </c>
      <c r="H72" s="302">
        <f>SUM(B72,D72,F72)</f>
        <v>2.5732854716804248</v>
      </c>
      <c r="I72" s="299" t="str">
        <f>CONCATENATE("(",ROUND((H72/$H74)*100,1),")")</f>
        <v>(65.8)</v>
      </c>
      <c r="K72" s="302">
        <f>B77-B72</f>
        <v>-1.388065240419456E-2</v>
      </c>
      <c r="L72" s="302">
        <f>D77-D72</f>
        <v>1.1319499427714652E-3</v>
      </c>
      <c r="M72" s="302">
        <f>F77-F72</f>
        <v>4.5559716598735783E-4</v>
      </c>
      <c r="N72" s="302">
        <f>SUM(K72:M72)</f>
        <v>-1.2293105295435737E-2</v>
      </c>
    </row>
    <row r="73" spans="1:14" x14ac:dyDescent="0.2">
      <c r="A73" s="282" t="s">
        <v>365</v>
      </c>
      <c r="B73" s="302">
        <f>'Ind T6'!L26</f>
        <v>1.0224664460970649</v>
      </c>
      <c r="C73" s="299" t="str">
        <f>CONCATENATE("(",ROUND((B73/$H74)*100,1),")")</f>
        <v>(26.1)</v>
      </c>
      <c r="D73" s="302">
        <f>'Ind T6'!M26</f>
        <v>0.25123657551706707</v>
      </c>
      <c r="E73" s="299" t="str">
        <f>CONCATENATE("(",ROUND((D73/$H74)*100,1),")")</f>
        <v>(6.4)</v>
      </c>
      <c r="F73" s="302">
        <f>'Ind T6'!N26</f>
        <v>6.401150670544456E-2</v>
      </c>
      <c r="G73" s="299" t="str">
        <f>CONCATENATE("(",ROUND((F73/$H74)*100,1),")")</f>
        <v>(1.6)</v>
      </c>
      <c r="H73" s="302">
        <f t="shared" ref="H73" si="66">SUM(B73,D73,F73)</f>
        <v>1.3377145283195766</v>
      </c>
      <c r="I73" s="299" t="str">
        <f>CONCATENATE("(",ROUND((H73/$H74)*100,1),")")</f>
        <v>(34.2)</v>
      </c>
      <c r="K73" s="302">
        <f t="shared" ref="K73:K74" si="67">B78-B73</f>
        <v>4.3449584456991097E-2</v>
      </c>
      <c r="L73" s="302">
        <f t="shared" ref="L73:L74" si="68">D78-D73</f>
        <v>7.8632525350541549E-4</v>
      </c>
      <c r="M73" s="302">
        <f t="shared" ref="M73:M74" si="69">F78-F73</f>
        <v>2.0571955849447848E-3</v>
      </c>
      <c r="N73" s="302">
        <f t="shared" ref="N73:N74" si="70">SUM(K73:M73)</f>
        <v>4.6293105295441297E-2</v>
      </c>
    </row>
    <row r="74" spans="1:14" x14ac:dyDescent="0.2">
      <c r="A74" s="282" t="s">
        <v>363</v>
      </c>
      <c r="B74" s="302">
        <f>SUM(B72:B73)</f>
        <v>3.3394768694663011</v>
      </c>
      <c r="C74" s="299" t="str">
        <f>CONCATENATE("(",ROUND((B74/$H74)*100,1),")")</f>
        <v>(85.4)</v>
      </c>
      <c r="D74" s="302">
        <f>SUM(D72:D73)</f>
        <v>0.46754737366658872</v>
      </c>
      <c r="E74" s="299" t="str">
        <f>CONCATENATE("(",ROUND((D74/$H74)*100,1),")")</f>
        <v>(12)</v>
      </c>
      <c r="F74" s="302">
        <f>SUM(F72:F73)</f>
        <v>0.10397575686711144</v>
      </c>
      <c r="G74" s="299" t="str">
        <f>CONCATENATE("(",ROUND((F74/$H74)*100,1),")")</f>
        <v>(2.7)</v>
      </c>
      <c r="H74" s="302">
        <f>SUM(H72:H73)</f>
        <v>3.9110000000000014</v>
      </c>
      <c r="I74" s="299" t="str">
        <f>CONCATENATE("(",ROUND((H74/$H74)*100,1),")")</f>
        <v>(100)</v>
      </c>
      <c r="K74" s="302">
        <f t="shared" si="67"/>
        <v>2.9568932052796981E-2</v>
      </c>
      <c r="L74" s="302">
        <f t="shared" si="68"/>
        <v>1.9182751962769085E-3</v>
      </c>
      <c r="M74" s="302">
        <f t="shared" si="69"/>
        <v>2.5127927509321496E-3</v>
      </c>
      <c r="N74" s="302">
        <f t="shared" si="70"/>
        <v>3.4000000000006039E-2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2.3031297709650418</v>
      </c>
      <c r="C77" s="299" t="str">
        <f>CONCATENATE("(",ROUND((B77/$H79)*100,1),")")</f>
        <v>(58.4)</v>
      </c>
      <c r="D77" s="302">
        <f>'Ind T6'!R27</f>
        <v>0.21744274809229314</v>
      </c>
      <c r="E77" s="299" t="str">
        <f>CONCATENATE("(",ROUND((D77/$H79)*100,1),")")</f>
        <v>(5.5)</v>
      </c>
      <c r="F77" s="302">
        <f>'Ind T6'!S27</f>
        <v>4.0419847327654246E-2</v>
      </c>
      <c r="G77" s="299" t="str">
        <f>CONCATENATE("(",ROUND((F77/$H79)*100,1),")")</f>
        <v>(1)</v>
      </c>
      <c r="H77" s="302">
        <f>SUM(B77,D77,F77)</f>
        <v>2.5609923663849892</v>
      </c>
      <c r="I77" s="299" t="str">
        <f>CONCATENATE("(",ROUND((H77/$H79)*100,1),")")</f>
        <v>(64.9)</v>
      </c>
      <c r="K77" s="302">
        <f>B82-B77</f>
        <v>-0.1260273993716714</v>
      </c>
      <c r="L77" s="302">
        <f>D82-D77</f>
        <v>-7.3845490910141309E-3</v>
      </c>
      <c r="M77" s="302">
        <f>F82-F77</f>
        <v>7.7446089161777032E-5</v>
      </c>
      <c r="N77" s="302">
        <f>SUM(K77:M77)</f>
        <v>-0.13333450237352376</v>
      </c>
    </row>
    <row r="78" spans="1:14" x14ac:dyDescent="0.2">
      <c r="A78" s="282" t="s">
        <v>365</v>
      </c>
      <c r="B78" s="302">
        <f>'Ind T6'!Q26</f>
        <v>1.065916030554056</v>
      </c>
      <c r="C78" s="299" t="str">
        <f>CONCATENATE("(",ROUND((B78/$H79)*100,1),")")</f>
        <v>(27)</v>
      </c>
      <c r="D78" s="302">
        <f>'Ind T6'!R26</f>
        <v>0.25202290077057249</v>
      </c>
      <c r="E78" s="299" t="str">
        <f>CONCATENATE("(",ROUND((D78/$H79)*100,1),")")</f>
        <v>(6.4)</v>
      </c>
      <c r="F78" s="302">
        <f>'Ind T6'!S26</f>
        <v>6.6068702290389345E-2</v>
      </c>
      <c r="G78" s="299" t="str">
        <f>CONCATENATE("(",ROUND((F78/$H79)*100,1),")")</f>
        <v>(1.7)</v>
      </c>
      <c r="H78" s="302">
        <f t="shared" ref="H78" si="71">SUM(B78,D78,F78)</f>
        <v>1.384007633615018</v>
      </c>
      <c r="I78" s="299" t="str">
        <f>CONCATENATE("(",ROUND((H78/$H79)*100,1),")")</f>
        <v>(35.1)</v>
      </c>
      <c r="K78" s="302">
        <f t="shared" ref="K78:K79" si="72">B83-B78</f>
        <v>3.4164837969040462E-2</v>
      </c>
      <c r="L78" s="302">
        <f t="shared" ref="L78:L79" si="73">D83-D78</f>
        <v>-1.0301095577301272E-2</v>
      </c>
      <c r="M78" s="302">
        <f t="shared" ref="M78:M79" si="74">F83-F78</f>
        <v>4.707599817667385E-4</v>
      </c>
      <c r="N78" s="302">
        <f t="shared" ref="N78:N79" si="75">SUM(K78:M78)</f>
        <v>2.4334502373505928E-2</v>
      </c>
    </row>
    <row r="79" spans="1:14" x14ac:dyDescent="0.2">
      <c r="A79" s="282" t="s">
        <v>363</v>
      </c>
      <c r="B79" s="302">
        <f>SUM(B77:B78)</f>
        <v>3.369045801519098</v>
      </c>
      <c r="C79" s="299" t="str">
        <f>CONCATENATE("(",ROUND((B79/$H79)*100,1),")")</f>
        <v>(85.4)</v>
      </c>
      <c r="D79" s="302">
        <f>SUM(D77:D78)</f>
        <v>0.46946564886286563</v>
      </c>
      <c r="E79" s="299" t="str">
        <f>CONCATENATE("(",ROUND((D79/$H79)*100,1),")")</f>
        <v>(11.9)</v>
      </c>
      <c r="F79" s="302">
        <f>SUM(F77:F78)</f>
        <v>0.10648854961804359</v>
      </c>
      <c r="G79" s="299" t="str">
        <f>CONCATENATE("(",ROUND((F79/$H79)*100,1),")")</f>
        <v>(2.7)</v>
      </c>
      <c r="H79" s="302">
        <f>SUM(H77:H78)</f>
        <v>3.9450000000000074</v>
      </c>
      <c r="I79" s="299" t="str">
        <f>CONCATENATE("(",ROUND((H79/$H79)*100,1),")")</f>
        <v>(100)</v>
      </c>
      <c r="K79" s="302">
        <f t="shared" si="72"/>
        <v>-9.1862561402630938E-2</v>
      </c>
      <c r="L79" s="302">
        <f t="shared" si="73"/>
        <v>-1.7685644668315403E-2</v>
      </c>
      <c r="M79" s="302">
        <f t="shared" si="74"/>
        <v>5.4820607092852247E-4</v>
      </c>
      <c r="N79" s="302">
        <f t="shared" si="75"/>
        <v>-0.10900000000001782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2.1771023715933704</v>
      </c>
      <c r="C82" s="299" t="str">
        <f>CONCATENATE("(",ROUND((B82/$H84)*100,1),")")</f>
        <v>(56.8)</v>
      </c>
      <c r="D82" s="302">
        <f>'Ind T6'!W27</f>
        <v>0.21005819900127901</v>
      </c>
      <c r="E82" s="299" t="str">
        <f>CONCATENATE("(",ROUND((D82/$H84)*100,1),")")</f>
        <v>(5.5)</v>
      </c>
      <c r="F82" s="302">
        <f>'Ind T6'!X27</f>
        <v>4.0497293416816023E-2</v>
      </c>
      <c r="G82" s="299" t="str">
        <f>CONCATENATE("(",ROUND((F82/$H84)*100,1),")")</f>
        <v>(1.1)</v>
      </c>
      <c r="H82" s="302">
        <f>SUM(B82,D82,F82)</f>
        <v>2.4276578640114654</v>
      </c>
      <c r="I82" s="299" t="str">
        <f>CONCATENATE("(",ROUND((H82/$H84)*100,1),")")</f>
        <v>(63.3)</v>
      </c>
      <c r="K82" s="302">
        <f>B82-B72</f>
        <v>-0.13990805177586596</v>
      </c>
      <c r="L82" s="302">
        <f>D82-D72</f>
        <v>-6.2525991482426657E-3</v>
      </c>
      <c r="M82" s="302">
        <f>F82-F72</f>
        <v>5.3304325514913486E-4</v>
      </c>
      <c r="N82" s="302">
        <f>SUM(K82:M82)</f>
        <v>-0.14562760766895949</v>
      </c>
    </row>
    <row r="83" spans="1:14" x14ac:dyDescent="0.2">
      <c r="A83" s="282" t="s">
        <v>365</v>
      </c>
      <c r="B83" s="302">
        <f>'Ind T6'!V26</f>
        <v>1.1000808685230965</v>
      </c>
      <c r="C83" s="299" t="str">
        <f>CONCATENATE("(",ROUND((B83/$H84)*100,1),")")</f>
        <v>(28.7)</v>
      </c>
      <c r="D83" s="302">
        <f>'Ind T6'!W26</f>
        <v>0.24172180519327122</v>
      </c>
      <c r="E83" s="299" t="str">
        <f>CONCATENATE("(",ROUND((D83/$H84)*100,1),")")</f>
        <v>(6.3)</v>
      </c>
      <c r="F83" s="302">
        <f>'Ind T6'!X26</f>
        <v>6.6539462272156083E-2</v>
      </c>
      <c r="G83" s="299" t="str">
        <f>CONCATENATE("(",ROUND((F83/$H84)*100,1),")")</f>
        <v>(1.7)</v>
      </c>
      <c r="H83" s="302">
        <f t="shared" ref="H83" si="76">SUM(B83,D83,F83)</f>
        <v>1.4083421359885238</v>
      </c>
      <c r="I83" s="299" t="str">
        <f>CONCATENATE("(",ROUND((H83/$H84)*100,1),")")</f>
        <v>(36.7)</v>
      </c>
      <c r="K83" s="302">
        <f t="shared" ref="K83:K84" si="77">B83-B73</f>
        <v>7.761442242603156E-2</v>
      </c>
      <c r="L83" s="302">
        <f t="shared" ref="L83:L84" si="78">D83-D73</f>
        <v>-9.514770323795857E-3</v>
      </c>
      <c r="M83" s="302">
        <f t="shared" ref="M83:M84" si="79">F83-F73</f>
        <v>2.5279555667115233E-3</v>
      </c>
      <c r="N83" s="302">
        <f t="shared" ref="N83:N84" si="80">SUM(K83:M83)</f>
        <v>7.0627607668947226E-2</v>
      </c>
    </row>
    <row r="84" spans="1:14" x14ac:dyDescent="0.2">
      <c r="A84" s="282" t="s">
        <v>363</v>
      </c>
      <c r="B84" s="302">
        <f>SUM(B82:B83)</f>
        <v>3.2771832401164671</v>
      </c>
      <c r="C84" s="299" t="str">
        <f>CONCATENATE("(",ROUND((B84/$H84)*100,1),")")</f>
        <v>(85.4)</v>
      </c>
      <c r="D84" s="302">
        <f>SUM(D82:D83)</f>
        <v>0.45178000419455022</v>
      </c>
      <c r="E84" s="299" t="str">
        <f>CONCATENATE("(",ROUND((D84/$H84)*100,1),")")</f>
        <v>(11.8)</v>
      </c>
      <c r="F84" s="302">
        <f>SUM(F82:F83)</f>
        <v>0.10703675568897211</v>
      </c>
      <c r="G84" s="299" t="str">
        <f>CONCATENATE("(",ROUND((F84/$H84)*100,1),")")</f>
        <v>(2.8)</v>
      </c>
      <c r="H84" s="302">
        <f>SUM(H82:H83)</f>
        <v>3.8359999999999892</v>
      </c>
      <c r="I84" s="299" t="str">
        <f>CONCATENATE("(",ROUND((H84/$H84)*100,1),")")</f>
        <v>(100)</v>
      </c>
      <c r="K84" s="302">
        <f t="shared" si="77"/>
        <v>-6.2293629349833957E-2</v>
      </c>
      <c r="L84" s="302">
        <f t="shared" si="78"/>
        <v>-1.5767369472038495E-2</v>
      </c>
      <c r="M84" s="302">
        <f t="shared" si="79"/>
        <v>3.0609988218606721E-3</v>
      </c>
      <c r="N84" s="302">
        <f t="shared" si="80"/>
        <v>-7.5000000000011779E-2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5.3844082112367362</v>
      </c>
      <c r="C93" s="299" t="str">
        <f>CONCATENATE("(",ROUND((B93/$H95)*100,1),")")</f>
        <v>(71.4)</v>
      </c>
      <c r="D93" s="302">
        <f>'Ind T6'!M36</f>
        <v>0.20551808975809555</v>
      </c>
      <c r="E93" s="299" t="str">
        <f>CONCATENATE("(",ROUND((D93/$H95)*100,1),")")</f>
        <v>(2.7)</v>
      </c>
      <c r="F93" s="302">
        <f>'Ind T6'!N36</f>
        <v>0.20236902225197978</v>
      </c>
      <c r="G93" s="299" t="str">
        <f>CONCATENATE("(",ROUND((F93/$H95)*100,1),")")</f>
        <v>(2.7)</v>
      </c>
      <c r="H93" s="302">
        <f>SUM(B93,D93,F93)</f>
        <v>5.7922953232468117</v>
      </c>
      <c r="I93" s="299" t="str">
        <f>CONCATENATE("(",ROUND((H93/$H95)*100,1),")")</f>
        <v>(76.8)</v>
      </c>
      <c r="K93" s="302">
        <f>B98-B93</f>
        <v>0.45310698337025368</v>
      </c>
      <c r="L93" s="302">
        <f>D98-D93</f>
        <v>2.7050911158480295E-2</v>
      </c>
      <c r="M93" s="302">
        <f>F98-F93</f>
        <v>2.1050268321309518E-2</v>
      </c>
      <c r="N93" s="302">
        <f>SUM(K93:M93)</f>
        <v>0.50120816285004355</v>
      </c>
    </row>
    <row r="94" spans="1:14" x14ac:dyDescent="0.2">
      <c r="A94" s="282" t="s">
        <v>365</v>
      </c>
      <c r="B94" s="302">
        <f>'Ind T6'!L35</f>
        <v>1.3090176394319084</v>
      </c>
      <c r="C94" s="299" t="str">
        <f>CONCATENATE("(",ROUND((B94/$H95)*100,1),")")</f>
        <v>(17.3)</v>
      </c>
      <c r="D94" s="302">
        <f>'Ind T6'!M35</f>
        <v>0.33529281901486352</v>
      </c>
      <c r="E94" s="299" t="str">
        <f>CONCATENATE("(",ROUND((D94/$H95)*100,1),")")</f>
        <v>(4.4)</v>
      </c>
      <c r="F94" s="302">
        <f>'Ind T6'!N35</f>
        <v>0.10839421830640093</v>
      </c>
      <c r="G94" s="299" t="str">
        <f>CONCATENATE("(",ROUND((F94/$H95)*100,1),")")</f>
        <v>(1.4)</v>
      </c>
      <c r="H94" s="302">
        <f t="shared" ref="H94" si="81">SUM(B94,D94,F94)</f>
        <v>1.7527046767531729</v>
      </c>
      <c r="I94" s="299" t="str">
        <f>CONCATENATE("(",ROUND((H94/$H95)*100,1),")")</f>
        <v>(23.2)</v>
      </c>
      <c r="K94" s="302">
        <f t="shared" ref="K94:K95" si="82">B99-B94</f>
        <v>0.10170133610521503</v>
      </c>
      <c r="L94" s="302">
        <f t="shared" ref="L94:L95" si="83">D99-D94</f>
        <v>2.5538484978265552E-2</v>
      </c>
      <c r="M94" s="302">
        <f t="shared" ref="M94:M95" si="84">F99-F94</f>
        <v>1.0552016066492684E-2</v>
      </c>
      <c r="N94" s="302">
        <f t="shared" ref="N94:N95" si="85">SUM(K94:M94)</f>
        <v>0.13779183714997328</v>
      </c>
    </row>
    <row r="95" spans="1:14" x14ac:dyDescent="0.2">
      <c r="A95" s="282" t="s">
        <v>363</v>
      </c>
      <c r="B95" s="302">
        <f>SUM(B93:B94)</f>
        <v>6.6934258506686444</v>
      </c>
      <c r="C95" s="299" t="str">
        <f>CONCATENATE("(",ROUND((B95/$H95)*100,1),")")</f>
        <v>(88.7)</v>
      </c>
      <c r="D95" s="302">
        <f>SUM(D93:D94)</f>
        <v>0.54081090877295912</v>
      </c>
      <c r="E95" s="299" t="str">
        <f>CONCATENATE("(",ROUND((D95/$H95)*100,1),")")</f>
        <v>(7.2)</v>
      </c>
      <c r="F95" s="302">
        <f>SUM(F93:F94)</f>
        <v>0.31076324055838073</v>
      </c>
      <c r="G95" s="299" t="str">
        <f>CONCATENATE("(",ROUND((F95/$H95)*100,1),")")</f>
        <v>(4.1)</v>
      </c>
      <c r="H95" s="302">
        <f>SUM(H93:H94)</f>
        <v>7.5449999999999848</v>
      </c>
      <c r="I95" s="299" t="str">
        <f>CONCATENATE("(",ROUND((H95/$H95)*100,1),")")</f>
        <v>(100)</v>
      </c>
      <c r="K95" s="302">
        <f t="shared" si="82"/>
        <v>0.55480831947546871</v>
      </c>
      <c r="L95" s="302">
        <f t="shared" si="83"/>
        <v>5.2589396136745847E-2</v>
      </c>
      <c r="M95" s="302">
        <f t="shared" si="84"/>
        <v>3.160228438780216E-2</v>
      </c>
      <c r="N95" s="302">
        <f t="shared" si="85"/>
        <v>0.63900000000001667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5.8375151946069899</v>
      </c>
      <c r="C98" s="299" t="str">
        <f>CONCATENATE("(",ROUND((B98/$H100)*100,1),")")</f>
        <v>(71.3)</v>
      </c>
      <c r="D98" s="302">
        <f>'Ind T6'!R36</f>
        <v>0.23256900091657584</v>
      </c>
      <c r="E98" s="299" t="str">
        <f>CONCATENATE("(",ROUND((D98/$H100)*100,1),")")</f>
        <v>(2.8)</v>
      </c>
      <c r="F98" s="302">
        <f>'Ind T6'!S36</f>
        <v>0.2234192905732893</v>
      </c>
      <c r="G98" s="299" t="str">
        <f>CONCATENATE("(",ROUND((F98/$H100)*100,1),")")</f>
        <v>(2.7)</v>
      </c>
      <c r="H98" s="302">
        <f>SUM(B98,D98,F98)</f>
        <v>6.2935034860968555</v>
      </c>
      <c r="I98" s="299" t="str">
        <f>CONCATENATE("(",ROUND((H98/$H100)*100,1),")")</f>
        <v>(76.9)</v>
      </c>
      <c r="K98" s="302">
        <f>B103-B98</f>
        <v>-0.45885492518812754</v>
      </c>
      <c r="L98" s="302">
        <f>D103-D98</f>
        <v>-3.1240440901368904E-3</v>
      </c>
      <c r="M98" s="302">
        <f>F103-F98</f>
        <v>-8.8047284366484513E-3</v>
      </c>
      <c r="N98" s="302">
        <f>SUM(K98:M98)</f>
        <v>-0.47078369771491291</v>
      </c>
    </row>
    <row r="99" spans="1:14" x14ac:dyDescent="0.2">
      <c r="A99" s="282" t="s">
        <v>365</v>
      </c>
      <c r="B99" s="302">
        <f>'Ind T6'!Q35</f>
        <v>1.4107189755371234</v>
      </c>
      <c r="C99" s="299" t="str">
        <f>CONCATENATE("(",ROUND((B99/$H100)*100,1),")")</f>
        <v>(17.2)</v>
      </c>
      <c r="D99" s="302">
        <f>'Ind T6'!R35</f>
        <v>0.36083130399312907</v>
      </c>
      <c r="E99" s="299" t="str">
        <f>CONCATENATE("(",ROUND((D99/$H100)*100,1),")")</f>
        <v>(4.4)</v>
      </c>
      <c r="F99" s="302">
        <f>'Ind T6'!S35</f>
        <v>0.11894623437289362</v>
      </c>
      <c r="G99" s="299" t="str">
        <f>CONCATENATE("(",ROUND((F99/$H100)*100,1),")")</f>
        <v>(1.5)</v>
      </c>
      <c r="H99" s="302">
        <f t="shared" ref="H99" si="86">SUM(B99,D99,F99)</f>
        <v>1.890496513903146</v>
      </c>
      <c r="I99" s="299" t="str">
        <f>CONCATENATE("(",ROUND((H99/$H100)*100,1),")")</f>
        <v>(23.1)</v>
      </c>
      <c r="K99" s="302">
        <f t="shared" ref="K99:K100" si="87">B104-B99</f>
        <v>-0.13735060441972635</v>
      </c>
      <c r="L99" s="302">
        <f t="shared" ref="L99:L100" si="88">D104-D99</f>
        <v>-3.1153334823902035E-2</v>
      </c>
      <c r="M99" s="302">
        <f t="shared" ref="M99:M100" si="89">F104-F99</f>
        <v>-3.7123630414599151E-3</v>
      </c>
      <c r="N99" s="302">
        <f t="shared" ref="N99:N100" si="90">SUM(K99:M99)</f>
        <v>-0.1722163022850883</v>
      </c>
    </row>
    <row r="100" spans="1:14" x14ac:dyDescent="0.2">
      <c r="A100" s="282" t="s">
        <v>363</v>
      </c>
      <c r="B100" s="302">
        <f>SUM(B98:B99)</f>
        <v>7.2482341701441131</v>
      </c>
      <c r="C100" s="299" t="str">
        <f>CONCATENATE("(",ROUND((B100/$H100)*100,1),")")</f>
        <v>(88.6)</v>
      </c>
      <c r="D100" s="302">
        <f>SUM(D98:D99)</f>
        <v>0.59340030490970497</v>
      </c>
      <c r="E100" s="299" t="str">
        <f>CONCATENATE("(",ROUND((D100/$H100)*100,1),")")</f>
        <v>(7.3)</v>
      </c>
      <c r="F100" s="302">
        <f>SUM(F98:F99)</f>
        <v>0.34236552494618289</v>
      </c>
      <c r="G100" s="299" t="str">
        <f>CONCATENATE("(",ROUND((F100/$H100)*100,1),")")</f>
        <v>(4.2)</v>
      </c>
      <c r="H100" s="302">
        <f>SUM(H98:H99)</f>
        <v>8.1840000000000011</v>
      </c>
      <c r="I100" s="299" t="str">
        <f>CONCATENATE("(",ROUND((H100/$H100)*100,1),")")</f>
        <v>(100)</v>
      </c>
      <c r="K100" s="302">
        <f t="shared" si="87"/>
        <v>-0.59620552960785389</v>
      </c>
      <c r="L100" s="302">
        <f t="shared" si="88"/>
        <v>-3.4277378914038925E-2</v>
      </c>
      <c r="M100" s="302">
        <f t="shared" si="89"/>
        <v>-1.2517091478108311E-2</v>
      </c>
      <c r="N100" s="302">
        <f t="shared" si="90"/>
        <v>-0.64300000000000113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5.3786602694188623</v>
      </c>
      <c r="C103" s="299" t="str">
        <f>CONCATENATE("(",ROUND((B103/$H105)*100,1),")")</f>
        <v>(71.3)</v>
      </c>
      <c r="D103" s="302">
        <f>'Ind T6'!W36</f>
        <v>0.22944495682643895</v>
      </c>
      <c r="E103" s="299" t="str">
        <f>CONCATENATE("(",ROUND((D103/$H105)*100,1),")")</f>
        <v>(3)</v>
      </c>
      <c r="F103" s="302">
        <f>'Ind T6'!X36</f>
        <v>0.21461456213664085</v>
      </c>
      <c r="G103" s="299" t="str">
        <f>CONCATENATE("(",ROUND((F103/$H105)*100,1),")")</f>
        <v>(2.8)</v>
      </c>
      <c r="H103" s="302">
        <f>SUM(B103,D103,F103)</f>
        <v>5.8227197883819422</v>
      </c>
      <c r="I103" s="299" t="str">
        <f>CONCATENATE("(",ROUND((H103/$H105)*100,1),")")</f>
        <v>(77.2)</v>
      </c>
      <c r="K103" s="302">
        <f>B103-B93</f>
        <v>-5.7479418178738584E-3</v>
      </c>
      <c r="L103" s="302">
        <f>D103-D93</f>
        <v>2.3926867068343405E-2</v>
      </c>
      <c r="M103" s="302">
        <f>F103-F93</f>
        <v>1.2245539884661066E-2</v>
      </c>
      <c r="N103" s="302">
        <f>SUM(K103:M103)</f>
        <v>3.0424465135130613E-2</v>
      </c>
    </row>
    <row r="104" spans="1:14" x14ac:dyDescent="0.2">
      <c r="A104" s="282" t="s">
        <v>365</v>
      </c>
      <c r="B104" s="302">
        <f>'Ind T6'!V35</f>
        <v>1.2733683711173971</v>
      </c>
      <c r="C104" s="299" t="str">
        <f>CONCATENATE("(",ROUND((B104/$H105)*100,1),")")</f>
        <v>(16.9)</v>
      </c>
      <c r="D104" s="302">
        <f>'Ind T6'!W35</f>
        <v>0.32967796916922704</v>
      </c>
      <c r="E104" s="299" t="str">
        <f>CONCATENATE("(",ROUND((D104/$H105)*100,1),")")</f>
        <v>(4.4)</v>
      </c>
      <c r="F104" s="302">
        <f>'Ind T6'!X35</f>
        <v>0.1152338713314337</v>
      </c>
      <c r="G104" s="299" t="str">
        <f>CONCATENATE("(",ROUND((F104/$H105)*100,1),")")</f>
        <v>(1.5)</v>
      </c>
      <c r="H104" s="302">
        <f t="shared" ref="H104" si="91">SUM(B104,D104,F104)</f>
        <v>1.7182802116180578</v>
      </c>
      <c r="I104" s="299" t="str">
        <f>CONCATENATE("(",ROUND((H104/$H105)*100,1),")")</f>
        <v>(22.8)</v>
      </c>
      <c r="K104" s="302">
        <f t="shared" ref="K104:K105" si="92">B104-B94</f>
        <v>-3.5649268314511318E-2</v>
      </c>
      <c r="L104" s="302">
        <f t="shared" ref="L104:L105" si="93">D104-D94</f>
        <v>-5.6148498456364826E-3</v>
      </c>
      <c r="M104" s="302">
        <f t="shared" ref="M104:M105" si="94">F104-F94</f>
        <v>6.8396530250327686E-3</v>
      </c>
      <c r="N104" s="302">
        <f t="shared" ref="N104:N105" si="95">SUM(K104:M104)</f>
        <v>-3.4424465135115032E-2</v>
      </c>
    </row>
    <row r="105" spans="1:14" x14ac:dyDescent="0.2">
      <c r="A105" s="282" t="s">
        <v>363</v>
      </c>
      <c r="B105" s="302">
        <f>SUM(B103:B104)</f>
        <v>6.6520286405362592</v>
      </c>
      <c r="C105" s="299" t="str">
        <f>CONCATENATE("(",ROUND((B105/$H105)*100,1),")")</f>
        <v>(88.2)</v>
      </c>
      <c r="D105" s="302">
        <f>SUM(D103:D104)</f>
        <v>0.55912292599566604</v>
      </c>
      <c r="E105" s="299" t="str">
        <f>CONCATENATE("(",ROUND((D105/$H105)*100,1),")")</f>
        <v>(7.4)</v>
      </c>
      <c r="F105" s="302">
        <f>SUM(F103:F104)</f>
        <v>0.32984843346807458</v>
      </c>
      <c r="G105" s="299" t="str">
        <f>CONCATENATE("(",ROUND((F105/$H105)*100,1),")")</f>
        <v>(4.4)</v>
      </c>
      <c r="H105" s="302">
        <f>SUM(H103:H104)</f>
        <v>7.5410000000000004</v>
      </c>
      <c r="I105" s="299" t="str">
        <f>CONCATENATE("(",ROUND((H105/$H105)*100,1),")")</f>
        <v>(100)</v>
      </c>
      <c r="K105" s="302">
        <f t="shared" si="92"/>
        <v>-4.1397210132385176E-2</v>
      </c>
      <c r="L105" s="302">
        <f t="shared" si="93"/>
        <v>1.8312017222706922E-2</v>
      </c>
      <c r="M105" s="302">
        <f t="shared" si="94"/>
        <v>1.9085192909693849E-2</v>
      </c>
      <c r="N105" s="302">
        <f t="shared" si="95"/>
        <v>-3.9999999999844049E-3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14.52742753200063</v>
      </c>
      <c r="C114" s="299" t="str">
        <f>CONCATENATE("(",ROUND((B114/$H116)*100,1),")")</f>
        <v>(70.4)</v>
      </c>
      <c r="D114" s="302">
        <f>'Ind T6'!M45</f>
        <v>0.81585457035863995</v>
      </c>
      <c r="E114" s="299" t="str">
        <f>CONCATENATE("(",ROUND((D114/$H116)*100,1),")")</f>
        <v>(4)</v>
      </c>
      <c r="F114" s="302">
        <f>'Ind T6'!N45</f>
        <v>0.85433307834863448</v>
      </c>
      <c r="G114" s="299" t="str">
        <f>CONCATENATE("(",ROUND((F114/$H116)*100,1),")")</f>
        <v>(4.1)</v>
      </c>
      <c r="H114" s="302">
        <f>SUM(B114,D114,F114)</f>
        <v>16.197615180707903</v>
      </c>
      <c r="I114" s="299" t="str">
        <f>CONCATENATE("(",ROUND((H114/$H116)*100,1),")")</f>
        <v>(78.4)</v>
      </c>
      <c r="K114" s="302">
        <f>B119-B114</f>
        <v>-0.45735655999010838</v>
      </c>
      <c r="L114" s="302">
        <f>D119-D114</f>
        <v>-5.1471735935272211E-2</v>
      </c>
      <c r="M114" s="302">
        <f>F119-F114</f>
        <v>-4.6844242947206238E-2</v>
      </c>
      <c r="N114" s="302">
        <f>SUM(K114:M114)</f>
        <v>-0.55567253887258683</v>
      </c>
    </row>
    <row r="115" spans="1:14" x14ac:dyDescent="0.2">
      <c r="A115" s="282" t="s">
        <v>365</v>
      </c>
      <c r="B115" s="302">
        <f>'Ind T6'!L44</f>
        <v>3.1974813632179142</v>
      </c>
      <c r="C115" s="299" t="str">
        <f>CONCATENATE("(",ROUND((B115/$H116)*100,1),")")</f>
        <v>(15.5)</v>
      </c>
      <c r="D115" s="302">
        <f>'Ind T6'!M44</f>
        <v>0.93349411388816828</v>
      </c>
      <c r="E115" s="299" t="str">
        <f>CONCATENATE("(",ROUND((D115/$H116)*100,1),")")</f>
        <v>(4.5)</v>
      </c>
      <c r="F115" s="302">
        <f>'Ind T6'!N44</f>
        <v>0.32040934218601019</v>
      </c>
      <c r="G115" s="299" t="str">
        <f>CONCATENATE("(",ROUND((F115/$H116)*100,1),")")</f>
        <v>(1.6)</v>
      </c>
      <c r="H115" s="302">
        <f t="shared" ref="H115" si="96">SUM(B115,D115,F115)</f>
        <v>4.451384819292092</v>
      </c>
      <c r="I115" s="299" t="str">
        <f>CONCATENATE("(",ROUND((H115/$H116)*100,1),")")</f>
        <v>(21.6)</v>
      </c>
      <c r="K115" s="302">
        <f t="shared" ref="K115:K116" si="97">B120-B115</f>
        <v>-6.9074684853966062E-2</v>
      </c>
      <c r="L115" s="302">
        <f t="shared" ref="L115:L116" si="98">D120-D115</f>
        <v>-4.4330750267037589E-2</v>
      </c>
      <c r="M115" s="302">
        <f t="shared" ref="M115:M116" si="99">F120-F115</f>
        <v>-2.8922026006414081E-2</v>
      </c>
      <c r="N115" s="302">
        <f t="shared" ref="N115:N116" si="100">SUM(K115:M115)</f>
        <v>-0.14232746112741773</v>
      </c>
    </row>
    <row r="116" spans="1:14" x14ac:dyDescent="0.2">
      <c r="A116" s="282" t="s">
        <v>363</v>
      </c>
      <c r="B116" s="302">
        <f>SUM(B114:B115)</f>
        <v>17.724908895218544</v>
      </c>
      <c r="C116" s="299" t="str">
        <f>CONCATENATE("(",ROUND((B116/$H116)*100,1),")")</f>
        <v>(85.8)</v>
      </c>
      <c r="D116" s="302">
        <f>SUM(D114:D115)</f>
        <v>1.7493486842468082</v>
      </c>
      <c r="E116" s="299" t="str">
        <f>CONCATENATE("(",ROUND((D116/$H116)*100,1),")")</f>
        <v>(8.5)</v>
      </c>
      <c r="F116" s="302">
        <f>SUM(F114:F115)</f>
        <v>1.1747424205346446</v>
      </c>
      <c r="G116" s="299" t="str">
        <f>CONCATENATE("(",ROUND((F116/$H116)*100,1),")")</f>
        <v>(5.7)</v>
      </c>
      <c r="H116" s="302">
        <f>SUM(H114:H115)</f>
        <v>20.648999999999994</v>
      </c>
      <c r="I116" s="299" t="str">
        <f>CONCATENATE("(",ROUND((H116/$H116)*100,1),")")</f>
        <v>(100)</v>
      </c>
      <c r="K116" s="302">
        <f t="shared" si="97"/>
        <v>-0.52643124484407267</v>
      </c>
      <c r="L116" s="302">
        <f t="shared" si="98"/>
        <v>-9.5802486202309689E-2</v>
      </c>
      <c r="M116" s="302">
        <f t="shared" si="99"/>
        <v>-7.5766268953620264E-2</v>
      </c>
      <c r="N116" s="302">
        <f t="shared" si="100"/>
        <v>-0.69800000000000262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14.070070972010521</v>
      </c>
      <c r="C119" s="299" t="str">
        <f>CONCATENATE("(",ROUND((B119/$H121)*100,1),")")</f>
        <v>(70.5)</v>
      </c>
      <c r="D119" s="302">
        <f>'Ind T6'!R45</f>
        <v>0.76438283442336774</v>
      </c>
      <c r="E119" s="299" t="str">
        <f>CONCATENATE("(",ROUND((D119/$H121)*100,1),")")</f>
        <v>(3.8)</v>
      </c>
      <c r="F119" s="302">
        <f>'Ind T6'!S45</f>
        <v>0.80748883540142824</v>
      </c>
      <c r="G119" s="299" t="str">
        <f>CONCATENATE("(",ROUND((F119/$H121)*100,1),")")</f>
        <v>(4)</v>
      </c>
      <c r="H119" s="302">
        <f>SUM(B119,D119,F119)</f>
        <v>15.641942641835318</v>
      </c>
      <c r="I119" s="299" t="str">
        <f>CONCATENATE("(",ROUND((H119/$H121)*100,1),")")</f>
        <v>(78.4)</v>
      </c>
      <c r="K119" s="302">
        <f>B124-B119</f>
        <v>-0.96044611069590857</v>
      </c>
      <c r="L119" s="302">
        <f>D124-D119</f>
        <v>-4.3097994800000761E-2</v>
      </c>
      <c r="M119" s="302">
        <f>F124-F119</f>
        <v>-1.7588828545074153E-2</v>
      </c>
      <c r="N119" s="302">
        <f>SUM(K119:M119)</f>
        <v>-1.0211329340409834</v>
      </c>
    </row>
    <row r="120" spans="1:14" x14ac:dyDescent="0.2">
      <c r="A120" s="282" t="s">
        <v>365</v>
      </c>
      <c r="B120" s="302">
        <f>'Ind T6'!Q44</f>
        <v>3.1284066783639481</v>
      </c>
      <c r="C120" s="299" t="str">
        <f>CONCATENATE("(",ROUND((B120/$H121)*100,1),")")</f>
        <v>(15.7)</v>
      </c>
      <c r="D120" s="302">
        <f>'Ind T6'!R44</f>
        <v>0.88916336362113069</v>
      </c>
      <c r="E120" s="299" t="str">
        <f>CONCATENATE("(",ROUND((D120/$H121)*100,1),")")</f>
        <v>(4.5)</v>
      </c>
      <c r="F120" s="302">
        <f>'Ind T6'!S44</f>
        <v>0.29148731617959611</v>
      </c>
      <c r="G120" s="299" t="str">
        <f>CONCATENATE("(",ROUND((F120/$H121)*100,1),")")</f>
        <v>(1.5)</v>
      </c>
      <c r="H120" s="302">
        <f t="shared" ref="H120" si="101">SUM(B120,D120,F120)</f>
        <v>4.3090573581646749</v>
      </c>
      <c r="I120" s="299" t="str">
        <f>CONCATENATE("(",ROUND((H120/$H121)*100,1),")")</f>
        <v>(21.6)</v>
      </c>
      <c r="K120" s="302">
        <f t="shared" ref="K120:K121" si="102">B125-B120</f>
        <v>-0.14071149494019508</v>
      </c>
      <c r="L120" s="302">
        <f t="shared" ref="L120:L121" si="103">D125-D120</f>
        <v>-6.2020364890478463E-2</v>
      </c>
      <c r="M120" s="302">
        <f t="shared" ref="M120:M121" si="104">F125-F120</f>
        <v>-2.9135206128376667E-2</v>
      </c>
      <c r="N120" s="302">
        <f t="shared" ref="N120:N121" si="105">SUM(K120:M120)</f>
        <v>-0.23186706595905021</v>
      </c>
    </row>
    <row r="121" spans="1:14" x14ac:dyDescent="0.2">
      <c r="A121" s="282" t="s">
        <v>363</v>
      </c>
      <c r="B121" s="302">
        <f>SUM(B119:B120)</f>
        <v>17.198477650374471</v>
      </c>
      <c r="C121" s="299" t="str">
        <f>CONCATENATE("(",ROUND((B121/$H121)*100,1),")")</f>
        <v>(86.2)</v>
      </c>
      <c r="D121" s="302">
        <f>SUM(D119:D120)</f>
        <v>1.6535461980444985</v>
      </c>
      <c r="E121" s="299" t="str">
        <f>CONCATENATE("(",ROUND((D121/$H121)*100,1),")")</f>
        <v>(8.3)</v>
      </c>
      <c r="F121" s="302">
        <f>SUM(F119:F120)</f>
        <v>1.0989761515810244</v>
      </c>
      <c r="G121" s="299" t="str">
        <f>CONCATENATE("(",ROUND((F121/$H121)*100,1),")")</f>
        <v>(5.5)</v>
      </c>
      <c r="H121" s="302">
        <f>SUM(H119:H120)</f>
        <v>19.950999999999993</v>
      </c>
      <c r="I121" s="299" t="str">
        <f>CONCATENATE("(",ROUND((H121/$H121)*100,1),")")</f>
        <v>(100)</v>
      </c>
      <c r="K121" s="302">
        <f t="shared" si="102"/>
        <v>-1.1011576056361037</v>
      </c>
      <c r="L121" s="302">
        <f t="shared" si="103"/>
        <v>-0.10511835969047922</v>
      </c>
      <c r="M121" s="302">
        <f t="shared" si="104"/>
        <v>-4.6724034673450765E-2</v>
      </c>
      <c r="N121" s="302">
        <f t="shared" si="105"/>
        <v>-1.2530000000000336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13.109624861314613</v>
      </c>
      <c r="C124" s="299" t="str">
        <f>CONCATENATE("(",ROUND((B124/$H126)*100,1),")")</f>
        <v>(70.1)</v>
      </c>
      <c r="D124" s="302">
        <f>'Ind T6'!W45</f>
        <v>0.72128483962336698</v>
      </c>
      <c r="E124" s="299" t="str">
        <f>CONCATENATE("(",ROUND((D124/$H126)*100,1),")")</f>
        <v>(3.9)</v>
      </c>
      <c r="F124" s="302">
        <f>'Ind T6'!X45</f>
        <v>0.78990000685635409</v>
      </c>
      <c r="G124" s="299" t="str">
        <f>CONCATENATE("(",ROUND((F124/$H126)*100,1),")")</f>
        <v>(4.2)</v>
      </c>
      <c r="H124" s="302">
        <f>SUM(B124,D124,F124)</f>
        <v>14.620809707794335</v>
      </c>
      <c r="I124" s="299" t="str">
        <f>CONCATENATE("(",ROUND((H124/$H126)*100,1),")")</f>
        <v>(78.2)</v>
      </c>
      <c r="K124" s="302">
        <f>B124-B114</f>
        <v>-1.417802670686017</v>
      </c>
      <c r="L124" s="302">
        <f>D124-D114</f>
        <v>-9.4569730735272972E-2</v>
      </c>
      <c r="M124" s="302">
        <f>F124-F114</f>
        <v>-6.4433071492280392E-2</v>
      </c>
      <c r="N124" s="302">
        <f>SUM(K124:M124)</f>
        <v>-1.5768054729135703</v>
      </c>
    </row>
    <row r="125" spans="1:14" x14ac:dyDescent="0.2">
      <c r="A125" s="282" t="s">
        <v>365</v>
      </c>
      <c r="B125" s="302">
        <f>'Ind T6'!V44</f>
        <v>2.9876951834237531</v>
      </c>
      <c r="C125" s="299" t="str">
        <f>CONCATENATE("(",ROUND((B125/$H126)*100,1),")")</f>
        <v>(16)</v>
      </c>
      <c r="D125" s="302">
        <f>'Ind T6'!W44</f>
        <v>0.82714299873065222</v>
      </c>
      <c r="E125" s="299" t="str">
        <f>CONCATENATE("(",ROUND((D125/$H126)*100,1),")")</f>
        <v>(4.4)</v>
      </c>
      <c r="F125" s="302">
        <f>'Ind T6'!X44</f>
        <v>0.26235211005121944</v>
      </c>
      <c r="G125" s="299" t="str">
        <f>CONCATENATE("(",ROUND((F125/$H126)*100,1),")")</f>
        <v>(1.4)</v>
      </c>
      <c r="H125" s="302">
        <f t="shared" ref="H125" si="106">SUM(B125,D125,F125)</f>
        <v>4.0771902922056249</v>
      </c>
      <c r="I125" s="299" t="str">
        <f>CONCATENATE("(",ROUND((H125/$H126)*100,1),")")</f>
        <v>(21.8)</v>
      </c>
      <c r="K125" s="302">
        <f t="shared" ref="K125:K126" si="107">B125-B115</f>
        <v>-0.20978617979416114</v>
      </c>
      <c r="L125" s="302">
        <f t="shared" ref="L125:L126" si="108">D125-D115</f>
        <v>-0.10635111515751605</v>
      </c>
      <c r="M125" s="302">
        <f t="shared" ref="M125:M126" si="109">F125-F115</f>
        <v>-5.8057232134790748E-2</v>
      </c>
      <c r="N125" s="302">
        <f t="shared" ref="N125:N126" si="110">SUM(K125:M125)</f>
        <v>-0.37419452708646794</v>
      </c>
    </row>
    <row r="126" spans="1:14" x14ac:dyDescent="0.2">
      <c r="A126" s="282" t="s">
        <v>363</v>
      </c>
      <c r="B126" s="302">
        <f>SUM(B124:B125)</f>
        <v>16.097320044738368</v>
      </c>
      <c r="C126" s="299" t="str">
        <f>CONCATENATE("(",ROUND((B126/$H126)*100,1),")")</f>
        <v>(86.1)</v>
      </c>
      <c r="D126" s="302">
        <f>SUM(D124:D125)</f>
        <v>1.5484278383540193</v>
      </c>
      <c r="E126" s="299" t="str">
        <f>CONCATENATE("(",ROUND((D126/$H126)*100,1),")")</f>
        <v>(8.3)</v>
      </c>
      <c r="F126" s="302">
        <f>SUM(F124:F125)</f>
        <v>1.0522521169075736</v>
      </c>
      <c r="G126" s="299" t="str">
        <f>CONCATENATE("(",ROUND((F126/$H126)*100,1),")")</f>
        <v>(5.6)</v>
      </c>
      <c r="H126" s="302">
        <f>SUM(H124:H125)</f>
        <v>18.697999999999958</v>
      </c>
      <c r="I126" s="299" t="str">
        <f>CONCATENATE("(",ROUND((H126/$H126)*100,1),")")</f>
        <v>(100)</v>
      </c>
      <c r="K126" s="302">
        <f t="shared" si="107"/>
        <v>-1.6275888504801763</v>
      </c>
      <c r="L126" s="302">
        <f t="shared" si="108"/>
        <v>-0.20092084589278891</v>
      </c>
      <c r="M126" s="302">
        <f t="shared" si="109"/>
        <v>-0.12249030362707103</v>
      </c>
      <c r="N126" s="302">
        <f t="shared" si="110"/>
        <v>-1.9510000000000363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0.21589203263435008</v>
      </c>
      <c r="C135" s="299" t="str">
        <f>CONCATENATE("(",ROUND((B135/$H137)*100,1),")")</f>
        <v>(68.8)</v>
      </c>
      <c r="D135" s="302">
        <f>'Ind T6'!M54</f>
        <v>3.6790487762429422E-3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0.21957108141059303</v>
      </c>
      <c r="I135" s="299" t="str">
        <f>CONCATENATE("(",ROUND((H135/$H137)*100,1),")")</f>
        <v>(69.9)</v>
      </c>
      <c r="K135" s="302">
        <f>B140-B135</f>
        <v>-8.4893444134339635E-3</v>
      </c>
      <c r="L135" s="302">
        <f>D140-D135</f>
        <v>-7.4199080506666491E-5</v>
      </c>
      <c r="M135" s="302">
        <f>F140-F135</f>
        <v>0</v>
      </c>
      <c r="N135" s="302">
        <f>SUM(K135:M135)</f>
        <v>-8.5635434939406296E-3</v>
      </c>
    </row>
    <row r="136" spans="1:14" x14ac:dyDescent="0.2">
      <c r="A136" s="282" t="s">
        <v>365</v>
      </c>
      <c r="B136" s="302">
        <f>'Ind T6'!L53</f>
        <v>7.7151015447585639E-2</v>
      </c>
      <c r="C136" s="299" t="str">
        <f>CONCATENATE("(",ROUND((B136/$H137)*100,1),")")</f>
        <v>(24.6)</v>
      </c>
      <c r="D136" s="302">
        <f>'Ind T6'!M53</f>
        <v>1.7277903141821063E-2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9.4428918589406705E-2</v>
      </c>
      <c r="I136" s="299" t="str">
        <f>CONCATENATE("(",ROUND((H136/$H137)*100,1),")")</f>
        <v>(30.1)</v>
      </c>
      <c r="K136" s="302">
        <f t="shared" ref="K136:K137" si="112">B141-B136</f>
        <v>-1.8619408857171171E-3</v>
      </c>
      <c r="L136" s="302">
        <f t="shared" ref="L136:L137" si="113">D141-D136</f>
        <v>-5.745156203422648E-4</v>
      </c>
      <c r="M136" s="302">
        <f t="shared" ref="M136:M137" si="114">F141-F136</f>
        <v>0</v>
      </c>
      <c r="N136" s="302">
        <f t="shared" ref="N136:N137" si="115">SUM(K136:M136)</f>
        <v>-2.4364565060593819E-3</v>
      </c>
    </row>
    <row r="137" spans="1:14" x14ac:dyDescent="0.2">
      <c r="A137" s="282" t="s">
        <v>363</v>
      </c>
      <c r="B137" s="302">
        <f>SUM(B135:B136)</f>
        <v>0.29304304808193571</v>
      </c>
      <c r="C137" s="299" t="str">
        <f>CONCATENATE("(",ROUND((B137/$H137)*100,1),")")</f>
        <v>(93.3)</v>
      </c>
      <c r="D137" s="302">
        <f>SUM(D135:D136)</f>
        <v>2.0956951918064005E-2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0.31399999999999972</v>
      </c>
      <c r="I137" s="299" t="str">
        <f>CONCATENATE("(",ROUND((H137/$H137)*100,1),")")</f>
        <v>(100)</v>
      </c>
      <c r="K137" s="302">
        <f t="shared" si="112"/>
        <v>-1.0351285299151081E-2</v>
      </c>
      <c r="L137" s="302">
        <f t="shared" si="113"/>
        <v>-6.487147008489326E-4</v>
      </c>
      <c r="M137" s="302">
        <f t="shared" si="114"/>
        <v>0</v>
      </c>
      <c r="N137" s="302">
        <f t="shared" si="115"/>
        <v>-1.1000000000000013E-2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0.20740268822091612</v>
      </c>
      <c r="C140" s="299" t="str">
        <f>CONCATENATE("(",ROUND((B140/$H142)*100,1),")")</f>
        <v>(68.4)</v>
      </c>
      <c r="D140" s="302">
        <f>'Ind T6'!R54</f>
        <v>3.6048496957362757E-3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0.21100753791665239</v>
      </c>
      <c r="I140" s="299" t="str">
        <f>CONCATENATE("(",ROUND((H140/$H142)*100,1),")")</f>
        <v>(69.6)</v>
      </c>
      <c r="K140" s="302">
        <f>B145-B140</f>
        <v>-4.6230662758290353E-3</v>
      </c>
      <c r="L140" s="302">
        <f>D145-D140</f>
        <v>6.2001387696302909E-5</v>
      </c>
      <c r="M140" s="302">
        <f>F145-F140</f>
        <v>0</v>
      </c>
      <c r="N140" s="302">
        <f>SUM(K140:M140)</f>
        <v>-4.5610648881327324E-3</v>
      </c>
    </row>
    <row r="141" spans="1:14" x14ac:dyDescent="0.2">
      <c r="A141" s="282" t="s">
        <v>365</v>
      </c>
      <c r="B141" s="302">
        <f>'Ind T6'!Q53</f>
        <v>7.5289074561868521E-2</v>
      </c>
      <c r="C141" s="299" t="str">
        <f>CONCATENATE("(",ROUND((B141/$H142)*100,1),")")</f>
        <v>(24.8)</v>
      </c>
      <c r="D141" s="302">
        <f>'Ind T6'!R53</f>
        <v>1.6703387521478798E-2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9.1992462083347326E-2</v>
      </c>
      <c r="I141" s="299" t="str">
        <f>CONCATENATE("(",ROUND((H141/$H142)*100,1),")")</f>
        <v>(30.4)</v>
      </c>
      <c r="K141" s="302">
        <f t="shared" ref="K141:K142" si="117">B146-B141</f>
        <v>7.2226707073221041E-4</v>
      </c>
      <c r="L141" s="302">
        <f t="shared" ref="L141:L142" si="118">D146-D141</f>
        <v>-1.6120218259869229E-4</v>
      </c>
      <c r="M141" s="302">
        <f t="shared" ref="M141:M142" si="119">F146-F141</f>
        <v>0</v>
      </c>
      <c r="N141" s="302">
        <f t="shared" ref="N141:N142" si="120">SUM(K141:M141)</f>
        <v>5.6106488813351812E-4</v>
      </c>
    </row>
    <row r="142" spans="1:14" x14ac:dyDescent="0.2">
      <c r="A142" s="282" t="s">
        <v>363</v>
      </c>
      <c r="B142" s="302">
        <f>SUM(B140:B141)</f>
        <v>0.28269176278278463</v>
      </c>
      <c r="C142" s="299" t="str">
        <f>CONCATENATE("(",ROUND((B142/$H142)*100,1),")")</f>
        <v>(93.3)</v>
      </c>
      <c r="D142" s="302">
        <f>SUM(D140:D141)</f>
        <v>2.0308237217215072E-2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0.30299999999999971</v>
      </c>
      <c r="I142" s="299" t="str">
        <f>CONCATENATE("(",ROUND((H142/$H142)*100,1),")")</f>
        <v>(100)</v>
      </c>
      <c r="K142" s="302">
        <f t="shared" si="117"/>
        <v>-3.9007992050967832E-3</v>
      </c>
      <c r="L142" s="302">
        <f t="shared" si="118"/>
        <v>-9.9200794902387646E-5</v>
      </c>
      <c r="M142" s="302">
        <f t="shared" si="119"/>
        <v>0</v>
      </c>
      <c r="N142" s="302">
        <f t="shared" si="120"/>
        <v>-3.9999999999991709E-3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0.20277962194508709</v>
      </c>
      <c r="C145" s="299" t="str">
        <f>CONCATENATE("(",ROUND((B145/$H147)*100,1),")")</f>
        <v>(67.8)</v>
      </c>
      <c r="D145" s="302">
        <f>'Ind T6'!W54</f>
        <v>3.6668510834325786E-3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0.20644647302851965</v>
      </c>
      <c r="I145" s="299" t="str">
        <f>CONCATENATE("(",ROUND((H145/$H147)*100,1),")")</f>
        <v>(69)</v>
      </c>
      <c r="K145" s="302">
        <f>B145-B135</f>
        <v>-1.3112410689262999E-2</v>
      </c>
      <c r="L145" s="302">
        <f>D145-D135</f>
        <v>-1.2197692810363581E-5</v>
      </c>
      <c r="M145" s="302">
        <f>F145-F135</f>
        <v>0</v>
      </c>
      <c r="N145" s="302">
        <f>SUM(K145:M145)</f>
        <v>-1.3124608382073362E-2</v>
      </c>
    </row>
    <row r="146" spans="1:14" x14ac:dyDescent="0.2">
      <c r="A146" s="282" t="s">
        <v>365</v>
      </c>
      <c r="B146" s="302">
        <f>'Ind T6'!V53</f>
        <v>7.6011341632600732E-2</v>
      </c>
      <c r="C146" s="299" t="str">
        <f>CONCATENATE("(",ROUND((B146/$H147)*100,1),")")</f>
        <v>(25.4)</v>
      </c>
      <c r="D146" s="302">
        <f>'Ind T6'!W53</f>
        <v>1.6542185338880105E-2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9.2553526971480837E-2</v>
      </c>
      <c r="I146" s="299" t="str">
        <f>CONCATENATE("(",ROUND((H146/$H147)*100,1),")")</f>
        <v>(31)</v>
      </c>
      <c r="K146" s="302">
        <f t="shared" ref="K146:K147" si="122">B146-B136</f>
        <v>-1.1396738149849067E-3</v>
      </c>
      <c r="L146" s="302">
        <f t="shared" ref="L146:L147" si="123">D146-D136</f>
        <v>-7.3571780294095709E-4</v>
      </c>
      <c r="M146" s="302">
        <f t="shared" ref="M146:M147" si="124">F146-F136</f>
        <v>0</v>
      </c>
      <c r="N146" s="302">
        <f t="shared" ref="N146:N147" si="125">SUM(K146:M146)</f>
        <v>-1.8753916179258638E-3</v>
      </c>
    </row>
    <row r="147" spans="1:14" x14ac:dyDescent="0.2">
      <c r="A147" s="282" t="s">
        <v>363</v>
      </c>
      <c r="B147" s="302">
        <f>SUM(B145:B146)</f>
        <v>0.27879096357768784</v>
      </c>
      <c r="C147" s="299" t="str">
        <f>CONCATENATE("(",ROUND((B147/$H147)*100,1),")")</f>
        <v>(93.2)</v>
      </c>
      <c r="D147" s="302">
        <f>SUM(D145:D146)</f>
        <v>2.0209036422312684E-2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0.29900000000000049</v>
      </c>
      <c r="I147" s="299" t="str">
        <f>CONCATENATE("(",ROUND((H147/$H147)*100,1),")")</f>
        <v>(100)</v>
      </c>
      <c r="K147" s="302">
        <f t="shared" si="122"/>
        <v>-1.4252084504247864E-2</v>
      </c>
      <c r="L147" s="302">
        <f t="shared" si="123"/>
        <v>-7.4791549575132024E-4</v>
      </c>
      <c r="M147" s="302">
        <f t="shared" si="124"/>
        <v>0</v>
      </c>
      <c r="N147" s="302">
        <f t="shared" si="125"/>
        <v>-1.4999999999999184E-2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0.99508868693004005</v>
      </c>
      <c r="C156" s="299" t="str">
        <f>CONCATENATE("(",ROUND((B156/$H158)*100,1),")")</f>
        <v>(55.4)</v>
      </c>
      <c r="D156" s="302">
        <f>'Ind T6'!M63</f>
        <v>0.32269090149240515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1.3177795884224452</v>
      </c>
      <c r="I156" s="299" t="str">
        <f>CONCATENATE("(",ROUND((H156/$H158)*100,1),")")</f>
        <v>(73.4)</v>
      </c>
      <c r="K156" s="302">
        <f>B161-B156</f>
        <v>2.0755864752619257E-2</v>
      </c>
      <c r="L156" s="302">
        <f>D161-D156</f>
        <v>1.042695474299804E-2</v>
      </c>
      <c r="M156" s="302">
        <f>F161-F156</f>
        <v>0</v>
      </c>
      <c r="N156" s="302">
        <f>SUM(K156:M156)</f>
        <v>3.1182819495617298E-2</v>
      </c>
    </row>
    <row r="157" spans="1:14" x14ac:dyDescent="0.2">
      <c r="A157" s="282" t="s">
        <v>365</v>
      </c>
      <c r="B157" s="302">
        <f>'Ind T6'!L62</f>
        <v>0.30946432675395069</v>
      </c>
      <c r="C157" s="299" t="str">
        <f>CONCATENATE("(",ROUND((B157/$H158)*100,1),")")</f>
        <v>(17.2)</v>
      </c>
      <c r="D157" s="302">
        <f>'Ind T6'!M62</f>
        <v>0.16125164525389846</v>
      </c>
      <c r="E157" s="299" t="str">
        <f>CONCATENATE("(",ROUND((D157/$H158)*100,1),")")</f>
        <v>(9)</v>
      </c>
      <c r="F157" s="302">
        <f>'Ind T6'!N62</f>
        <v>7.5044395697043201E-3</v>
      </c>
      <c r="G157" s="299" t="str">
        <f>CONCATENATE("(",ROUND((F157/$H158)*100,1),")")</f>
        <v>(0.4)</v>
      </c>
      <c r="H157" s="302">
        <f t="shared" ref="H157" si="126">SUM(B157,D157,F157)</f>
        <v>0.47822041157755346</v>
      </c>
      <c r="I157" s="299" t="str">
        <f>CONCATENATE("(",ROUND((H157/$H158)*100,1),")")</f>
        <v>(26.6)</v>
      </c>
      <c r="K157" s="302">
        <f t="shared" ref="K157:K158" si="127">B162-B157</f>
        <v>2.1203440587784561E-2</v>
      </c>
      <c r="L157" s="302">
        <f t="shared" ref="L157:L158" si="128">D162-D157</f>
        <v>6.5794444087420856E-3</v>
      </c>
      <c r="M157" s="302">
        <f t="shared" ref="M157:M158" si="129">F162-F157</f>
        <v>3.4295507856397719E-5</v>
      </c>
      <c r="N157" s="302">
        <f t="shared" ref="N157:N158" si="130">SUM(K157:M157)</f>
        <v>2.7817180504383046E-2</v>
      </c>
    </row>
    <row r="158" spans="1:14" x14ac:dyDescent="0.2">
      <c r="A158" s="282" t="s">
        <v>363</v>
      </c>
      <c r="B158" s="302">
        <f>SUM(B156:B157)</f>
        <v>1.3045530136839907</v>
      </c>
      <c r="C158" s="299" t="str">
        <f>CONCATENATE("(",ROUND((B158/$H158)*100,1),")")</f>
        <v>(72.6)</v>
      </c>
      <c r="D158" s="302">
        <f>SUM(D156:D157)</f>
        <v>0.4839425467463036</v>
      </c>
      <c r="E158" s="299" t="str">
        <f>CONCATENATE("(",ROUND((D158/$H158)*100,1),")")</f>
        <v>(26.9)</v>
      </c>
      <c r="F158" s="302">
        <f>SUM(F156:F157)</f>
        <v>7.5044395697043201E-3</v>
      </c>
      <c r="G158" s="299" t="str">
        <f>CONCATENATE("(",ROUND((F158/$H158)*100,1),")")</f>
        <v>(0.4)</v>
      </c>
      <c r="H158" s="302">
        <f>SUM(H156:H157)</f>
        <v>1.7959999999999987</v>
      </c>
      <c r="I158" s="299" t="str">
        <f>CONCATENATE("(",ROUND((H158/$H158)*100,1),")")</f>
        <v>(100)</v>
      </c>
      <c r="K158" s="302">
        <f t="shared" si="127"/>
        <v>4.195930534040393E-2</v>
      </c>
      <c r="L158" s="302">
        <f t="shared" si="128"/>
        <v>1.7006399151740126E-2</v>
      </c>
      <c r="M158" s="302">
        <f t="shared" si="129"/>
        <v>3.4295507856397719E-5</v>
      </c>
      <c r="N158" s="302">
        <f t="shared" si="130"/>
        <v>5.9000000000000455E-2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1.0158445516826593</v>
      </c>
      <c r="C161" s="299" t="str">
        <f>CONCATENATE("(",ROUND((B161/$H163)*100,1),")")</f>
        <v>(54.8)</v>
      </c>
      <c r="D161" s="302">
        <f>'Ind T6'!R63</f>
        <v>0.33311785623540319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1.3489624079180624</v>
      </c>
      <c r="I161" s="299" t="str">
        <f>CONCATENATE("(",ROUND((H161/$H163)*100,1),")")</f>
        <v>(72.7)</v>
      </c>
      <c r="K161" s="302">
        <f>B166-B161</f>
        <v>2.3840925854792028E-2</v>
      </c>
      <c r="L161" s="302">
        <f>D166-D161</f>
        <v>1.3190194362983021E-2</v>
      </c>
      <c r="M161" s="302">
        <f>F166-F161</f>
        <v>0</v>
      </c>
      <c r="N161" s="302">
        <f>SUM(K161:M161)</f>
        <v>3.7031120217775049E-2</v>
      </c>
    </row>
    <row r="162" spans="1:14" x14ac:dyDescent="0.2">
      <c r="A162" s="282" t="s">
        <v>365</v>
      </c>
      <c r="B162" s="302">
        <f>'Ind T6'!Q62</f>
        <v>0.33066776734173525</v>
      </c>
      <c r="C162" s="299" t="str">
        <f>CONCATENATE("(",ROUND((B162/$H163)*100,1),")")</f>
        <v>(17.8)</v>
      </c>
      <c r="D162" s="302">
        <f>'Ind T6'!R62</f>
        <v>0.16783108966264054</v>
      </c>
      <c r="E162" s="299" t="str">
        <f>CONCATENATE("(",ROUND((D162/$H163)*100,1),")")</f>
        <v>(9)</v>
      </c>
      <c r="F162" s="302">
        <f>'Ind T6'!S62</f>
        <v>7.5387350775607178E-3</v>
      </c>
      <c r="G162" s="299" t="str">
        <f>CONCATENATE("(",ROUND((F162/$H163)*100,1),")")</f>
        <v>(0.4)</v>
      </c>
      <c r="H162" s="302">
        <f t="shared" ref="H162" si="131">SUM(B162,D162,F162)</f>
        <v>0.50603759208193655</v>
      </c>
      <c r="I162" s="299" t="str">
        <f>CONCATENATE("(",ROUND((H162/$H163)*100,1),")")</f>
        <v>(27.3)</v>
      </c>
      <c r="K162" s="302">
        <f t="shared" ref="K162:K163" si="132">B167-B162</f>
        <v>3.8765552923044233E-2</v>
      </c>
      <c r="L162" s="302">
        <f t="shared" ref="L162:L163" si="133">D167-D162</f>
        <v>1.0033638716503007E-2</v>
      </c>
      <c r="M162" s="302">
        <f t="shared" ref="M162:M163" si="134">F167-F162</f>
        <v>1.6968814267506131E-4</v>
      </c>
      <c r="N162" s="302">
        <f t="shared" ref="N162:N163" si="135">SUM(K162:M162)</f>
        <v>4.8968879782222301E-2</v>
      </c>
    </row>
    <row r="163" spans="1:14" x14ac:dyDescent="0.2">
      <c r="A163" s="282" t="s">
        <v>363</v>
      </c>
      <c r="B163" s="302">
        <f>SUM(B161:B162)</f>
        <v>1.3465123190243946</v>
      </c>
      <c r="C163" s="299" t="str">
        <f>CONCATENATE("(",ROUND((B163/$H163)*100,1),")")</f>
        <v>(72.6)</v>
      </c>
      <c r="D163" s="302">
        <f>SUM(D161:D162)</f>
        <v>0.50094894589804373</v>
      </c>
      <c r="E163" s="299" t="str">
        <f>CONCATENATE("(",ROUND((D163/$H163)*100,1),")")</f>
        <v>(27)</v>
      </c>
      <c r="F163" s="302">
        <f>SUM(F161:F162)</f>
        <v>7.5387350775607178E-3</v>
      </c>
      <c r="G163" s="299" t="str">
        <f>CONCATENATE("(",ROUND((F163/$H163)*100,1),")")</f>
        <v>(0.4)</v>
      </c>
      <c r="H163" s="302">
        <f>SUM(H161:H162)</f>
        <v>1.8549999999999991</v>
      </c>
      <c r="I163" s="299" t="str">
        <f>CONCATENATE("(",ROUND((H163/$H163)*100,1),")")</f>
        <v>(100)</v>
      </c>
      <c r="K163" s="302">
        <f t="shared" si="132"/>
        <v>6.2606478777836205E-2</v>
      </c>
      <c r="L163" s="302">
        <f t="shared" si="133"/>
        <v>2.3223833079486056E-2</v>
      </c>
      <c r="M163" s="302">
        <f t="shared" si="134"/>
        <v>1.6968814267506131E-4</v>
      </c>
      <c r="N163" s="302">
        <f t="shared" si="135"/>
        <v>8.5999999999997329E-2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1.0396854775374513</v>
      </c>
      <c r="C166" s="299" t="str">
        <f>CONCATENATE("(",ROUND((B166/$H168)*100,1),")")</f>
        <v>(53.6)</v>
      </c>
      <c r="D166" s="302">
        <f>'Ind T6'!W63</f>
        <v>0.34630805059838621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1.3859935281358375</v>
      </c>
      <c r="I166" s="299" t="str">
        <f>CONCATENATE("(",ROUND((H166/$H168)*100,1),")")</f>
        <v>(71.4)</v>
      </c>
      <c r="K166" s="302">
        <f>B166-B156</f>
        <v>4.4596790607411285E-2</v>
      </c>
      <c r="L166" s="302">
        <f>D166-D156</f>
        <v>2.3617149105981061E-2</v>
      </c>
      <c r="M166" s="302">
        <f>F166-F156</f>
        <v>0</v>
      </c>
      <c r="N166" s="302">
        <f>SUM(K166:M166)</f>
        <v>6.8213939713392346E-2</v>
      </c>
    </row>
    <row r="167" spans="1:14" x14ac:dyDescent="0.2">
      <c r="A167" s="282" t="s">
        <v>365</v>
      </c>
      <c r="B167" s="302">
        <f>'Ind T6'!V62</f>
        <v>0.36943332026477949</v>
      </c>
      <c r="C167" s="299" t="str">
        <f>CONCATENATE("(",ROUND((B167/$H168)*100,1),")")</f>
        <v>(19)</v>
      </c>
      <c r="D167" s="302">
        <f>'Ind T6'!W62</f>
        <v>0.17786472837914355</v>
      </c>
      <c r="E167" s="299" t="str">
        <f>CONCATENATE("(",ROUND((D167/$H168)*100,1),")")</f>
        <v>(9.2)</v>
      </c>
      <c r="F167" s="302">
        <f>'Ind T6'!X62</f>
        <v>7.7084232202357791E-3</v>
      </c>
      <c r="G167" s="299" t="str">
        <f>CONCATENATE("(",ROUND((F167/$H168)*100,1),")")</f>
        <v>(0.4)</v>
      </c>
      <c r="H167" s="302">
        <f t="shared" ref="H167" si="136">SUM(B167,D167,F167)</f>
        <v>0.55500647186415886</v>
      </c>
      <c r="I167" s="299" t="str">
        <f>CONCATENATE("(",ROUND((H167/$H168)*100,1),")")</f>
        <v>(28.6)</v>
      </c>
      <c r="K167" s="302">
        <f t="shared" ref="K167:K168" si="137">B167-B157</f>
        <v>5.9968993510828794E-2</v>
      </c>
      <c r="L167" s="302">
        <f t="shared" ref="L167:L168" si="138">D167-D157</f>
        <v>1.6613083125245093E-2</v>
      </c>
      <c r="M167" s="302">
        <f t="shared" ref="M167:M168" si="139">F167-F157</f>
        <v>2.0398365053145903E-4</v>
      </c>
      <c r="N167" s="302">
        <f t="shared" ref="N167:N168" si="140">SUM(K167:M167)</f>
        <v>7.678606028660534E-2</v>
      </c>
    </row>
    <row r="168" spans="1:14" x14ac:dyDescent="0.2">
      <c r="A168" s="282" t="s">
        <v>363</v>
      </c>
      <c r="B168" s="302">
        <f>SUM(B166:B167)</f>
        <v>1.4091187978022308</v>
      </c>
      <c r="C168" s="299" t="str">
        <f>CONCATENATE("(",ROUND((B168/$H168)*100,1),")")</f>
        <v>(72.6)</v>
      </c>
      <c r="D168" s="302">
        <f>SUM(D166:D167)</f>
        <v>0.52417277897752979</v>
      </c>
      <c r="E168" s="299" t="str">
        <f>CONCATENATE("(",ROUND((D168/$H168)*100,1),")")</f>
        <v>(27)</v>
      </c>
      <c r="F168" s="302">
        <f>SUM(F166:F167)</f>
        <v>7.7084232202357791E-3</v>
      </c>
      <c r="G168" s="299" t="str">
        <f>CONCATENATE("(",ROUND((F168/$H168)*100,1),")")</f>
        <v>(0.4)</v>
      </c>
      <c r="H168" s="302">
        <f>SUM(H166:H167)</f>
        <v>1.9409999999999963</v>
      </c>
      <c r="I168" s="299" t="str">
        <f>CONCATENATE("(",ROUND((H168/$H168)*100,1),")")</f>
        <v>(100)</v>
      </c>
      <c r="K168" s="302">
        <f t="shared" si="137"/>
        <v>0.10456578411824013</v>
      </c>
      <c r="L168" s="302">
        <f t="shared" si="138"/>
        <v>4.0230232231226182E-2</v>
      </c>
      <c r="M168" s="302">
        <f t="shared" si="139"/>
        <v>2.0398365053145903E-4</v>
      </c>
      <c r="N168" s="302">
        <f t="shared" si="140"/>
        <v>0.14499999999999777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8.7355333927493444</v>
      </c>
      <c r="C177" s="299" t="str">
        <f>CONCATENATE("(",ROUND((B177/$H179)*100,1),")")</f>
        <v>(40.1)</v>
      </c>
      <c r="D177" s="302">
        <f>'Ind T6'!M72</f>
        <v>0.5555110429663459</v>
      </c>
      <c r="E177" s="299" t="str">
        <f>CONCATENATE("(",ROUND((D177/$H179)*100,1),")")</f>
        <v>(2.6)</v>
      </c>
      <c r="F177" s="302">
        <f>'Ind T6'!N72</f>
        <v>9.4098851061617204</v>
      </c>
      <c r="G177" s="299" t="str">
        <f>CONCATENATE("(",ROUND((F177/$H179)*100,1),")")</f>
        <v>(43.2)</v>
      </c>
      <c r="H177" s="302">
        <f>SUM(B177,D177,F177)</f>
        <v>18.700929541877411</v>
      </c>
      <c r="I177" s="299" t="str">
        <f>CONCATENATE("(",ROUND((H177/$H179)*100,1),")")</f>
        <v>(85.9)</v>
      </c>
      <c r="K177" s="302">
        <f>B182-B177</f>
        <v>-0.13911636351037338</v>
      </c>
      <c r="L177" s="302">
        <f>D182-D177</f>
        <v>8.2837897642741298E-3</v>
      </c>
      <c r="M177" s="302">
        <f>F182-F177</f>
        <v>6.21007495591126E-2</v>
      </c>
      <c r="N177" s="302">
        <f>SUM(K177:M177)</f>
        <v>-6.8731824186986645E-2</v>
      </c>
    </row>
    <row r="178" spans="1:14" x14ac:dyDescent="0.2">
      <c r="A178" s="282" t="s">
        <v>365</v>
      </c>
      <c r="B178" s="302">
        <f>'Ind T6'!L71</f>
        <v>1.6036049740176752</v>
      </c>
      <c r="C178" s="299" t="str">
        <f>CONCATENATE("(",ROUND((B178/$H179)*100,1),")")</f>
        <v>(7.4)</v>
      </c>
      <c r="D178" s="302">
        <f>'Ind T6'!M71</f>
        <v>1.0020670880339224</v>
      </c>
      <c r="E178" s="299" t="str">
        <f>CONCATENATE("(",ROUND((D178/$H179)*100,1),")")</f>
        <v>(4.6)</v>
      </c>
      <c r="F178" s="302">
        <f>'Ind T6'!N71</f>
        <v>0.45739839607097027</v>
      </c>
      <c r="G178" s="299" t="str">
        <f>CONCATENATE("(",ROUND((F178/$H179)*100,1),")")</f>
        <v>(2.1)</v>
      </c>
      <c r="H178" s="302">
        <f t="shared" ref="H178" si="141">SUM(B178,D178,F178)</f>
        <v>3.0630704581225681</v>
      </c>
      <c r="I178" s="299" t="str">
        <f>CONCATENATE("(",ROUND((H178/$H179)*100,1),")")</f>
        <v>(14.1)</v>
      </c>
      <c r="K178" s="302">
        <f t="shared" ref="K178:K179" si="142">B183-B178</f>
        <v>1.5869170723044057E-3</v>
      </c>
      <c r="L178" s="302">
        <f t="shared" ref="L178:L179" si="143">D183-D178</f>
        <v>7.602630228727536E-3</v>
      </c>
      <c r="M178" s="302">
        <f t="shared" ref="M178:M179" si="144">F183-F178</f>
        <v>2.5422768859791889E-3</v>
      </c>
      <c r="N178" s="302">
        <f t="shared" ref="N178:N179" si="145">SUM(K178:M178)</f>
        <v>1.1731824187011131E-2</v>
      </c>
    </row>
    <row r="179" spans="1:14" x14ac:dyDescent="0.2">
      <c r="A179" s="282" t="s">
        <v>363</v>
      </c>
      <c r="B179" s="302">
        <f>SUM(B177:B178)</f>
        <v>10.33913836676702</v>
      </c>
      <c r="C179" s="299" t="str">
        <f>CONCATENATE("(",ROUND((B179/$H179)*100,1),")")</f>
        <v>(47.5)</v>
      </c>
      <c r="D179" s="302">
        <f>SUM(D177:D178)</f>
        <v>1.5575781310002683</v>
      </c>
      <c r="E179" s="299" t="str">
        <f>CONCATENATE("(",ROUND((D179/$H179)*100,1),")")</f>
        <v>(7.2)</v>
      </c>
      <c r="F179" s="302">
        <f>SUM(F177:F178)</f>
        <v>9.8672835022326915</v>
      </c>
      <c r="G179" s="299" t="str">
        <f>CONCATENATE("(",ROUND((F179/$H179)*100,1),")")</f>
        <v>(45.3)</v>
      </c>
      <c r="H179" s="302">
        <f>SUM(H177:H178)</f>
        <v>21.763999999999978</v>
      </c>
      <c r="I179" s="299" t="str">
        <f>CONCATENATE("(",ROUND((H179/$H179)*100,1),")")</f>
        <v>(100)</v>
      </c>
      <c r="K179" s="302">
        <f t="shared" si="142"/>
        <v>-0.13752944643806941</v>
      </c>
      <c r="L179" s="302">
        <f t="shared" si="143"/>
        <v>1.5886419993001777E-2</v>
      </c>
      <c r="M179" s="302">
        <f t="shared" si="144"/>
        <v>6.4643026445091678E-2</v>
      </c>
      <c r="N179" s="302">
        <f t="shared" si="145"/>
        <v>-5.6999999999975959E-2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8.596417029238971</v>
      </c>
      <c r="C182" s="299" t="str">
        <f>CONCATENATE("(",ROUND((B182/$H184)*100,1),")")</f>
        <v>(39.6)</v>
      </c>
      <c r="D182" s="302">
        <f>'Ind T6'!R72</f>
        <v>0.56379483273062003</v>
      </c>
      <c r="E182" s="299" t="str">
        <f>CONCATENATE("(",ROUND((D182/$H184)*100,1),")")</f>
        <v>(2.6)</v>
      </c>
      <c r="F182" s="302">
        <f>'Ind T6'!S72</f>
        <v>9.471985855720833</v>
      </c>
      <c r="G182" s="299" t="str">
        <f>CONCATENATE("(",ROUND((F182/$H184)*100,1),")")</f>
        <v>(43.6)</v>
      </c>
      <c r="H182" s="302">
        <f>SUM(B182,D182,F182)</f>
        <v>18.632197717690424</v>
      </c>
      <c r="I182" s="299" t="str">
        <f>CONCATENATE("(",ROUND((H182/$H184)*100,1),")")</f>
        <v>(85.8)</v>
      </c>
      <c r="K182" s="302">
        <f>B187-B182</f>
        <v>-0.13138937403367734</v>
      </c>
      <c r="L182" s="302">
        <f>D187-D182</f>
        <v>3.0358651817678051E-2</v>
      </c>
      <c r="M182" s="302">
        <f>F187-F182</f>
        <v>0.37258632287137416</v>
      </c>
      <c r="N182" s="302">
        <f>SUM(K182:M182)</f>
        <v>0.27155560065537487</v>
      </c>
    </row>
    <row r="183" spans="1:14" x14ac:dyDescent="0.2">
      <c r="A183" s="282" t="s">
        <v>365</v>
      </c>
      <c r="B183" s="302">
        <f>'Ind T6'!Q71</f>
        <v>1.6051918910899796</v>
      </c>
      <c r="C183" s="299" t="str">
        <f>CONCATENATE("(",ROUND((B183/$H184)*100,1),")")</f>
        <v>(7.4)</v>
      </c>
      <c r="D183" s="302">
        <f>'Ind T6'!R71</f>
        <v>1.00966971826265</v>
      </c>
      <c r="E183" s="299" t="str">
        <f>CONCATENATE("(",ROUND((D183/$H184)*100,1),")")</f>
        <v>(4.7)</v>
      </c>
      <c r="F183" s="302">
        <f>'Ind T6'!S71</f>
        <v>0.45994067295694946</v>
      </c>
      <c r="G183" s="299" t="str">
        <f>CONCATENATE("(",ROUND((F183/$H184)*100,1),")")</f>
        <v>(2.1)</v>
      </c>
      <c r="H183" s="302">
        <f t="shared" ref="H183" si="146">SUM(B183,D183,F183)</f>
        <v>3.0748022823095789</v>
      </c>
      <c r="I183" s="299" t="str">
        <f>CONCATENATE("(",ROUND((H183/$H184)*100,1),")")</f>
        <v>(14.2)</v>
      </c>
      <c r="K183" s="302">
        <f t="shared" ref="K183:K184" si="147">B188-B183</f>
        <v>4.9355398874469492E-2</v>
      </c>
      <c r="L183" s="302">
        <f t="shared" ref="L183:L184" si="148">D188-D183</f>
        <v>4.2610978706678626E-2</v>
      </c>
      <c r="M183" s="302">
        <f t="shared" ref="M183:M184" si="149">F188-F183</f>
        <v>2.7478021763443106E-2</v>
      </c>
      <c r="N183" s="302">
        <f t="shared" ref="N183:N184" si="150">SUM(K183:M183)</f>
        <v>0.11944439934459122</v>
      </c>
    </row>
    <row r="184" spans="1:14" x14ac:dyDescent="0.2">
      <c r="A184" s="282" t="s">
        <v>363</v>
      </c>
      <c r="B184" s="302">
        <f>SUM(B182:B183)</f>
        <v>10.201608920328951</v>
      </c>
      <c r="C184" s="299" t="str">
        <f>CONCATENATE("(",ROUND((B184/$H184)*100,1),")")</f>
        <v>(47)</v>
      </c>
      <c r="D184" s="302">
        <f>SUM(D182:D183)</f>
        <v>1.5734645509932701</v>
      </c>
      <c r="E184" s="299" t="str">
        <f>CONCATENATE("(",ROUND((D184/$H184)*100,1),")")</f>
        <v>(7.2)</v>
      </c>
      <c r="F184" s="302">
        <f>SUM(F182:F183)</f>
        <v>9.9319265286777831</v>
      </c>
      <c r="G184" s="299" t="str">
        <f>CONCATENATE("(",ROUND((F184/$H184)*100,1),")")</f>
        <v>(45.8)</v>
      </c>
      <c r="H184" s="302">
        <f>SUM(H182:H183)</f>
        <v>21.707000000000004</v>
      </c>
      <c r="I184" s="299" t="str">
        <f>CONCATENATE("(",ROUND((H184/$H184)*100,1),")")</f>
        <v>(100)</v>
      </c>
      <c r="K184" s="302">
        <f t="shared" si="147"/>
        <v>-8.2033975159207628E-2</v>
      </c>
      <c r="L184" s="302">
        <f t="shared" si="148"/>
        <v>7.2969630524356566E-2</v>
      </c>
      <c r="M184" s="302">
        <f t="shared" si="149"/>
        <v>0.4000643446348171</v>
      </c>
      <c r="N184" s="302">
        <f t="shared" si="150"/>
        <v>0.39099999999996604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8.4650276552052937</v>
      </c>
      <c r="C187" s="299" t="str">
        <f>CONCATENATE("(",ROUND((B187/$H189)*100,1),")")</f>
        <v>(38.3)</v>
      </c>
      <c r="D187" s="302">
        <f>'Ind T6'!W72</f>
        <v>0.59415348454829808</v>
      </c>
      <c r="E187" s="299" t="str">
        <f>CONCATENATE("(",ROUND((D187/$H189)*100,1),")")</f>
        <v>(2.7)</v>
      </c>
      <c r="F187" s="302">
        <f>'Ind T6'!X72</f>
        <v>9.8445721785922071</v>
      </c>
      <c r="G187" s="299" t="str">
        <f>CONCATENATE("(",ROUND((F187/$H189)*100,1),")")</f>
        <v>(44.5)</v>
      </c>
      <c r="H187" s="302">
        <f>SUM(B187,D187,F187)</f>
        <v>18.9037533183458</v>
      </c>
      <c r="I187" s="299" t="str">
        <f>CONCATENATE("(",ROUND((H187/$H189)*100,1),")")</f>
        <v>(85.5)</v>
      </c>
      <c r="K187" s="302">
        <f>B187-B177</f>
        <v>-0.27050573754405072</v>
      </c>
      <c r="L187" s="302">
        <f>D187-D177</f>
        <v>3.864244158195218E-2</v>
      </c>
      <c r="M187" s="302">
        <f>F187-F177</f>
        <v>0.43468707243048677</v>
      </c>
      <c r="N187" s="302">
        <f>SUM(K187:M187)</f>
        <v>0.20282377646838823</v>
      </c>
    </row>
    <row r="188" spans="1:14" x14ac:dyDescent="0.2">
      <c r="A188" s="282" t="s">
        <v>365</v>
      </c>
      <c r="B188" s="302">
        <f>'Ind T6'!V71</f>
        <v>1.6545472899644491</v>
      </c>
      <c r="C188" s="299" t="str">
        <f>CONCATENATE("(",ROUND((B188/$H189)*100,1),")")</f>
        <v>(7.5)</v>
      </c>
      <c r="D188" s="302">
        <f>'Ind T6'!W71</f>
        <v>1.0522806969693286</v>
      </c>
      <c r="E188" s="299" t="str">
        <f>CONCATENATE("(",ROUND((D188/$H189)*100,1),")")</f>
        <v>(4.8)</v>
      </c>
      <c r="F188" s="302">
        <f>'Ind T6'!X71</f>
        <v>0.48741869472039256</v>
      </c>
      <c r="G188" s="299" t="str">
        <f>CONCATENATE("(",ROUND((F188/$H189)*100,1),")")</f>
        <v>(2.2)</v>
      </c>
      <c r="H188" s="302">
        <f t="shared" ref="H188" si="151">SUM(B188,D188,F188)</f>
        <v>3.1942466816541706</v>
      </c>
      <c r="I188" s="299" t="str">
        <f>CONCATENATE("(",ROUND((H188/$H189)*100,1),")")</f>
        <v>(14.5)</v>
      </c>
      <c r="K188" s="302">
        <f t="shared" ref="K188:K189" si="152">B188-B178</f>
        <v>5.0942315946773897E-2</v>
      </c>
      <c r="L188" s="302">
        <f t="shared" ref="L188:L189" si="153">D188-D178</f>
        <v>5.0213608935406162E-2</v>
      </c>
      <c r="M188" s="302">
        <f t="shared" ref="M188:M189" si="154">F188-F178</f>
        <v>3.0020298649422295E-2</v>
      </c>
      <c r="N188" s="302">
        <f t="shared" ref="N188:N189" si="155">SUM(K188:M188)</f>
        <v>0.13117622353160235</v>
      </c>
    </row>
    <row r="189" spans="1:14" x14ac:dyDescent="0.2">
      <c r="A189" s="282" t="s">
        <v>363</v>
      </c>
      <c r="B189" s="302">
        <f>SUM(B187:B188)</f>
        <v>10.119574945169743</v>
      </c>
      <c r="C189" s="299" t="str">
        <f>CONCATENATE("(",ROUND((B189/$H189)*100,1),")")</f>
        <v>(45.8)</v>
      </c>
      <c r="D189" s="302">
        <f>SUM(D187:D188)</f>
        <v>1.6464341815176267</v>
      </c>
      <c r="E189" s="299" t="str">
        <f>CONCATENATE("(",ROUND((D189/$H189)*100,1),")")</f>
        <v>(7.5)</v>
      </c>
      <c r="F189" s="302">
        <f>SUM(F187:F188)</f>
        <v>10.3319908733126</v>
      </c>
      <c r="G189" s="299" t="str">
        <f>CONCATENATE("(",ROUND((F189/$H189)*100,1),")")</f>
        <v>(46.8)</v>
      </c>
      <c r="H189" s="302">
        <f>SUM(H187:H188)</f>
        <v>22.097999999999971</v>
      </c>
      <c r="I189" s="299" t="str">
        <f>CONCATENATE("(",ROUND((H189/$H189)*100,1),")")</f>
        <v>(100)</v>
      </c>
      <c r="K189" s="302">
        <f t="shared" si="152"/>
        <v>-0.21956342159727704</v>
      </c>
      <c r="L189" s="302">
        <f t="shared" si="153"/>
        <v>8.8856050517358343E-2</v>
      </c>
      <c r="M189" s="302">
        <f t="shared" si="154"/>
        <v>0.46470737107990878</v>
      </c>
      <c r="N189" s="302">
        <f t="shared" si="155"/>
        <v>0.33399999999999008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16.706895236994914</v>
      </c>
      <c r="C198" s="299" t="str">
        <f>CONCATENATE("(",ROUND((B198/$H200)*100,1),")")</f>
        <v>(38.1)</v>
      </c>
      <c r="D198" s="302">
        <f>'Ind T6'!M81</f>
        <v>6.0146448673699009</v>
      </c>
      <c r="E198" s="299" t="str">
        <f>CONCATENATE("(",ROUND((D198/$H200)*100,1),")")</f>
        <v>(13.7)</v>
      </c>
      <c r="F198" s="302">
        <f>'Ind T6'!N81</f>
        <v>1.3902750839944362</v>
      </c>
      <c r="G198" s="299" t="str">
        <f>CONCATENATE("(",ROUND((F198/$H200)*100,1),")")</f>
        <v>(3.2)</v>
      </c>
      <c r="H198" s="302">
        <f>SUM(B198,D198,F198)</f>
        <v>24.111815188359248</v>
      </c>
      <c r="I198" s="299" t="str">
        <f>CONCATENATE("(",ROUND((H198/$H200)*100,1),")")</f>
        <v>(55)</v>
      </c>
      <c r="K198" s="302">
        <f>B203-B198</f>
        <v>0.29816711233619131</v>
      </c>
      <c r="L198" s="302">
        <f>D203-D198</f>
        <v>2.9791647118982745E-2</v>
      </c>
      <c r="M198" s="302">
        <f>F203-F198</f>
        <v>2.4597694091054167E-2</v>
      </c>
      <c r="N198" s="302">
        <f>SUM(K198:M198)</f>
        <v>0.35255645354622822</v>
      </c>
    </row>
    <row r="199" spans="1:14" x14ac:dyDescent="0.2">
      <c r="A199" s="282" t="s">
        <v>365</v>
      </c>
      <c r="B199" s="302">
        <f>'Ind T6'!L80</f>
        <v>8.0647652850127329</v>
      </c>
      <c r="C199" s="299" t="str">
        <f>CONCATENATE("(",ROUND((B199/$H200)*100,1),")")</f>
        <v>(18.4)</v>
      </c>
      <c r="D199" s="302">
        <f>'Ind T6'!M80</f>
        <v>10.450657359391657</v>
      </c>
      <c r="E199" s="299" t="str">
        <f>CONCATENATE("(",ROUND((D199/$H200)*100,1),")")</f>
        <v>(23.8)</v>
      </c>
      <c r="F199" s="302">
        <f>'Ind T6'!N80</f>
        <v>1.2197621672364127</v>
      </c>
      <c r="G199" s="299" t="str">
        <f>CONCATENATE("(",ROUND((F199/$H200)*100,1),")")</f>
        <v>(2.8)</v>
      </c>
      <c r="H199" s="302">
        <f t="shared" ref="H199" si="156">SUM(B199,D199,F199)</f>
        <v>19.735184811640803</v>
      </c>
      <c r="I199" s="299" t="str">
        <f>CONCATENATE("(",ROUND((H199/$H200)*100,1),")")</f>
        <v>(45)</v>
      </c>
      <c r="K199" s="302">
        <f t="shared" ref="K199:K200" si="157">B204-B199</f>
        <v>0.38875479998666407</v>
      </c>
      <c r="L199" s="302">
        <f t="shared" ref="L199:L200" si="158">D204-D199</f>
        <v>-0.345939767225099</v>
      </c>
      <c r="M199" s="302">
        <f t="shared" ref="M199:M200" si="159">F204-F199</f>
        <v>4.1628513692120173E-2</v>
      </c>
      <c r="N199" s="302">
        <f t="shared" ref="N199:N200" si="160">SUM(K199:M199)</f>
        <v>8.4443546453685236E-2</v>
      </c>
    </row>
    <row r="200" spans="1:14" x14ac:dyDescent="0.2">
      <c r="A200" s="282" t="s">
        <v>363</v>
      </c>
      <c r="B200" s="302">
        <f>SUM(B198:B199)</f>
        <v>24.771660522007647</v>
      </c>
      <c r="C200" s="299" t="str">
        <f>CONCATENATE("(",ROUND((B200/$H200)*100,1),")")</f>
        <v>(56.5)</v>
      </c>
      <c r="D200" s="302">
        <f>SUM(D198:D199)</f>
        <v>16.465302226761558</v>
      </c>
      <c r="E200" s="299" t="str">
        <f>CONCATENATE("(",ROUND((D200/$H200)*100,1),")")</f>
        <v>(37.6)</v>
      </c>
      <c r="F200" s="302">
        <f>SUM(F198:F199)</f>
        <v>2.6100372512308487</v>
      </c>
      <c r="G200" s="299" t="str">
        <f>CONCATENATE("(",ROUND((F200/$H200)*100,1),")")</f>
        <v>(6)</v>
      </c>
      <c r="H200" s="302">
        <f>SUM(H198:H199)</f>
        <v>43.847000000000051</v>
      </c>
      <c r="I200" s="299" t="str">
        <f>CONCATENATE("(",ROUND((H200/$H200)*100,1),")")</f>
        <v>(100)</v>
      </c>
      <c r="K200" s="302">
        <f t="shared" si="157"/>
        <v>0.68692191232285538</v>
      </c>
      <c r="L200" s="302">
        <f t="shared" si="158"/>
        <v>-0.31614812010611715</v>
      </c>
      <c r="M200" s="302">
        <f t="shared" si="159"/>
        <v>6.6226207783174562E-2</v>
      </c>
      <c r="N200" s="302">
        <f t="shared" si="160"/>
        <v>0.43699999999991279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17.005062349331105</v>
      </c>
      <c r="C203" s="299" t="str">
        <f>CONCATENATE("(",ROUND((B203/$H205)*100,1),")")</f>
        <v>(38.4)</v>
      </c>
      <c r="D203" s="302">
        <f>'Ind T6'!R81</f>
        <v>6.0444365144888836</v>
      </c>
      <c r="E203" s="299" t="str">
        <f>CONCATENATE("(",ROUND((D203/$H205)*100,1),")")</f>
        <v>(13.6)</v>
      </c>
      <c r="F203" s="302">
        <f>'Ind T6'!S81</f>
        <v>1.4148727780854904</v>
      </c>
      <c r="G203" s="299" t="str">
        <f>CONCATENATE("(",ROUND((F203/$H205)*100,1),")")</f>
        <v>(3.2)</v>
      </c>
      <c r="H203" s="302">
        <f>SUM(B203,D203,F203)</f>
        <v>24.46437164190548</v>
      </c>
      <c r="I203" s="299" t="str">
        <f>CONCATENATE("(",ROUND((H203/$H205)*100,1),")")</f>
        <v>(55.2)</v>
      </c>
      <c r="K203" s="302">
        <f>B208-B203</f>
        <v>0.24500200035032904</v>
      </c>
      <c r="L203" s="302">
        <f>D208-D203</f>
        <v>7.380459101649528E-2</v>
      </c>
      <c r="M203" s="302">
        <f>F208-F203</f>
        <v>3.2409279827314341E-2</v>
      </c>
      <c r="N203" s="302">
        <f>SUM(K203:M203)</f>
        <v>0.35121587119413866</v>
      </c>
    </row>
    <row r="204" spans="1:14" x14ac:dyDescent="0.2">
      <c r="A204" s="282" t="s">
        <v>365</v>
      </c>
      <c r="B204" s="302">
        <f>'Ind T6'!Q80</f>
        <v>8.453520084999397</v>
      </c>
      <c r="C204" s="299" t="str">
        <f>CONCATENATE("(",ROUND((B204/$H205)*100,1),")")</f>
        <v>(19.1)</v>
      </c>
      <c r="D204" s="302">
        <f>'Ind T6'!R80</f>
        <v>10.104717592166558</v>
      </c>
      <c r="E204" s="299" t="str">
        <f>CONCATENATE("(",ROUND((D204/$H205)*100,1),")")</f>
        <v>(22.8)</v>
      </c>
      <c r="F204" s="302">
        <f>'Ind T6'!S80</f>
        <v>1.2613906809285329</v>
      </c>
      <c r="G204" s="299" t="str">
        <f>CONCATENATE("(",ROUND((F204/$H205)*100,1),")")</f>
        <v>(2.8)</v>
      </c>
      <c r="H204" s="302">
        <f t="shared" ref="H204" si="161">SUM(B204,D204,F204)</f>
        <v>19.819628358094487</v>
      </c>
      <c r="I204" s="299" t="str">
        <f>CONCATENATE("(",ROUND((H204/$H205)*100,1),")")</f>
        <v>(44.8)</v>
      </c>
      <c r="K204" s="302">
        <f t="shared" ref="K204:K205" si="162">B209-B204</f>
        <v>0.69061239852602441</v>
      </c>
      <c r="L204" s="302">
        <f t="shared" ref="L204:L205" si="163">D209-D204</f>
        <v>-0.64796264729807262</v>
      </c>
      <c r="M204" s="302">
        <f t="shared" ref="M204:M205" si="164">F209-F204</f>
        <v>8.9134377577878121E-2</v>
      </c>
      <c r="N204" s="302">
        <f t="shared" ref="N204:N205" si="165">SUM(K204:M204)</f>
        <v>0.1317841288058299</v>
      </c>
    </row>
    <row r="205" spans="1:14" x14ac:dyDescent="0.2">
      <c r="A205" s="282" t="s">
        <v>363</v>
      </c>
      <c r="B205" s="302">
        <f>SUM(B203:B204)</f>
        <v>25.458582434330502</v>
      </c>
      <c r="C205" s="299" t="str">
        <f>CONCATENATE("(",ROUND((B205/$H205)*100,1),")")</f>
        <v>(57.5)</v>
      </c>
      <c r="D205" s="302">
        <f>SUM(D203:D204)</f>
        <v>16.149154106655441</v>
      </c>
      <c r="E205" s="299" t="str">
        <f>CONCATENATE("(",ROUND((D205/$H205)*100,1),")")</f>
        <v>(36.5)</v>
      </c>
      <c r="F205" s="302">
        <f>SUM(F203:F204)</f>
        <v>2.6762634590140233</v>
      </c>
      <c r="G205" s="299" t="str">
        <f>CONCATENATE("(",ROUND((F205/$H205)*100,1),")")</f>
        <v>(6)</v>
      </c>
      <c r="H205" s="302">
        <f>SUM(H203:H204)</f>
        <v>44.283999999999963</v>
      </c>
      <c r="I205" s="299" t="str">
        <f>CONCATENATE("(",ROUND((H205/$H205)*100,1),")")</f>
        <v>(100)</v>
      </c>
      <c r="K205" s="302">
        <f t="shared" si="162"/>
        <v>0.93561439887635345</v>
      </c>
      <c r="L205" s="302">
        <f t="shared" si="163"/>
        <v>-0.57415805628157557</v>
      </c>
      <c r="M205" s="302">
        <f t="shared" si="164"/>
        <v>0.12154365740519246</v>
      </c>
      <c r="N205" s="302">
        <f t="shared" si="165"/>
        <v>0.48299999999997034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17.250064349681434</v>
      </c>
      <c r="C208" s="299" t="str">
        <f>CONCATENATE("(",ROUND((B208/$H210)*100,1),")")</f>
        <v>(38.5)</v>
      </c>
      <c r="D208" s="302">
        <f>'Ind T6'!W81</f>
        <v>6.1182411055053789</v>
      </c>
      <c r="E208" s="299" t="str">
        <f>CONCATENATE("(",ROUND((D208/$H210)*100,1),")")</f>
        <v>(13.7)</v>
      </c>
      <c r="F208" s="302">
        <f>'Ind T6'!X81</f>
        <v>1.4472820579128047</v>
      </c>
      <c r="G208" s="299" t="str">
        <f>CONCATENATE("(",ROUND((F208/$H210)*100,1),")")</f>
        <v>(3.2)</v>
      </c>
      <c r="H208" s="302">
        <f>SUM(B208,D208,F208)</f>
        <v>24.815587513099619</v>
      </c>
      <c r="I208" s="299" t="str">
        <f>CONCATENATE("(",ROUND((H208/$H210)*100,1),")")</f>
        <v>(55.4)</v>
      </c>
      <c r="K208" s="302">
        <f>B208-B198</f>
        <v>0.54316911268652035</v>
      </c>
      <c r="L208" s="302">
        <f>D208-D198</f>
        <v>0.10359623813547802</v>
      </c>
      <c r="M208" s="302">
        <f>F208-F198</f>
        <v>5.7006973918368509E-2</v>
      </c>
      <c r="N208" s="302">
        <f>SUM(K208:M208)</f>
        <v>0.70377232474036688</v>
      </c>
    </row>
    <row r="209" spans="1:14" x14ac:dyDescent="0.2">
      <c r="A209" s="282" t="s">
        <v>365</v>
      </c>
      <c r="B209" s="302">
        <f>'Ind T6'!V80</f>
        <v>9.1441324835254214</v>
      </c>
      <c r="C209" s="299" t="str">
        <f>CONCATENATE("(",ROUND((B209/$H210)*100,1),")")</f>
        <v>(20.4)</v>
      </c>
      <c r="D209" s="302">
        <f>'Ind T6'!W80</f>
        <v>9.4567549448684858</v>
      </c>
      <c r="E209" s="299" t="str">
        <f>CONCATENATE("(",ROUND((D209/$H210)*100,1),")")</f>
        <v>(21.1)</v>
      </c>
      <c r="F209" s="302">
        <f>'Ind T6'!X80</f>
        <v>1.350525058506411</v>
      </c>
      <c r="G209" s="299" t="str">
        <f>CONCATENATE("(",ROUND((F209/$H210)*100,1),")")</f>
        <v>(3)</v>
      </c>
      <c r="H209" s="302">
        <f t="shared" ref="H209" si="166">SUM(B209,D209,F209)</f>
        <v>19.951412486900317</v>
      </c>
      <c r="I209" s="299" t="str">
        <f>CONCATENATE("(",ROUND((H209/$H210)*100,1),")")</f>
        <v>(44.6)</v>
      </c>
      <c r="K209" s="302">
        <f t="shared" ref="K209:K210" si="167">B209-B199</f>
        <v>1.0793671985126885</v>
      </c>
      <c r="L209" s="302">
        <f t="shared" ref="L209:L210" si="168">D209-D199</f>
        <v>-0.99390241452317163</v>
      </c>
      <c r="M209" s="302">
        <f t="shared" ref="M209:M210" si="169">F209-F199</f>
        <v>0.13076289126999829</v>
      </c>
      <c r="N209" s="302">
        <f t="shared" ref="N209:N210" si="170">SUM(K209:M209)</f>
        <v>0.21622767525951514</v>
      </c>
    </row>
    <row r="210" spans="1:14" x14ac:dyDescent="0.2">
      <c r="A210" s="282" t="s">
        <v>363</v>
      </c>
      <c r="B210" s="302">
        <f>SUM(B208:B209)</f>
        <v>26.394196833206856</v>
      </c>
      <c r="C210" s="299" t="str">
        <f>CONCATENATE("(",ROUND((B210/$H210)*100,1),")")</f>
        <v>(59)</v>
      </c>
      <c r="D210" s="302">
        <f>SUM(D208:D209)</f>
        <v>15.574996050373866</v>
      </c>
      <c r="E210" s="299" t="str">
        <f>CONCATENATE("(",ROUND((D210/$H210)*100,1),")")</f>
        <v>(34.8)</v>
      </c>
      <c r="F210" s="302">
        <f>SUM(F208:F209)</f>
        <v>2.7978071164192158</v>
      </c>
      <c r="G210" s="299" t="str">
        <f>CONCATENATE("(",ROUND((F210/$H210)*100,1),")")</f>
        <v>(6.2)</v>
      </c>
      <c r="H210" s="302">
        <f>SUM(H208:H209)</f>
        <v>44.766999999999939</v>
      </c>
      <c r="I210" s="299" t="str">
        <f>CONCATENATE("(",ROUND((H210/$H210)*100,1),")")</f>
        <v>(100)</v>
      </c>
      <c r="K210" s="302">
        <f t="shared" si="167"/>
        <v>1.6225363111992088</v>
      </c>
      <c r="L210" s="302">
        <f t="shared" si="168"/>
        <v>-0.89030617638769272</v>
      </c>
      <c r="M210" s="302">
        <f t="shared" si="169"/>
        <v>0.18776986518836702</v>
      </c>
      <c r="N210" s="302">
        <f t="shared" si="170"/>
        <v>0.91999999999988313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8.8298050910705257</v>
      </c>
      <c r="C219" s="299" t="str">
        <f>CONCATENATE("(",ROUND((B219/$H221)*100,1),")")</f>
        <v>(53.8)</v>
      </c>
      <c r="D219" s="302">
        <f>'Ind T6'!M90</f>
        <v>1.6344605095359903</v>
      </c>
      <c r="E219" s="299" t="str">
        <f>CONCATENATE("(",ROUND((D219/$H221)*100,1),")")</f>
        <v>(10)</v>
      </c>
      <c r="F219" s="302">
        <f>'Ind T6'!N90</f>
        <v>2.3544418835526302</v>
      </c>
      <c r="G219" s="299" t="str">
        <f>CONCATENATE("(",ROUND((F219/$H221)*100,1),")")</f>
        <v>(14.3)</v>
      </c>
      <c r="H219" s="302">
        <f>SUM(B219,D219,F219)</f>
        <v>12.818707484159146</v>
      </c>
      <c r="I219" s="299" t="str">
        <f>CONCATENATE("(",ROUND((H219/$H221)*100,1),")")</f>
        <v>(78.1)</v>
      </c>
      <c r="K219" s="302">
        <f>B224-B219</f>
        <v>0.58615345384718687</v>
      </c>
      <c r="L219" s="302">
        <f>D224-D219</f>
        <v>0.11991495470080804</v>
      </c>
      <c r="M219" s="302">
        <f>F224-F219</f>
        <v>0.16554784217926022</v>
      </c>
      <c r="N219" s="302">
        <f>SUM(K219:M219)</f>
        <v>0.87161625072725513</v>
      </c>
    </row>
    <row r="220" spans="1:14" x14ac:dyDescent="0.2">
      <c r="A220" s="282" t="s">
        <v>365</v>
      </c>
      <c r="B220" s="302">
        <f>'Ind T6'!L89</f>
        <v>2.1072080560364763</v>
      </c>
      <c r="C220" s="299" t="str">
        <f>CONCATENATE("(",ROUND((B220/$H221)*100,1),")")</f>
        <v>(12.8)</v>
      </c>
      <c r="D220" s="302">
        <f>'Ind T6'!M89</f>
        <v>1.415650527752186</v>
      </c>
      <c r="E220" s="299" t="str">
        <f>CONCATENATE("(",ROUND((D220/$H221)*100,1),")")</f>
        <v>(8.6)</v>
      </c>
      <c r="F220" s="302">
        <f>'Ind T6'!N89</f>
        <v>7.0433932052171466E-2</v>
      </c>
      <c r="G220" s="299" t="str">
        <f>CONCATENATE("(",ROUND((F220/$H221)*100,1),")")</f>
        <v>(0.4)</v>
      </c>
      <c r="H220" s="302">
        <f t="shared" ref="H220" si="171">SUM(B220,D220,F220)</f>
        <v>3.5932925158408335</v>
      </c>
      <c r="I220" s="299" t="str">
        <f>CONCATENATE("(",ROUND((H220/$H221)*100,1),")")</f>
        <v>(21.9)</v>
      </c>
      <c r="K220" s="302">
        <f t="shared" ref="K220:K221" si="172">B225-B220</f>
        <v>0.23149123241733172</v>
      </c>
      <c r="L220" s="302">
        <f t="shared" ref="L220:L221" si="173">D225-D220</f>
        <v>0.17831887694623982</v>
      </c>
      <c r="M220" s="302">
        <f t="shared" ref="M220:M221" si="174">F225-F220</f>
        <v>2.5736399091912388E-3</v>
      </c>
      <c r="N220" s="302">
        <f t="shared" ref="N220:N221" si="175">SUM(K220:M220)</f>
        <v>0.41238374927276278</v>
      </c>
    </row>
    <row r="221" spans="1:14" x14ac:dyDescent="0.2">
      <c r="A221" s="282" t="s">
        <v>363</v>
      </c>
      <c r="B221" s="302">
        <f>SUM(B219:B220)</f>
        <v>10.937013147107002</v>
      </c>
      <c r="C221" s="299" t="str">
        <f>CONCATENATE("(",ROUND((B221/$H221)*100,1),")")</f>
        <v>(66.6)</v>
      </c>
      <c r="D221" s="302">
        <f>SUM(D219:D220)</f>
        <v>3.0501110372881763</v>
      </c>
      <c r="E221" s="299" t="str">
        <f>CONCATENATE("(",ROUND((D221/$H221)*100,1),")")</f>
        <v>(18.6)</v>
      </c>
      <c r="F221" s="302">
        <f>SUM(F219:F220)</f>
        <v>2.4248758156048016</v>
      </c>
      <c r="G221" s="299" t="str">
        <f>CONCATENATE("(",ROUND((F221/$H221)*100,1),")")</f>
        <v>(14.8)</v>
      </c>
      <c r="H221" s="302">
        <f>SUM(H219:H220)</f>
        <v>16.411999999999981</v>
      </c>
      <c r="I221" s="299" t="str">
        <f>CONCATENATE("(",ROUND((H221/$H221)*100,1),")")</f>
        <v>(100)</v>
      </c>
      <c r="K221" s="302">
        <f t="shared" si="172"/>
        <v>0.81764468626451858</v>
      </c>
      <c r="L221" s="302">
        <f t="shared" si="173"/>
        <v>0.29823383164704786</v>
      </c>
      <c r="M221" s="302">
        <f t="shared" si="174"/>
        <v>0.16812148208845157</v>
      </c>
      <c r="N221" s="302">
        <f t="shared" si="175"/>
        <v>1.284000000000018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9.4159585449177126</v>
      </c>
      <c r="C224" s="299" t="str">
        <f>CONCATENATE("(",ROUND((B224/$H226)*100,1),")")</f>
        <v>(53.2)</v>
      </c>
      <c r="D224" s="302">
        <f>'Ind T6'!R90</f>
        <v>1.7543754642367984</v>
      </c>
      <c r="E224" s="299" t="str">
        <f>CONCATENATE("(",ROUND((D224/$H226)*100,1),")")</f>
        <v>(9.9)</v>
      </c>
      <c r="F224" s="302">
        <f>'Ind T6'!S90</f>
        <v>2.5199897257318904</v>
      </c>
      <c r="G224" s="299" t="str">
        <f>CONCATENATE("(",ROUND((F224/$H226)*100,1),")")</f>
        <v>(14.2)</v>
      </c>
      <c r="H224" s="302">
        <f>SUM(B224,D224,F224)</f>
        <v>13.690323734886402</v>
      </c>
      <c r="I224" s="299" t="str">
        <f>CONCATENATE("(",ROUND((H224/$H226)*100,1),")")</f>
        <v>(77.4)</v>
      </c>
      <c r="K224" s="302">
        <f>B229-B224</f>
        <v>8.1050927732560396E-2</v>
      </c>
      <c r="L224" s="302">
        <f>D229-D224</f>
        <v>0.10939251630065394</v>
      </c>
      <c r="M224" s="302">
        <f>F229-F224</f>
        <v>0.14173205831821711</v>
      </c>
      <c r="N224" s="302">
        <f>SUM(K224:M224)</f>
        <v>0.33217550235143145</v>
      </c>
    </row>
    <row r="225" spans="1:14" x14ac:dyDescent="0.2">
      <c r="A225" s="282" t="s">
        <v>365</v>
      </c>
      <c r="B225" s="302">
        <f>'Ind T6'!Q89</f>
        <v>2.338699288453808</v>
      </c>
      <c r="C225" s="299" t="str">
        <f>CONCATENATE("(",ROUND((B225/$H226)*100,1),")")</f>
        <v>(13.2)</v>
      </c>
      <c r="D225" s="302">
        <f>'Ind T6'!R89</f>
        <v>1.5939694046984259</v>
      </c>
      <c r="E225" s="299" t="str">
        <f>CONCATENATE("(",ROUND((D225/$H226)*100,1),")")</f>
        <v>(9)</v>
      </c>
      <c r="F225" s="302">
        <f>'Ind T6'!S89</f>
        <v>7.3007571961362705E-2</v>
      </c>
      <c r="G225" s="299" t="str">
        <f>CONCATENATE("(",ROUND((F225/$H226)*100,1),")")</f>
        <v>(0.4)</v>
      </c>
      <c r="H225" s="302">
        <f t="shared" ref="H225" si="176">SUM(B225,D225,F225)</f>
        <v>4.0056762651135962</v>
      </c>
      <c r="I225" s="299" t="str">
        <f>CONCATENATE("(",ROUND((H225/$H226)*100,1),")")</f>
        <v>(22.6)</v>
      </c>
      <c r="K225" s="302">
        <f t="shared" ref="K225:K226" si="177">B230-B225</f>
        <v>0.1742015571741744</v>
      </c>
      <c r="L225" s="302">
        <f t="shared" ref="L225:L226" si="178">D230-D225</f>
        <v>0.18547536827355682</v>
      </c>
      <c r="M225" s="302">
        <f t="shared" ref="M225:M226" si="179">F230-F225</f>
        <v>1.4757220085570566E-4</v>
      </c>
      <c r="N225" s="302">
        <f t="shared" ref="N225:N226" si="180">SUM(K225:M225)</f>
        <v>0.35982449764858693</v>
      </c>
    </row>
    <row r="226" spans="1:14" x14ac:dyDescent="0.2">
      <c r="A226" s="282" t="s">
        <v>363</v>
      </c>
      <c r="B226" s="302">
        <f>SUM(B224:B225)</f>
        <v>11.754657833371521</v>
      </c>
      <c r="C226" s="299" t="str">
        <f>CONCATENATE("(",ROUND((B226/$H226)*100,1),")")</f>
        <v>(66.4)</v>
      </c>
      <c r="D226" s="302">
        <f>SUM(D224:D225)</f>
        <v>3.3483448689352242</v>
      </c>
      <c r="E226" s="299" t="str">
        <f>CONCATENATE("(",ROUND((D226/$H226)*100,1),")")</f>
        <v>(18.9)</v>
      </c>
      <c r="F226" s="302">
        <f>SUM(F224:F225)</f>
        <v>2.5929972976932532</v>
      </c>
      <c r="G226" s="299" t="str">
        <f>CONCATENATE("(",ROUND((F226/$H226)*100,1),")")</f>
        <v>(14.7)</v>
      </c>
      <c r="H226" s="302">
        <f>SUM(H224:H225)</f>
        <v>17.695999999999998</v>
      </c>
      <c r="I226" s="299" t="str">
        <f>CONCATENATE("(",ROUND((H226/$H226)*100,1),")")</f>
        <v>(100)</v>
      </c>
      <c r="K226" s="302">
        <f t="shared" si="177"/>
        <v>0.25525248490673391</v>
      </c>
      <c r="L226" s="302">
        <f t="shared" si="178"/>
        <v>0.29486788457421076</v>
      </c>
      <c r="M226" s="302">
        <f t="shared" si="179"/>
        <v>0.14187963051907282</v>
      </c>
      <c r="N226" s="302">
        <f t="shared" si="180"/>
        <v>0.69200000000001749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9.497009472650273</v>
      </c>
      <c r="C229" s="299" t="str">
        <f>CONCATENATE("(",ROUND((B229/$H231)*100,1),")")</f>
        <v>(51.6)</v>
      </c>
      <c r="D229" s="302">
        <f>'Ind T6'!W90</f>
        <v>1.8637679805374523</v>
      </c>
      <c r="E229" s="299" t="str">
        <f>CONCATENATE("(",ROUND((D229/$H231)*100,1),")")</f>
        <v>(10.1)</v>
      </c>
      <c r="F229" s="302">
        <f>'Ind T6'!X90</f>
        <v>2.6617217840501075</v>
      </c>
      <c r="G229" s="299" t="str">
        <f>CONCATENATE("(",ROUND((F229/$H231)*100,1),")")</f>
        <v>(14.5)</v>
      </c>
      <c r="H229" s="302">
        <f>SUM(B229,D229,F229)</f>
        <v>14.022499237237835</v>
      </c>
      <c r="I229" s="299" t="str">
        <f>CONCATENATE("(",ROUND((H229/$H231)*100,1),")")</f>
        <v>(76.3)</v>
      </c>
      <c r="K229" s="302">
        <f>B229-B219</f>
        <v>0.66720438157974726</v>
      </c>
      <c r="L229" s="302">
        <f>D229-D219</f>
        <v>0.22930747100146198</v>
      </c>
      <c r="M229" s="302">
        <f>F229-F219</f>
        <v>0.30727990049747733</v>
      </c>
      <c r="N229" s="302">
        <f>SUM(K229:M229)</f>
        <v>1.2037917530786866</v>
      </c>
    </row>
    <row r="230" spans="1:14" x14ac:dyDescent="0.2">
      <c r="A230" s="282" t="s">
        <v>365</v>
      </c>
      <c r="B230" s="302">
        <f>'Ind T6'!V89</f>
        <v>2.5129008456279824</v>
      </c>
      <c r="C230" s="299" t="str">
        <f>CONCATENATE("(",ROUND((B230/$H231)*100,1),")")</f>
        <v>(13.7)</v>
      </c>
      <c r="D230" s="302">
        <f>'Ind T6'!W89</f>
        <v>1.7794447729719827</v>
      </c>
      <c r="E230" s="299" t="str">
        <f>CONCATENATE("(",ROUND((D230/$H231)*100,1),")")</f>
        <v>(9.7)</v>
      </c>
      <c r="F230" s="302">
        <f>'Ind T6'!X89</f>
        <v>7.3155144162218411E-2</v>
      </c>
      <c r="G230" s="299" t="str">
        <f>CONCATENATE("(",ROUND((F230/$H231)*100,1),")")</f>
        <v>(0.4)</v>
      </c>
      <c r="H230" s="302">
        <f t="shared" ref="H230" si="181">SUM(B230,D230,F230)</f>
        <v>4.3655007627621831</v>
      </c>
      <c r="I230" s="299" t="str">
        <f>CONCATENATE("(",ROUND((H230/$H231)*100,1),")")</f>
        <v>(23.7)</v>
      </c>
      <c r="K230" s="302">
        <f t="shared" ref="K230:K231" si="182">B230-B220</f>
        <v>0.40569278959150612</v>
      </c>
      <c r="L230" s="302">
        <f t="shared" ref="L230:L231" si="183">D230-D220</f>
        <v>0.36379424521979664</v>
      </c>
      <c r="M230" s="302">
        <f t="shared" ref="M230:M231" si="184">F230-F220</f>
        <v>2.7212121100469444E-3</v>
      </c>
      <c r="N230" s="302">
        <f t="shared" ref="N230:N231" si="185">SUM(K230:M230)</f>
        <v>0.77220824692134971</v>
      </c>
    </row>
    <row r="231" spans="1:14" x14ac:dyDescent="0.2">
      <c r="A231" s="282" t="s">
        <v>363</v>
      </c>
      <c r="B231" s="302">
        <f>SUM(B229:B230)</f>
        <v>12.009910318278255</v>
      </c>
      <c r="C231" s="299" t="str">
        <f>CONCATENATE("(",ROUND((B231/$H231)*100,1),")")</f>
        <v>(65.3)</v>
      </c>
      <c r="D231" s="302">
        <f>SUM(D229:D230)</f>
        <v>3.643212753509435</v>
      </c>
      <c r="E231" s="299" t="str">
        <f>CONCATENATE("(",ROUND((D231/$H231)*100,1),")")</f>
        <v>(19.8)</v>
      </c>
      <c r="F231" s="302">
        <f>SUM(F229:F230)</f>
        <v>2.734876928212326</v>
      </c>
      <c r="G231" s="299" t="str">
        <f>CONCATENATE("(",ROUND((F231/$H231)*100,1),")")</f>
        <v>(14.9)</v>
      </c>
      <c r="H231" s="302">
        <f>SUM(H229:H230)</f>
        <v>18.388000000000019</v>
      </c>
      <c r="I231" s="299" t="str">
        <f>CONCATENATE("(",ROUND((H231/$H231)*100,1),")")</f>
        <v>(100)</v>
      </c>
      <c r="K231" s="302">
        <f t="shared" si="182"/>
        <v>1.0728971711712525</v>
      </c>
      <c r="L231" s="302">
        <f t="shared" si="183"/>
        <v>0.59310171622125862</v>
      </c>
      <c r="M231" s="302">
        <f t="shared" si="184"/>
        <v>0.31000111260752439</v>
      </c>
      <c r="N231" s="302">
        <f t="shared" si="185"/>
        <v>1.9760000000000355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4.3420701731362881</v>
      </c>
      <c r="C240" s="299" t="str">
        <f>CONCATENATE("(",ROUND((B240/$H242)*100,1),")")</f>
        <v>(20.9)</v>
      </c>
      <c r="D240" s="302">
        <f>'Ind T6'!M99</f>
        <v>4.6193946528847656</v>
      </c>
      <c r="E240" s="299" t="str">
        <f>CONCATENATE("(",ROUND((D240/$H242)*100,1),")")</f>
        <v>(22.3)</v>
      </c>
      <c r="F240" s="302">
        <f>'Ind T6'!N99</f>
        <v>0.42023321543484926</v>
      </c>
      <c r="G240" s="299" t="str">
        <f>CONCATENATE("(",ROUND((F240/$H242)*100,1),")")</f>
        <v>(2)</v>
      </c>
      <c r="H240" s="302">
        <f>SUM(B240,D240,F240)</f>
        <v>9.3816980414559037</v>
      </c>
      <c r="I240" s="299" t="str">
        <f>CONCATENATE("(",ROUND((H240/$H242)*100,1),")")</f>
        <v>(45.2)</v>
      </c>
      <c r="K240" s="302">
        <f>B245-B240</f>
        <v>0.23167437528705737</v>
      </c>
      <c r="L240" s="302">
        <f>D245-D240</f>
        <v>0.25923640653744151</v>
      </c>
      <c r="M240" s="302">
        <f>F245-F240</f>
        <v>1.1680031701181814E-2</v>
      </c>
      <c r="N240" s="302">
        <f>SUM(K240:M240)</f>
        <v>0.50259081352568069</v>
      </c>
    </row>
    <row r="241" spans="1:14" x14ac:dyDescent="0.2">
      <c r="A241" s="282" t="s">
        <v>365</v>
      </c>
      <c r="B241" s="302">
        <f>'Ind T6'!L98</f>
        <v>3.6962631055863007</v>
      </c>
      <c r="C241" s="299" t="str">
        <f>CONCATENATE("(",ROUND((B241/$H242)*100,1),")")</f>
        <v>(17.8)</v>
      </c>
      <c r="D241" s="302">
        <f>'Ind T6'!M98</f>
        <v>7.0093224384824966</v>
      </c>
      <c r="E241" s="299" t="str">
        <f>CONCATENATE("(",ROUND((D241/$H242)*100,1),")")</f>
        <v>(33.8)</v>
      </c>
      <c r="F241" s="302">
        <f>'Ind T6'!N98</f>
        <v>0.65871641447530926</v>
      </c>
      <c r="G241" s="299" t="str">
        <f>CONCATENATE("(",ROUND((F241/$H242)*100,1),")")</f>
        <v>(3.2)</v>
      </c>
      <c r="H241" s="302">
        <f t="shared" ref="H241" si="186">SUM(B241,D241,F241)</f>
        <v>11.364301958544106</v>
      </c>
      <c r="I241" s="299" t="str">
        <f>CONCATENATE("(",ROUND((H241/$H242)*100,1),")")</f>
        <v>(54.8)</v>
      </c>
      <c r="K241" s="302">
        <f t="shared" ref="K241:K242" si="187">B246-B241</f>
        <v>0.19520151524685447</v>
      </c>
      <c r="L241" s="302">
        <f t="shared" ref="L241:L242" si="188">D246-D241</f>
        <v>0.33968257881544783</v>
      </c>
      <c r="M241" s="302">
        <f t="shared" ref="M241:M242" si="189">F246-F241</f>
        <v>1.6525092412046805E-2</v>
      </c>
      <c r="N241" s="302">
        <f t="shared" ref="N241:N242" si="190">SUM(K241:M241)</f>
        <v>0.55140918647434911</v>
      </c>
    </row>
    <row r="242" spans="1:14" x14ac:dyDescent="0.2">
      <c r="A242" s="282" t="s">
        <v>363</v>
      </c>
      <c r="B242" s="302">
        <f>SUM(B240:B241)</f>
        <v>8.0383332787225896</v>
      </c>
      <c r="C242" s="299" t="str">
        <f>CONCATENATE("(",ROUND((B242/$H242)*100,1),")")</f>
        <v>(38.7)</v>
      </c>
      <c r="D242" s="302">
        <f>SUM(D240:D241)</f>
        <v>11.628717091367262</v>
      </c>
      <c r="E242" s="299" t="str">
        <f>CONCATENATE("(",ROUND((D242/$H242)*100,1),")")</f>
        <v>(56.1)</v>
      </c>
      <c r="F242" s="302">
        <f>SUM(F240:F241)</f>
        <v>1.0789496299101584</v>
      </c>
      <c r="G242" s="299" t="str">
        <f>CONCATENATE("(",ROUND((F242/$H242)*100,1),")")</f>
        <v>(5.2)</v>
      </c>
      <c r="H242" s="302">
        <f>SUM(H240:H241)</f>
        <v>20.746000000000009</v>
      </c>
      <c r="I242" s="299" t="str">
        <f>CONCATENATE("(",ROUND((H242/$H242)*100,1),")")</f>
        <v>(100)</v>
      </c>
      <c r="K242" s="302">
        <f t="shared" si="187"/>
        <v>0.42687589053391051</v>
      </c>
      <c r="L242" s="302">
        <f t="shared" si="188"/>
        <v>0.59891898535289023</v>
      </c>
      <c r="M242" s="302">
        <f t="shared" si="189"/>
        <v>2.8205124113228841E-2</v>
      </c>
      <c r="N242" s="302">
        <f t="shared" si="190"/>
        <v>1.0540000000000296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4.5737445484233454</v>
      </c>
      <c r="C245" s="299" t="str">
        <f>CONCATENATE("(",ROUND((B245/$H247)*100,1),")")</f>
        <v>(21)</v>
      </c>
      <c r="D245" s="302">
        <f>'Ind T6'!R99</f>
        <v>4.8786310594222071</v>
      </c>
      <c r="E245" s="299" t="str">
        <f>CONCATENATE("(",ROUND((D245/$H247)*100,1),")")</f>
        <v>(22.4)</v>
      </c>
      <c r="F245" s="302">
        <f>'Ind T6'!S99</f>
        <v>0.43191324713603108</v>
      </c>
      <c r="G245" s="299" t="str">
        <f>CONCATENATE("(",ROUND((F245/$H247)*100,1),")")</f>
        <v>(2)</v>
      </c>
      <c r="H245" s="302">
        <f>SUM(B245,D245,F245)</f>
        <v>9.8842888549815839</v>
      </c>
      <c r="I245" s="299" t="str">
        <f>CONCATENATE("(",ROUND((H245/$H247)*100,1),")")</f>
        <v>(45.3)</v>
      </c>
      <c r="K245" s="302">
        <f>B250-B245</f>
        <v>0.84550119917583899</v>
      </c>
      <c r="L245" s="302">
        <f>D250-D245</f>
        <v>0.80102647675604466</v>
      </c>
      <c r="M245" s="302">
        <f>F250-F245</f>
        <v>6.8197014506152676E-2</v>
      </c>
      <c r="N245" s="302">
        <f>SUM(K245:M245)</f>
        <v>1.7147246904380364</v>
      </c>
    </row>
    <row r="246" spans="1:14" x14ac:dyDescent="0.2">
      <c r="A246" s="282" t="s">
        <v>365</v>
      </c>
      <c r="B246" s="302">
        <f>'Ind T6'!Q98</f>
        <v>3.8914646208331551</v>
      </c>
      <c r="C246" s="299" t="str">
        <f>CONCATENATE("(",ROUND((B246/$H247)*100,1),")")</f>
        <v>(17.9)</v>
      </c>
      <c r="D246" s="302">
        <f>'Ind T6'!R98</f>
        <v>7.3490050172979444</v>
      </c>
      <c r="E246" s="299" t="str">
        <f>CONCATENATE("(",ROUND((D246/$H247)*100,1),")")</f>
        <v>(33.7)</v>
      </c>
      <c r="F246" s="302">
        <f>'Ind T6'!S98</f>
        <v>0.67524150688735607</v>
      </c>
      <c r="G246" s="299" t="str">
        <f>CONCATENATE("(",ROUND((F246/$H247)*100,1),")")</f>
        <v>(3.1)</v>
      </c>
      <c r="H246" s="302">
        <f t="shared" ref="H246" si="191">SUM(B246,D246,F246)</f>
        <v>11.915711145018456</v>
      </c>
      <c r="I246" s="299" t="str">
        <f>CONCATENATE("(",ROUND((H246/$H247)*100,1),")")</f>
        <v>(54.7)</v>
      </c>
      <c r="K246" s="302">
        <f t="shared" ref="K246:K247" si="192">B251-B246</f>
        <v>0.68761804058818177</v>
      </c>
      <c r="L246" s="302">
        <f t="shared" ref="L246:L247" si="193">D251-D246</f>
        <v>1.1482172423133381</v>
      </c>
      <c r="M246" s="302">
        <f t="shared" ref="M246:M247" si="194">F251-F246</f>
        <v>0.1054400266603821</v>
      </c>
      <c r="N246" s="302">
        <f t="shared" ref="N246:N247" si="195">SUM(K246:M246)</f>
        <v>1.941275309561902</v>
      </c>
    </row>
    <row r="247" spans="1:14" x14ac:dyDescent="0.2">
      <c r="A247" s="282" t="s">
        <v>363</v>
      </c>
      <c r="B247" s="302">
        <f>SUM(B245:B246)</f>
        <v>8.4652091692565001</v>
      </c>
      <c r="C247" s="299" t="str">
        <f>CONCATENATE("(",ROUND((B247/$H247)*100,1),")")</f>
        <v>(38.8)</v>
      </c>
      <c r="D247" s="302">
        <f>SUM(D245:D246)</f>
        <v>12.227636076720152</v>
      </c>
      <c r="E247" s="299" t="str">
        <f>CONCATENATE("(",ROUND((D247/$H247)*100,1),")")</f>
        <v>(56.1)</v>
      </c>
      <c r="F247" s="302">
        <f>SUM(F245:F246)</f>
        <v>1.1071547540233873</v>
      </c>
      <c r="G247" s="299" t="str">
        <f>CONCATENATE("(",ROUND((F247/$H247)*100,1),")")</f>
        <v>(5.1)</v>
      </c>
      <c r="H247" s="302">
        <f>SUM(H245:H246)</f>
        <v>21.80000000000004</v>
      </c>
      <c r="I247" s="299" t="str">
        <f>CONCATENATE("(",ROUND((H247/$H247)*100,1),")")</f>
        <v>(100)</v>
      </c>
      <c r="K247" s="302">
        <f t="shared" si="192"/>
        <v>1.5331192397640212</v>
      </c>
      <c r="L247" s="302">
        <f t="shared" si="193"/>
        <v>1.9492437190693828</v>
      </c>
      <c r="M247" s="302">
        <f t="shared" si="194"/>
        <v>0.17363704116653467</v>
      </c>
      <c r="N247" s="302">
        <f t="shared" si="195"/>
        <v>3.6559999999999384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5.4192457475991844</v>
      </c>
      <c r="C250" s="299" t="str">
        <f>CONCATENATE("(",ROUND((B250/$H252)*100,1),")")</f>
        <v>(21.3)</v>
      </c>
      <c r="D250" s="302">
        <f>'Ind T6'!W99</f>
        <v>5.6796575361782518</v>
      </c>
      <c r="E250" s="299" t="str">
        <f>CONCATENATE("(",ROUND((D250/$H252)*100,1),")")</f>
        <v>(22.3)</v>
      </c>
      <c r="F250" s="302">
        <f>'Ind T6'!X99</f>
        <v>0.50011026164218375</v>
      </c>
      <c r="G250" s="299" t="str">
        <f>CONCATENATE("(",ROUND((F250/$H252)*100,1),")")</f>
        <v>(2)</v>
      </c>
      <c r="H250" s="302">
        <f>SUM(B250,D250,F250)</f>
        <v>11.59901354541962</v>
      </c>
      <c r="I250" s="299" t="str">
        <f>CONCATENATE("(",ROUND((H250/$H252)*100,1),")")</f>
        <v>(45.6)</v>
      </c>
      <c r="K250" s="302">
        <f>B250-B240</f>
        <v>1.0771755744628964</v>
      </c>
      <c r="L250" s="302">
        <f>D250-D240</f>
        <v>1.0602628832934862</v>
      </c>
      <c r="M250" s="302">
        <f>F250-F240</f>
        <v>7.987704620733449E-2</v>
      </c>
      <c r="N250" s="302">
        <f>SUM(K250:M250)</f>
        <v>2.2173155039637171</v>
      </c>
    </row>
    <row r="251" spans="1:14" x14ac:dyDescent="0.2">
      <c r="A251" s="282" t="s">
        <v>365</v>
      </c>
      <c r="B251" s="302">
        <f>'Ind T6'!V98</f>
        <v>4.5790826614213369</v>
      </c>
      <c r="C251" s="299" t="str">
        <f>CONCATENATE("(",ROUND((B251/$H252)*100,1),")")</f>
        <v>(18)</v>
      </c>
      <c r="D251" s="302">
        <f>'Ind T6'!W98</f>
        <v>8.4972222596112825</v>
      </c>
      <c r="E251" s="299" t="str">
        <f>CONCATENATE("(",ROUND((D251/$H252)*100,1),")")</f>
        <v>(33.4)</v>
      </c>
      <c r="F251" s="302">
        <f>'Ind T6'!X98</f>
        <v>0.78068153354773817</v>
      </c>
      <c r="G251" s="299" t="str">
        <f>CONCATENATE("(",ROUND((F251/$H252)*100,1),")")</f>
        <v>(3.1)</v>
      </c>
      <c r="H251" s="302">
        <f t="shared" ref="H251" si="196">SUM(B251,D251,F251)</f>
        <v>13.856986454580358</v>
      </c>
      <c r="I251" s="299" t="str">
        <f>CONCATENATE("(",ROUND((H251/$H252)*100,1),")")</f>
        <v>(54.4)</v>
      </c>
      <c r="K251" s="302">
        <f t="shared" ref="K251:K252" si="197">B251-B241</f>
        <v>0.88281955583503624</v>
      </c>
      <c r="L251" s="302">
        <f t="shared" ref="L251:L252" si="198">D251-D241</f>
        <v>1.4878998211287859</v>
      </c>
      <c r="M251" s="302">
        <f t="shared" ref="M251:M252" si="199">F251-F241</f>
        <v>0.12196511907242891</v>
      </c>
      <c r="N251" s="302">
        <f t="shared" ref="N251:N252" si="200">SUM(K251:M251)</f>
        <v>2.4926844960362509</v>
      </c>
    </row>
    <row r="252" spans="1:14" x14ac:dyDescent="0.2">
      <c r="A252" s="282" t="s">
        <v>363</v>
      </c>
      <c r="B252" s="302">
        <f>SUM(B250:B251)</f>
        <v>9.9983284090205213</v>
      </c>
      <c r="C252" s="299" t="str">
        <f>CONCATENATE("(",ROUND((B252/$H252)*100,1),")")</f>
        <v>(39.3)</v>
      </c>
      <c r="D252" s="302">
        <f>SUM(D250:D251)</f>
        <v>14.176879795789535</v>
      </c>
      <c r="E252" s="299" t="str">
        <f>CONCATENATE("(",ROUND((D252/$H252)*100,1),")")</f>
        <v>(55.7)</v>
      </c>
      <c r="F252" s="302">
        <f>SUM(F250:F251)</f>
        <v>1.2807917951899219</v>
      </c>
      <c r="G252" s="299" t="str">
        <f>CONCATENATE("(",ROUND((F252/$H252)*100,1),")")</f>
        <v>(5)</v>
      </c>
      <c r="H252" s="302">
        <f>SUM(H250:H251)</f>
        <v>25.455999999999978</v>
      </c>
      <c r="I252" s="299" t="str">
        <f>CONCATENATE("(",ROUND((H252/$H252)*100,1),")")</f>
        <v>(100)</v>
      </c>
      <c r="K252" s="302">
        <f t="shared" si="197"/>
        <v>1.9599951302979317</v>
      </c>
      <c r="L252" s="302">
        <f t="shared" si="198"/>
        <v>2.548162704422273</v>
      </c>
      <c r="M252" s="302">
        <f t="shared" si="199"/>
        <v>0.20184216527976351</v>
      </c>
      <c r="N252" s="302">
        <f t="shared" si="200"/>
        <v>4.709999999999968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0.29433483202077154</v>
      </c>
      <c r="C261" s="299" t="str">
        <f>CONCATENATE("(",ROUND((B261/$H263)*100,1),")")</f>
        <v>(16.6)</v>
      </c>
      <c r="D261" s="302">
        <f>'Ind T6'!M108</f>
        <v>0.1717600849222356</v>
      </c>
      <c r="E261" s="299" t="str">
        <f>CONCATENATE("(",ROUND((D261/$H263)*100,1),")")</f>
        <v>(9.7)</v>
      </c>
      <c r="F261" s="302">
        <f>'Ind T6'!N108</f>
        <v>0.63985350320575518</v>
      </c>
      <c r="G261" s="299" t="str">
        <f>CONCATENATE("(",ROUND((F261/$H263)*100,1),")")</f>
        <v>(36)</v>
      </c>
      <c r="H261" s="302">
        <f>SUM(B261,D261,F261)</f>
        <v>1.1059484201487624</v>
      </c>
      <c r="I261" s="299" t="str">
        <f>CONCATENATE("(",ROUND((H261/$H263)*100,1),")")</f>
        <v>(62.2)</v>
      </c>
      <c r="K261" s="302">
        <f>B266-B261</f>
        <v>-8.5125392346428463E-3</v>
      </c>
      <c r="L261" s="302">
        <f>D266-D261</f>
        <v>3.8830398732649096E-3</v>
      </c>
      <c r="M261" s="302">
        <f>F266-F261</f>
        <v>-1.1066650208251594E-2</v>
      </c>
      <c r="N261" s="302">
        <f>SUM(K261:M261)</f>
        <v>-1.5696149569629531E-2</v>
      </c>
    </row>
    <row r="262" spans="1:14" x14ac:dyDescent="0.2">
      <c r="A262" s="282" t="s">
        <v>365</v>
      </c>
      <c r="B262" s="302">
        <f>'Ind T6'!L107</f>
        <v>0.18042025727091751</v>
      </c>
      <c r="C262" s="299" t="str">
        <f>CONCATENATE("(",ROUND((B262/$H263)*100,1),")")</f>
        <v>(10.1)</v>
      </c>
      <c r="D262" s="302">
        <f>'Ind T6'!M107</f>
        <v>0.24748107905081923</v>
      </c>
      <c r="E262" s="299" t="str">
        <f>CONCATENATE("(",ROUND((D262/$H263)*100,1),")")</f>
        <v>(13.9)</v>
      </c>
      <c r="F262" s="302">
        <f>'Ind T6'!N107</f>
        <v>0.24415024352950288</v>
      </c>
      <c r="G262" s="299" t="str">
        <f>CONCATENATE("(",ROUND((F262/$H263)*100,1),")")</f>
        <v>(13.7)</v>
      </c>
      <c r="H262" s="302">
        <f t="shared" ref="H262" si="201">SUM(B262,D262,F262)</f>
        <v>0.67205157985123964</v>
      </c>
      <c r="I262" s="299" t="str">
        <f>CONCATENATE("(",ROUND((H262/$H263)*100,1),")")</f>
        <v>(37.8)</v>
      </c>
      <c r="K262" s="302">
        <f t="shared" ref="K262:K263" si="202">B267-B262</f>
        <v>-4.4442648950610564E-3</v>
      </c>
      <c r="L262" s="302">
        <f t="shared" ref="L262:L263" si="203">D267-D262</f>
        <v>-2.4905423812765504E-3</v>
      </c>
      <c r="M262" s="302">
        <f t="shared" ref="M262:M263" si="204">F267-F262</f>
        <v>-8.3690431540347221E-3</v>
      </c>
      <c r="N262" s="302">
        <f t="shared" ref="N262:N263" si="205">SUM(K262:M262)</f>
        <v>-1.5303850430372329E-2</v>
      </c>
    </row>
    <row r="263" spans="1:14" x14ac:dyDescent="0.2">
      <c r="A263" s="282" t="s">
        <v>363</v>
      </c>
      <c r="B263" s="302">
        <f>SUM(B261:B262)</f>
        <v>0.47475508929168908</v>
      </c>
      <c r="C263" s="299" t="str">
        <f>CONCATENATE("(",ROUND((B263/$H263)*100,1),")")</f>
        <v>(26.7)</v>
      </c>
      <c r="D263" s="302">
        <f>SUM(D261:D262)</f>
        <v>0.41924116397305483</v>
      </c>
      <c r="E263" s="299" t="str">
        <f>CONCATENATE("(",ROUND((D263/$H263)*100,1),")")</f>
        <v>(23.6)</v>
      </c>
      <c r="F263" s="302">
        <f>SUM(F261:F262)</f>
        <v>0.88400374673525806</v>
      </c>
      <c r="G263" s="299" t="str">
        <f>CONCATENATE("(",ROUND((F263/$H263)*100,1),")")</f>
        <v>(49.7)</v>
      </c>
      <c r="H263" s="302">
        <f>SUM(H261:H262)</f>
        <v>1.778000000000002</v>
      </c>
      <c r="I263" s="299" t="str">
        <f>CONCATENATE("(",ROUND((H263/$H263)*100,1),")")</f>
        <v>(100)</v>
      </c>
      <c r="K263" s="302">
        <f t="shared" si="202"/>
        <v>-1.2956804129703903E-2</v>
      </c>
      <c r="L263" s="302">
        <f t="shared" si="203"/>
        <v>1.392497491988387E-3</v>
      </c>
      <c r="M263" s="302">
        <f t="shared" si="204"/>
        <v>-1.9435693362286344E-2</v>
      </c>
      <c r="N263" s="302">
        <f t="shared" si="205"/>
        <v>-3.1000000000001859E-2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0.2858222927861287</v>
      </c>
      <c r="C266" s="299" t="str">
        <f>CONCATENATE("(",ROUND((B266/$H268)*100,1),")")</f>
        <v>(16.4)</v>
      </c>
      <c r="D266" s="302">
        <f>'Ind T6'!R108</f>
        <v>0.17564312479550051</v>
      </c>
      <c r="E266" s="299" t="str">
        <f>CONCATENATE("(",ROUND((D266/$H268)*100,1),")")</f>
        <v>(10.1)</v>
      </c>
      <c r="F266" s="302">
        <f>'Ind T6'!S108</f>
        <v>0.62878685299750359</v>
      </c>
      <c r="G266" s="299" t="str">
        <f>CONCATENATE("(",ROUND((F266/$H268)*100,1),")")</f>
        <v>(36)</v>
      </c>
      <c r="H266" s="302">
        <f>SUM(B266,D266,F266)</f>
        <v>1.0902522705791329</v>
      </c>
      <c r="I266" s="299" t="str">
        <f>CONCATENATE("(",ROUND((H266/$H268)*100,1),")")</f>
        <v>(62.4)</v>
      </c>
      <c r="K266" s="302">
        <f>B271-B266</f>
        <v>2.0053300679093167E-3</v>
      </c>
      <c r="L266" s="302">
        <f>D271-D266</f>
        <v>1.5088712138437071E-2</v>
      </c>
      <c r="M266" s="302">
        <f>F271-F266</f>
        <v>1.7402342973085405E-2</v>
      </c>
      <c r="N266" s="302">
        <f>SUM(K266:M266)</f>
        <v>3.4496385179431793E-2</v>
      </c>
    </row>
    <row r="267" spans="1:14" x14ac:dyDescent="0.2">
      <c r="A267" s="282" t="s">
        <v>365</v>
      </c>
      <c r="B267" s="302">
        <f>'Ind T6'!Q107</f>
        <v>0.17597599237585645</v>
      </c>
      <c r="C267" s="299" t="str">
        <f>CONCATENATE("(",ROUND((B267/$H268)*100,1),")")</f>
        <v>(10.1)</v>
      </c>
      <c r="D267" s="302">
        <f>'Ind T6'!R107</f>
        <v>0.24499053666954268</v>
      </c>
      <c r="E267" s="299" t="str">
        <f>CONCATENATE("(",ROUND((D267/$H268)*100,1),")")</f>
        <v>(14)</v>
      </c>
      <c r="F267" s="302">
        <f>'Ind T6'!S107</f>
        <v>0.23578120037546815</v>
      </c>
      <c r="G267" s="299" t="str">
        <f>CONCATENATE("(",ROUND((F267/$H268)*100,1),")")</f>
        <v>(13.5)</v>
      </c>
      <c r="H267" s="302">
        <f t="shared" ref="H267" si="206">SUM(B267,D267,F267)</f>
        <v>0.65674772942086723</v>
      </c>
      <c r="I267" s="299" t="str">
        <f>CONCATENATE("(",ROUND((H267/$H268)*100,1),")")</f>
        <v>(37.6)</v>
      </c>
      <c r="K267" s="302">
        <f t="shared" ref="K267:K268" si="207">B272-B267</f>
        <v>4.5998485629942243E-3</v>
      </c>
      <c r="L267" s="302">
        <f t="shared" ref="L267:L268" si="208">D272-D267</f>
        <v>5.0032109802420066E-3</v>
      </c>
      <c r="M267" s="302">
        <f t="shared" ref="M267:M268" si="209">F272-F267</f>
        <v>-6.0994447226693782E-3</v>
      </c>
      <c r="N267" s="302">
        <f t="shared" ref="N267:N268" si="210">SUM(K267:M267)</f>
        <v>3.5036148205668527E-3</v>
      </c>
    </row>
    <row r="268" spans="1:14" x14ac:dyDescent="0.2">
      <c r="A268" s="282" t="s">
        <v>363</v>
      </c>
      <c r="B268" s="302">
        <f>SUM(B266:B267)</f>
        <v>0.46179828516198518</v>
      </c>
      <c r="C268" s="299" t="str">
        <f>CONCATENATE("(",ROUND((B268/$H268)*100,1),")")</f>
        <v>(26.4)</v>
      </c>
      <c r="D268" s="302">
        <f>SUM(D266:D267)</f>
        <v>0.42063366146504322</v>
      </c>
      <c r="E268" s="299" t="str">
        <f>CONCATENATE("(",ROUND((D268/$H268)*100,1),")")</f>
        <v>(24.1)</v>
      </c>
      <c r="F268" s="302">
        <f>SUM(F266:F267)</f>
        <v>0.86456805337297171</v>
      </c>
      <c r="G268" s="299" t="str">
        <f>CONCATENATE("(",ROUND((F268/$H268)*100,1),")")</f>
        <v>(49.5)</v>
      </c>
      <c r="H268" s="302">
        <f>SUM(H266:H267)</f>
        <v>1.7470000000000001</v>
      </c>
      <c r="I268" s="299" t="str">
        <f>CONCATENATE("(",ROUND((H268/$H268)*100,1),")")</f>
        <v>(100)</v>
      </c>
      <c r="K268" s="302">
        <f t="shared" si="207"/>
        <v>6.6051786309034854E-3</v>
      </c>
      <c r="L268" s="302">
        <f t="shared" si="208"/>
        <v>2.0091923118679023E-2</v>
      </c>
      <c r="M268" s="302">
        <f t="shared" si="209"/>
        <v>1.1302898250416082E-2</v>
      </c>
      <c r="N268" s="302">
        <f t="shared" si="210"/>
        <v>3.799999999999859E-2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0.28782762285403801</v>
      </c>
      <c r="C271" s="299" t="str">
        <f>CONCATENATE("(",ROUND((B271/$H273)*100,1),")")</f>
        <v>(16.1)</v>
      </c>
      <c r="D271" s="302">
        <f>'Ind T6'!W108</f>
        <v>0.19073183693393758</v>
      </c>
      <c r="E271" s="299" t="str">
        <f>CONCATENATE("(",ROUND((D271/$H273)*100,1),")")</f>
        <v>(10.7)</v>
      </c>
      <c r="F271" s="302">
        <f>'Ind T6'!X108</f>
        <v>0.64618919597058899</v>
      </c>
      <c r="G271" s="299" t="str">
        <f>CONCATENATE("(",ROUND((F271/$H273)*100,1),")")</f>
        <v>(36.2)</v>
      </c>
      <c r="H271" s="302">
        <f>SUM(B271,D271,F271)</f>
        <v>1.1247486557585646</v>
      </c>
      <c r="I271" s="299" t="str">
        <f>CONCATENATE("(",ROUND((H271/$H273)*100,1),")")</f>
        <v>(63)</v>
      </c>
      <c r="K271" s="302">
        <f>B271-B261</f>
        <v>-6.5072091667335297E-3</v>
      </c>
      <c r="L271" s="302">
        <f>D271-D261</f>
        <v>1.8971752011701981E-2</v>
      </c>
      <c r="M271" s="302">
        <f>F271-F261</f>
        <v>6.3356927648338113E-3</v>
      </c>
      <c r="N271" s="302">
        <f>SUM(K271:M271)</f>
        <v>1.8800235609802263E-2</v>
      </c>
    </row>
    <row r="272" spans="1:14" x14ac:dyDescent="0.2">
      <c r="A272" s="282" t="s">
        <v>365</v>
      </c>
      <c r="B272" s="302">
        <f>'Ind T6'!V107</f>
        <v>0.18057584093885068</v>
      </c>
      <c r="C272" s="299" t="str">
        <f>CONCATENATE("(",ROUND((B272/$H273)*100,1),")")</f>
        <v>(10.1)</v>
      </c>
      <c r="D272" s="302">
        <f>'Ind T6'!W107</f>
        <v>0.24999374764978469</v>
      </c>
      <c r="E272" s="299" t="str">
        <f>CONCATENATE("(",ROUND((D272/$H273)*100,1),")")</f>
        <v>(14)</v>
      </c>
      <c r="F272" s="302">
        <f>'Ind T6'!X107</f>
        <v>0.22968175565279877</v>
      </c>
      <c r="G272" s="299" t="str">
        <f>CONCATENATE("(",ROUND((F272/$H273)*100,1),")")</f>
        <v>(12.9)</v>
      </c>
      <c r="H272" s="302">
        <f t="shared" ref="H272" si="211">SUM(B272,D272,F272)</f>
        <v>0.66025134424143417</v>
      </c>
      <c r="I272" s="299" t="str">
        <f>CONCATENATE("(",ROUND((H272/$H273)*100,1),")")</f>
        <v>(37)</v>
      </c>
      <c r="K272" s="302">
        <f t="shared" ref="K272:K273" si="212">B272-B262</f>
        <v>1.5558366793316791E-4</v>
      </c>
      <c r="L272" s="302">
        <f t="shared" ref="L272:L273" si="213">D272-D262</f>
        <v>2.5126685989654562E-3</v>
      </c>
      <c r="M272" s="302">
        <f t="shared" ref="M272:M273" si="214">F272-F262</f>
        <v>-1.44684878767041E-2</v>
      </c>
      <c r="N272" s="302">
        <f t="shared" ref="N272:N273" si="215">SUM(K272:M272)</f>
        <v>-1.1800235609805476E-2</v>
      </c>
    </row>
    <row r="273" spans="1:14" x14ac:dyDescent="0.2">
      <c r="A273" s="282" t="s">
        <v>363</v>
      </c>
      <c r="B273" s="302">
        <f>SUM(B271:B272)</f>
        <v>0.46840346379288866</v>
      </c>
      <c r="C273" s="299" t="str">
        <f>CONCATENATE("(",ROUND((B273/$H273)*100,1),")")</f>
        <v>(26.2)</v>
      </c>
      <c r="D273" s="302">
        <f>SUM(D271:D272)</f>
        <v>0.44072558458372224</v>
      </c>
      <c r="E273" s="299" t="str">
        <f>CONCATENATE("(",ROUND((D273/$H273)*100,1),")")</f>
        <v>(24.7)</v>
      </c>
      <c r="F273" s="302">
        <f>SUM(F271:F272)</f>
        <v>0.87587095162338779</v>
      </c>
      <c r="G273" s="299" t="str">
        <f>CONCATENATE("(",ROUND((F273/$H273)*100,1),")")</f>
        <v>(49.1)</v>
      </c>
      <c r="H273" s="302">
        <f>SUM(H271:H272)</f>
        <v>1.7849999999999988</v>
      </c>
      <c r="I273" s="299" t="str">
        <f>CONCATENATE("(",ROUND((H273/$H273)*100,1),")")</f>
        <v>(100)</v>
      </c>
      <c r="K273" s="302">
        <f t="shared" si="212"/>
        <v>-6.3516254988004173E-3</v>
      </c>
      <c r="L273" s="302">
        <f t="shared" si="213"/>
        <v>2.148442061066741E-2</v>
      </c>
      <c r="M273" s="302">
        <f t="shared" si="214"/>
        <v>-8.1327951118702613E-3</v>
      </c>
      <c r="N273" s="302">
        <f t="shared" si="215"/>
        <v>6.9999999999967311E-3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4.1125991140150173</v>
      </c>
      <c r="C282" s="299" t="str">
        <f>CONCATENATE("(",ROUND((B282/$H284)*100,1),")")</f>
        <v>(54.6)</v>
      </c>
      <c r="D282" s="302">
        <f>'Ind T6'!M117</f>
        <v>0.21844212080405437</v>
      </c>
      <c r="E282" s="299" t="str">
        <f>CONCATENATE("(",ROUND((D282/$H284)*100,1),")")</f>
        <v>(2.9)</v>
      </c>
      <c r="F282" s="302">
        <f>'Ind T6'!N117</f>
        <v>1.0388442303872758</v>
      </c>
      <c r="G282" s="299" t="str">
        <f>CONCATENATE("(",ROUND((F282/$H284)*100,1),")")</f>
        <v>(13.8)</v>
      </c>
      <c r="H282" s="302">
        <f>SUM(B282,D282,F282)</f>
        <v>5.3698854652063472</v>
      </c>
      <c r="I282" s="299" t="str">
        <f>CONCATENATE("(",ROUND((H282/$H284)*100,1),")")</f>
        <v>(71.3)</v>
      </c>
      <c r="K282" s="302">
        <f>B287-B282</f>
        <v>0.192675629537848</v>
      </c>
      <c r="L282" s="302">
        <f>D287-D282</f>
        <v>1.354715929365824E-2</v>
      </c>
      <c r="M282" s="302">
        <f>F287-F282</f>
        <v>8.1840826479353757E-2</v>
      </c>
      <c r="N282" s="302">
        <f>SUM(K282:M282)</f>
        <v>0.28806361531086</v>
      </c>
    </row>
    <row r="283" spans="1:14" x14ac:dyDescent="0.2">
      <c r="A283" s="282" t="s">
        <v>365</v>
      </c>
      <c r="B283" s="302">
        <f>'Ind T6'!L116</f>
        <v>1.6470514731336607</v>
      </c>
      <c r="C283" s="299" t="str">
        <f>CONCATENATE("(",ROUND((B283/$H284)*100,1),")")</f>
        <v>(21.9)</v>
      </c>
      <c r="D283" s="302">
        <f>'Ind T6'!M116</f>
        <v>0.34931679909423879</v>
      </c>
      <c r="E283" s="299" t="str">
        <f>CONCATENATE("(",ROUND((D283/$H284)*100,1),")")</f>
        <v>(4.6)</v>
      </c>
      <c r="F283" s="302">
        <f>'Ind T6'!N116</f>
        <v>0.16274626256573474</v>
      </c>
      <c r="G283" s="299" t="str">
        <f>CONCATENATE("(",ROUND((F283/$H284)*100,1),")")</f>
        <v>(2.2)</v>
      </c>
      <c r="H283" s="302">
        <f t="shared" ref="H283" si="216">SUM(B283,D283,F283)</f>
        <v>2.159114534793634</v>
      </c>
      <c r="I283" s="299" t="str">
        <f>CONCATENATE("(",ROUND((H283/$H284)*100,1),")")</f>
        <v>(28.7)</v>
      </c>
      <c r="K283" s="302">
        <f t="shared" ref="K283:K284" si="217">B288-B283</f>
        <v>0.13044533860738161</v>
      </c>
      <c r="L283" s="302">
        <f t="shared" ref="L283:L284" si="218">D288-D283</f>
        <v>1.3929573690758923E-2</v>
      </c>
      <c r="M283" s="302">
        <f t="shared" ref="M283:M284" si="219">F288-F283</f>
        <v>1.1561472390987287E-2</v>
      </c>
      <c r="N283" s="302">
        <f t="shared" ref="N283:N284" si="220">SUM(K283:M283)</f>
        <v>0.15593638468912782</v>
      </c>
    </row>
    <row r="284" spans="1:14" x14ac:dyDescent="0.2">
      <c r="A284" s="282" t="s">
        <v>363</v>
      </c>
      <c r="B284" s="302">
        <f>SUM(B282:B283)</f>
        <v>5.7596505871486778</v>
      </c>
      <c r="C284" s="299" t="str">
        <f>CONCATENATE("(",ROUND((B284/$H284)*100,1),")")</f>
        <v>(76.5)</v>
      </c>
      <c r="D284" s="302">
        <f>SUM(D282:D283)</f>
        <v>0.56775891989829319</v>
      </c>
      <c r="E284" s="299" t="str">
        <f>CONCATENATE("(",ROUND((D284/$H284)*100,1),")")</f>
        <v>(7.5)</v>
      </c>
      <c r="F284" s="302">
        <f>SUM(F282:F283)</f>
        <v>1.2015904929530106</v>
      </c>
      <c r="G284" s="299" t="str">
        <f>CONCATENATE("(",ROUND((F284/$H284)*100,1),")")</f>
        <v>(16)</v>
      </c>
      <c r="H284" s="302">
        <f>SUM(H282:H283)</f>
        <v>7.5289999999999813</v>
      </c>
      <c r="I284" s="299" t="str">
        <f>CONCATENATE("(",ROUND((H284/$H284)*100,1),")")</f>
        <v>(100)</v>
      </c>
      <c r="K284" s="302">
        <f t="shared" si="217"/>
        <v>0.32312096814523006</v>
      </c>
      <c r="L284" s="302">
        <f t="shared" si="218"/>
        <v>2.7476732984417107E-2</v>
      </c>
      <c r="M284" s="302">
        <f t="shared" si="219"/>
        <v>9.3402298870340905E-2</v>
      </c>
      <c r="N284" s="302">
        <f t="shared" si="220"/>
        <v>0.44399999999998807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4.3052747435528653</v>
      </c>
      <c r="C287" s="299" t="str">
        <f>CONCATENATE("(",ROUND((B287/$H289)*100,1),")")</f>
        <v>(54)</v>
      </c>
      <c r="D287" s="302">
        <f>'Ind T6'!R117</f>
        <v>0.23198928009771261</v>
      </c>
      <c r="E287" s="299" t="str">
        <f>CONCATENATE("(",ROUND((D287/$H289)*100,1),")")</f>
        <v>(2.9)</v>
      </c>
      <c r="F287" s="302">
        <f>'Ind T6'!S117</f>
        <v>1.1206850568666296</v>
      </c>
      <c r="G287" s="299" t="str">
        <f>CONCATENATE("(",ROUND((F287/$H289)*100,1),")")</f>
        <v>(14.1)</v>
      </c>
      <c r="H287" s="302">
        <f>SUM(B287,D287,F287)</f>
        <v>5.6579490805172075</v>
      </c>
      <c r="I287" s="299" t="str">
        <f>CONCATENATE("(",ROUND((H287/$H289)*100,1),")")</f>
        <v>(71)</v>
      </c>
      <c r="K287" s="302">
        <f>B292-B287</f>
        <v>0.15373118208473002</v>
      </c>
      <c r="L287" s="302">
        <f>D292-D287</f>
        <v>1.2864886564807582E-2</v>
      </c>
      <c r="M287" s="302">
        <f>F292-F287</f>
        <v>7.8765230080154236E-2</v>
      </c>
      <c r="N287" s="302">
        <f>SUM(K287:M287)</f>
        <v>0.24536129872969184</v>
      </c>
    </row>
    <row r="288" spans="1:14" x14ac:dyDescent="0.2">
      <c r="A288" s="282" t="s">
        <v>365</v>
      </c>
      <c r="B288" s="302">
        <f>'Ind T6'!Q116</f>
        <v>1.7774968117410423</v>
      </c>
      <c r="C288" s="299" t="str">
        <f>CONCATENATE("(",ROUND((B288/$H289)*100,1),")")</f>
        <v>(22.3)</v>
      </c>
      <c r="D288" s="302">
        <f>'Ind T6'!R116</f>
        <v>0.36324637278499772</v>
      </c>
      <c r="E288" s="299" t="str">
        <f>CONCATENATE("(",ROUND((D288/$H289)*100,1),")")</f>
        <v>(4.6)</v>
      </c>
      <c r="F288" s="302">
        <f>'Ind T6'!S116</f>
        <v>0.17430773495672203</v>
      </c>
      <c r="G288" s="299" t="str">
        <f>CONCATENATE("(",ROUND((F288/$H289)*100,1),")")</f>
        <v>(2.2)</v>
      </c>
      <c r="H288" s="302">
        <f t="shared" ref="H288" si="221">SUM(B288,D288,F288)</f>
        <v>2.3150509194827622</v>
      </c>
      <c r="I288" s="299" t="str">
        <f>CONCATENATE("(",ROUND((H288/$H289)*100,1),")")</f>
        <v>(29)</v>
      </c>
      <c r="K288" s="302">
        <f t="shared" ref="K288:K289" si="222">B293-B288</f>
        <v>0.16353275413061863</v>
      </c>
      <c r="L288" s="302">
        <f t="shared" ref="L288:L289" si="223">D293-D288</f>
        <v>4.1396052535545014E-3</v>
      </c>
      <c r="M288" s="302">
        <f t="shared" ref="M288:M289" si="224">F293-F288</f>
        <v>8.9663418861523625E-3</v>
      </c>
      <c r="N288" s="302">
        <f t="shared" ref="N288:N289" si="225">SUM(K288:M288)</f>
        <v>0.17663870127032549</v>
      </c>
    </row>
    <row r="289" spans="1:14" x14ac:dyDescent="0.2">
      <c r="A289" s="282" t="s">
        <v>363</v>
      </c>
      <c r="B289" s="302">
        <f>SUM(B287:B288)</f>
        <v>6.0827715552939079</v>
      </c>
      <c r="C289" s="299" t="str">
        <f>CONCATENATE("(",ROUND((B289/$H289)*100,1),")")</f>
        <v>(76.3)</v>
      </c>
      <c r="D289" s="302">
        <f>SUM(D287:D288)</f>
        <v>0.5952356528827103</v>
      </c>
      <c r="E289" s="299" t="str">
        <f>CONCATENATE("(",ROUND((D289/$H289)*100,1),")")</f>
        <v>(7.5)</v>
      </c>
      <c r="F289" s="302">
        <f>SUM(F287:F288)</f>
        <v>1.2949927918233515</v>
      </c>
      <c r="G289" s="299" t="str">
        <f>CONCATENATE("(",ROUND((F289/$H289)*100,1),")")</f>
        <v>(16.2)</v>
      </c>
      <c r="H289" s="302">
        <f>SUM(H287:H288)</f>
        <v>7.9729999999999697</v>
      </c>
      <c r="I289" s="299" t="str">
        <f>CONCATENATE("(",ROUND((H289/$H289)*100,1),")")</f>
        <v>(100)</v>
      </c>
      <c r="K289" s="302">
        <f t="shared" si="222"/>
        <v>0.31726393621534843</v>
      </c>
      <c r="L289" s="302">
        <f t="shared" si="223"/>
        <v>1.7004491818362055E-2</v>
      </c>
      <c r="M289" s="302">
        <f t="shared" si="224"/>
        <v>8.7731571966306765E-2</v>
      </c>
      <c r="N289" s="302">
        <f t="shared" si="225"/>
        <v>0.42200000000001725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4.4590059256375953</v>
      </c>
      <c r="C292" s="299" t="str">
        <f>CONCATENATE("(",ROUND((B292/$H294)*100,1),")")</f>
        <v>(53.1)</v>
      </c>
      <c r="D292" s="302">
        <f>'Ind T6'!W117</f>
        <v>0.24485416666252019</v>
      </c>
      <c r="E292" s="299" t="str">
        <f>CONCATENATE("(",ROUND((D292/$H294)*100,1),")")</f>
        <v>(2.9)</v>
      </c>
      <c r="F292" s="302">
        <f>'Ind T6'!X117</f>
        <v>1.1994502869467838</v>
      </c>
      <c r="G292" s="299" t="str">
        <f>CONCATENATE("(",ROUND((F292/$H294)*100,1),")")</f>
        <v>(14.3)</v>
      </c>
      <c r="H292" s="302">
        <f>SUM(B292,D292,F292)</f>
        <v>5.9033103792468999</v>
      </c>
      <c r="I292" s="299" t="str">
        <f>CONCATENATE("(",ROUND((H292/$H294)*100,1),")")</f>
        <v>(70.3)</v>
      </c>
      <c r="K292" s="302">
        <f>B292-B282</f>
        <v>0.34640681162257803</v>
      </c>
      <c r="L292" s="302">
        <f>D292-D282</f>
        <v>2.6412045858465821E-2</v>
      </c>
      <c r="M292" s="302">
        <f>F292-F282</f>
        <v>0.16060605655950799</v>
      </c>
      <c r="N292" s="302">
        <f>SUM(K292:M292)</f>
        <v>0.53342491404055181</v>
      </c>
    </row>
    <row r="293" spans="1:14" x14ac:dyDescent="0.2">
      <c r="A293" s="282" t="s">
        <v>365</v>
      </c>
      <c r="B293" s="302">
        <f>'Ind T6'!V116</f>
        <v>1.941029565871661</v>
      </c>
      <c r="C293" s="299" t="str">
        <f>CONCATENATE("(",ROUND((B293/$H294)*100,1),")")</f>
        <v>(23.1)</v>
      </c>
      <c r="D293" s="302">
        <f>'Ind T6'!W116</f>
        <v>0.36738597803855222</v>
      </c>
      <c r="E293" s="299" t="str">
        <f>CONCATENATE("(",ROUND((D293/$H294)*100,1),")")</f>
        <v>(4.4)</v>
      </c>
      <c r="F293" s="302">
        <f>'Ind T6'!X116</f>
        <v>0.18327407684287439</v>
      </c>
      <c r="G293" s="299" t="str">
        <f>CONCATENATE("(",ROUND((F293/$H294)*100,1),")")</f>
        <v>(2.2)</v>
      </c>
      <c r="H293" s="302">
        <f t="shared" ref="H293" si="226">SUM(B293,D293,F293)</f>
        <v>2.4916896207530872</v>
      </c>
      <c r="I293" s="299" t="str">
        <f>CONCATENATE("(",ROUND((H293/$H294)*100,1),")")</f>
        <v>(29.7)</v>
      </c>
      <c r="K293" s="302">
        <f t="shared" ref="K293:K294" si="227">B293-B283</f>
        <v>0.29397809273800024</v>
      </c>
      <c r="L293" s="302">
        <f t="shared" ref="L293:L294" si="228">D293-D283</f>
        <v>1.8069178944313424E-2</v>
      </c>
      <c r="M293" s="302">
        <f t="shared" ref="M293:M294" si="229">F293-F283</f>
        <v>2.052781427713965E-2</v>
      </c>
      <c r="N293" s="302">
        <f t="shared" ref="N293:N294" si="230">SUM(K293:M293)</f>
        <v>0.33257508595945329</v>
      </c>
    </row>
    <row r="294" spans="1:14" x14ac:dyDescent="0.2">
      <c r="A294" s="282" t="s">
        <v>363</v>
      </c>
      <c r="B294" s="302">
        <f>SUM(B292:B293)</f>
        <v>6.4000354915092563</v>
      </c>
      <c r="C294" s="299" t="str">
        <f>CONCATENATE("(",ROUND((B294/$H294)*100,1),")")</f>
        <v>(76.2)</v>
      </c>
      <c r="D294" s="302">
        <f>SUM(D292:D293)</f>
        <v>0.61224014470107235</v>
      </c>
      <c r="E294" s="299" t="str">
        <f>CONCATENATE("(",ROUND((D294/$H294)*100,1),")")</f>
        <v>(7.3)</v>
      </c>
      <c r="F294" s="302">
        <f>SUM(F292:F293)</f>
        <v>1.3827243637896582</v>
      </c>
      <c r="G294" s="299" t="str">
        <f>CONCATENATE("(",ROUND((F294/$H294)*100,1),")")</f>
        <v>(16.5)</v>
      </c>
      <c r="H294" s="302">
        <f>SUM(H292:H293)</f>
        <v>8.3949999999999871</v>
      </c>
      <c r="I294" s="299" t="str">
        <f>CONCATENATE("(",ROUND((H294/$H294)*100,1),")")</f>
        <v>(100)</v>
      </c>
      <c r="K294" s="302">
        <f t="shared" si="227"/>
        <v>0.64038490436057849</v>
      </c>
      <c r="L294" s="302">
        <f t="shared" si="228"/>
        <v>4.4481224802779162E-2</v>
      </c>
      <c r="M294" s="302">
        <f t="shared" si="229"/>
        <v>0.18113387083664767</v>
      </c>
      <c r="N294" s="302">
        <f t="shared" si="230"/>
        <v>0.86600000000000532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2.1077159609315808</v>
      </c>
      <c r="C303" s="299" t="str">
        <f>CONCATENATE("(",ROUND((B303/$H305)*100,1),")")</f>
        <v>(40.9)</v>
      </c>
      <c r="D303" s="302">
        <f>'Ind T6'!M126</f>
        <v>0.16519087947692079</v>
      </c>
      <c r="E303" s="299" t="str">
        <f>CONCATENATE("(",ROUND((D303/$H305)*100,1),")")</f>
        <v>(3.2)</v>
      </c>
      <c r="F303" s="302">
        <f>'Ind T6'!N126</f>
        <v>0.36788534203083467</v>
      </c>
      <c r="G303" s="299" t="str">
        <f>CONCATENATE("(",ROUND((F303/$H305)*100,1),")")</f>
        <v>(7.1)</v>
      </c>
      <c r="H303" s="302">
        <f>SUM(B303,D303,F303)</f>
        <v>2.6407921824393363</v>
      </c>
      <c r="I303" s="299" t="str">
        <f>CONCATENATE("(",ROUND((H303/$H305)*100,1),")")</f>
        <v>(51.3)</v>
      </c>
      <c r="K303" s="302">
        <f>B308-B303</f>
        <v>1.7126954780306569E-3</v>
      </c>
      <c r="L303" s="302">
        <f>D308-D303</f>
        <v>6.9237462002973149E-3</v>
      </c>
      <c r="M303" s="302">
        <f>F308-F303</f>
        <v>1.8860319862476105E-2</v>
      </c>
      <c r="N303" s="302">
        <f>SUM(K303:M303)</f>
        <v>2.7496761540804077E-2</v>
      </c>
    </row>
    <row r="304" spans="1:14" x14ac:dyDescent="0.2">
      <c r="A304" s="282" t="s">
        <v>365</v>
      </c>
      <c r="B304" s="302">
        <f>'Ind T6'!L125</f>
        <v>1.6863478827140366</v>
      </c>
      <c r="C304" s="299" t="str">
        <f>CONCATENATE("(",ROUND((B304/$H305)*100,1),")")</f>
        <v>(32.7)</v>
      </c>
      <c r="D304" s="302">
        <f>'Ind T6'!M125</f>
        <v>0.75517915308895056</v>
      </c>
      <c r="E304" s="299" t="str">
        <f>CONCATENATE("(",ROUND((D304/$H305)*100,1),")")</f>
        <v>(14.7)</v>
      </c>
      <c r="F304" s="302">
        <f>'Ind T6'!N125</f>
        <v>6.9680781757670618E-2</v>
      </c>
      <c r="G304" s="299" t="str">
        <f>CONCATENATE("(",ROUND((F304/$H305)*100,1),")")</f>
        <v>(1.4)</v>
      </c>
      <c r="H304" s="302">
        <f t="shared" ref="H304" si="231">SUM(B304,D304,F304)</f>
        <v>2.5112078175606576</v>
      </c>
      <c r="I304" s="299" t="str">
        <f>CONCATENATE("(",ROUND((H304/$H305)*100,1),")")</f>
        <v>(48.7)</v>
      </c>
      <c r="K304" s="302">
        <f t="shared" ref="K304:K305" si="232">B309-B304</f>
        <v>-5.81540873098918E-3</v>
      </c>
      <c r="L304" s="302">
        <f t="shared" ref="L304:L305" si="233">D309-D304</f>
        <v>-1.0593134263146453E-2</v>
      </c>
      <c r="M304" s="302">
        <f t="shared" ref="M304:M305" si="234">F309-F304</f>
        <v>2.9117814533327208E-3</v>
      </c>
      <c r="N304" s="302">
        <f t="shared" ref="N304:N305" si="235">SUM(K304:M304)</f>
        <v>-1.3496761540802912E-2</v>
      </c>
    </row>
    <row r="305" spans="1:14" x14ac:dyDescent="0.2">
      <c r="A305" s="282" t="s">
        <v>363</v>
      </c>
      <c r="B305" s="302">
        <f>SUM(B303:B304)</f>
        <v>3.7940638436456173</v>
      </c>
      <c r="C305" s="299" t="str">
        <f>CONCATENATE("(",ROUND((B305/$H305)*100,1),")")</f>
        <v>(73.6)</v>
      </c>
      <c r="D305" s="302">
        <f>SUM(D303:D304)</f>
        <v>0.92037003256587135</v>
      </c>
      <c r="E305" s="299" t="str">
        <f>CONCATENATE("(",ROUND((D305/$H305)*100,1),")")</f>
        <v>(17.9)</v>
      </c>
      <c r="F305" s="302">
        <f>SUM(F303:F304)</f>
        <v>0.43756612378850529</v>
      </c>
      <c r="G305" s="299" t="str">
        <f>CONCATENATE("(",ROUND((F305/$H305)*100,1),")")</f>
        <v>(8.5)</v>
      </c>
      <c r="H305" s="302">
        <f>SUM(H303:H304)</f>
        <v>5.1519999999999939</v>
      </c>
      <c r="I305" s="299" t="str">
        <f>CONCATENATE("(",ROUND((H305/$H305)*100,1),")")</f>
        <v>(100)</v>
      </c>
      <c r="K305" s="302">
        <f t="shared" si="232"/>
        <v>-4.1027132529585231E-3</v>
      </c>
      <c r="L305" s="302">
        <f t="shared" si="233"/>
        <v>-3.6693880628491105E-3</v>
      </c>
      <c r="M305" s="302">
        <f t="shared" si="234"/>
        <v>2.1772101315808812E-2</v>
      </c>
      <c r="N305" s="302">
        <f t="shared" si="235"/>
        <v>1.4000000000001178E-2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2.1094286564096114</v>
      </c>
      <c r="C308" s="299" t="str">
        <f>CONCATENATE("(",ROUND((B308/$H310)*100,1),")")</f>
        <v>(40.8)</v>
      </c>
      <c r="D308" s="302">
        <f>'Ind T6'!R126</f>
        <v>0.17211462567721811</v>
      </c>
      <c r="E308" s="299" t="str">
        <f>CONCATENATE("(",ROUND((D308/$H310)*100,1),")")</f>
        <v>(3.3)</v>
      </c>
      <c r="F308" s="302">
        <f>'Ind T6'!S126</f>
        <v>0.38674566189331078</v>
      </c>
      <c r="G308" s="299" t="str">
        <f>CONCATENATE("(",ROUND((F308/$H310)*100,1),")")</f>
        <v>(7.5)</v>
      </c>
      <c r="H308" s="302">
        <f>SUM(B308,D308,F308)</f>
        <v>2.6682889439801403</v>
      </c>
      <c r="I308" s="299" t="str">
        <f>CONCATENATE("(",ROUND((H308/$H310)*100,1),")")</f>
        <v>(51.7)</v>
      </c>
      <c r="K308" s="302">
        <f>B313-B308</f>
        <v>-9.0273806126303313E-2</v>
      </c>
      <c r="L308" s="302">
        <f>D313-D308</f>
        <v>3.8610638514882112E-3</v>
      </c>
      <c r="M308" s="302">
        <f>F313-F308</f>
        <v>-1.7029638592294671E-3</v>
      </c>
      <c r="N308" s="302">
        <f>SUM(K308:M308)</f>
        <v>-8.8115706134044569E-2</v>
      </c>
    </row>
    <row r="309" spans="1:14" x14ac:dyDescent="0.2">
      <c r="A309" s="282" t="s">
        <v>365</v>
      </c>
      <c r="B309" s="302">
        <f>'Ind T6'!Q125</f>
        <v>1.6805324739830474</v>
      </c>
      <c r="C309" s="299" t="str">
        <f>CONCATENATE("(",ROUND((B309/$H310)*100,1),")")</f>
        <v>(32.5)</v>
      </c>
      <c r="D309" s="302">
        <f>'Ind T6'!R125</f>
        <v>0.74458601882580411</v>
      </c>
      <c r="E309" s="299" t="str">
        <f>CONCATENATE("(",ROUND((D309/$H310)*100,1),")")</f>
        <v>(14.4)</v>
      </c>
      <c r="F309" s="302">
        <f>'Ind T6'!S125</f>
        <v>7.2592563211003339E-2</v>
      </c>
      <c r="G309" s="299" t="str">
        <f>CONCATENATE("(",ROUND((F309/$H310)*100,1),")")</f>
        <v>(1.4)</v>
      </c>
      <c r="H309" s="302">
        <f t="shared" ref="H309" si="236">SUM(B309,D309,F309)</f>
        <v>2.4977110560198548</v>
      </c>
      <c r="I309" s="299" t="str">
        <f>CONCATENATE("(",ROUND((H309/$H310)*100,1),")")</f>
        <v>(48.3)</v>
      </c>
      <c r="K309" s="302">
        <f t="shared" ref="K309:K310" si="237">B314-B309</f>
        <v>-7.7101014744465957E-2</v>
      </c>
      <c r="L309" s="302">
        <f t="shared" ref="L309:L310" si="238">D314-D309</f>
        <v>-4.0683260699103996E-2</v>
      </c>
      <c r="M309" s="302">
        <f t="shared" ref="M309:M310" si="239">F314-F309</f>
        <v>-2.1000184223815832E-3</v>
      </c>
      <c r="N309" s="302">
        <f t="shared" ref="N309:N310" si="240">SUM(K309:M309)</f>
        <v>-0.11988429386595154</v>
      </c>
    </row>
    <row r="310" spans="1:14" x14ac:dyDescent="0.2">
      <c r="A310" s="282" t="s">
        <v>363</v>
      </c>
      <c r="B310" s="302">
        <f>SUM(B308:B309)</f>
        <v>3.7899611303926588</v>
      </c>
      <c r="C310" s="299" t="str">
        <f>CONCATENATE("(",ROUND((B310/$H310)*100,1),")")</f>
        <v>(73.4)</v>
      </c>
      <c r="D310" s="302">
        <f>SUM(D308:D309)</f>
        <v>0.91670064450302224</v>
      </c>
      <c r="E310" s="299" t="str">
        <f>CONCATENATE("(",ROUND((D310/$H310)*100,1),")")</f>
        <v>(17.7)</v>
      </c>
      <c r="F310" s="302">
        <f>SUM(F308:F309)</f>
        <v>0.4593382251043141</v>
      </c>
      <c r="G310" s="299" t="str">
        <f>CONCATENATE("(",ROUND((F310/$H310)*100,1),")")</f>
        <v>(8.9)</v>
      </c>
      <c r="H310" s="302">
        <f>SUM(H308:H309)</f>
        <v>5.165999999999995</v>
      </c>
      <c r="I310" s="299" t="str">
        <f>CONCATENATE("(",ROUND((H310/$H310)*100,1),")")</f>
        <v>(100)</v>
      </c>
      <c r="K310" s="302">
        <f t="shared" si="237"/>
        <v>-0.16737482087076927</v>
      </c>
      <c r="L310" s="302">
        <f t="shared" si="238"/>
        <v>-3.6822196847615785E-2</v>
      </c>
      <c r="M310" s="302">
        <f t="shared" si="239"/>
        <v>-3.8029822816110226E-3</v>
      </c>
      <c r="N310" s="302">
        <f t="shared" si="240"/>
        <v>-0.20799999999999608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2.0191548502833081</v>
      </c>
      <c r="C313" s="299" t="str">
        <f>CONCATENATE("(",ROUND((B313/$H315)*100,1),")")</f>
        <v>(40.7)</v>
      </c>
      <c r="D313" s="302">
        <f>'Ind T6'!W126</f>
        <v>0.17597568952870632</v>
      </c>
      <c r="E313" s="299" t="str">
        <f>CONCATENATE("(",ROUND((D313/$H315)*100,1),")")</f>
        <v>(3.5)</v>
      </c>
      <c r="F313" s="302">
        <f>'Ind T6'!X126</f>
        <v>0.38504269803408131</v>
      </c>
      <c r="G313" s="299" t="str">
        <f>CONCATENATE("(",ROUND((F313/$H315)*100,1),")")</f>
        <v>(7.8)</v>
      </c>
      <c r="H313" s="302">
        <f>SUM(B313,D313,F313)</f>
        <v>2.580173237846096</v>
      </c>
      <c r="I313" s="299" t="str">
        <f>CONCATENATE("(",ROUND((H313/$H315)*100,1),")")</f>
        <v>(52)</v>
      </c>
      <c r="K313" s="302">
        <f>B313-B303</f>
        <v>-8.8561110648272656E-2</v>
      </c>
      <c r="L313" s="302">
        <f>D313-D303</f>
        <v>1.0784810051785526E-2</v>
      </c>
      <c r="M313" s="302">
        <f>F313-F303</f>
        <v>1.7157356003246638E-2</v>
      </c>
      <c r="N313" s="302">
        <f>SUM(K313:M313)</f>
        <v>-6.0618944593240492E-2</v>
      </c>
    </row>
    <row r="314" spans="1:14" x14ac:dyDescent="0.2">
      <c r="A314" s="282" t="s">
        <v>365</v>
      </c>
      <c r="B314" s="302">
        <f>'Ind T6'!V125</f>
        <v>1.6034314592385814</v>
      </c>
      <c r="C314" s="299" t="str">
        <f>CONCATENATE("(",ROUND((B314/$H315)*100,1),")")</f>
        <v>(32.3)</v>
      </c>
      <c r="D314" s="302">
        <f>'Ind T6'!W125</f>
        <v>0.70390275812670011</v>
      </c>
      <c r="E314" s="299" t="str">
        <f>CONCATENATE("(",ROUND((D314/$H315)*100,1),")")</f>
        <v>(14.2)</v>
      </c>
      <c r="F314" s="302">
        <f>'Ind T6'!X125</f>
        <v>7.0492544788621755E-2</v>
      </c>
      <c r="G314" s="299" t="str">
        <f>CONCATENATE("(",ROUND((F314/$H315)*100,1),")")</f>
        <v>(1.4)</v>
      </c>
      <c r="H314" s="302">
        <f t="shared" ref="H314" si="241">SUM(B314,D314,F314)</f>
        <v>2.3778267621539029</v>
      </c>
      <c r="I314" s="299" t="str">
        <f>CONCATENATE("(",ROUND((H314/$H315)*100,1),")")</f>
        <v>(48)</v>
      </c>
      <c r="K314" s="302">
        <f t="shared" ref="K314:K315" si="242">B314-B304</f>
        <v>-8.2916423475455137E-2</v>
      </c>
      <c r="L314" s="302">
        <f t="shared" ref="L314:L315" si="243">D314-D304</f>
        <v>-5.1276394962250449E-2</v>
      </c>
      <c r="M314" s="302">
        <f t="shared" ref="M314:M315" si="244">F314-F304</f>
        <v>8.1176303095113755E-4</v>
      </c>
      <c r="N314" s="302">
        <f t="shared" ref="N314:N315" si="245">SUM(K314:M314)</f>
        <v>-0.13338105540675443</v>
      </c>
    </row>
    <row r="315" spans="1:14" x14ac:dyDescent="0.2">
      <c r="A315" s="282" t="s">
        <v>363</v>
      </c>
      <c r="B315" s="302">
        <f>SUM(B313:B314)</f>
        <v>3.6225863095218895</v>
      </c>
      <c r="C315" s="299" t="str">
        <f>CONCATENATE("(",ROUND((B315/$H315)*100,1),")")</f>
        <v>(73.1)</v>
      </c>
      <c r="D315" s="302">
        <f>SUM(D313:D314)</f>
        <v>0.87987844765540646</v>
      </c>
      <c r="E315" s="299" t="str">
        <f>CONCATENATE("(",ROUND((D315/$H315)*100,1),")")</f>
        <v>(17.7)</v>
      </c>
      <c r="F315" s="302">
        <f>SUM(F313:F314)</f>
        <v>0.45553524282270308</v>
      </c>
      <c r="G315" s="299" t="str">
        <f>CONCATENATE("(",ROUND((F315/$H315)*100,1),")")</f>
        <v>(9.2)</v>
      </c>
      <c r="H315" s="302">
        <f>SUM(H313:H314)</f>
        <v>4.9579999999999984</v>
      </c>
      <c r="I315" s="299" t="str">
        <f>CONCATENATE("(",ROUND((H315/$H315)*100,1),")")</f>
        <v>(100)</v>
      </c>
      <c r="K315" s="302">
        <f t="shared" si="242"/>
        <v>-0.17147753412372779</v>
      </c>
      <c r="L315" s="302">
        <f t="shared" si="243"/>
        <v>-4.0491584910464895E-2</v>
      </c>
      <c r="M315" s="302">
        <f t="shared" si="244"/>
        <v>1.7969119034197789E-2</v>
      </c>
      <c r="N315" s="302">
        <f t="shared" si="245"/>
        <v>-0.1939999999999949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2.0695300482151926</v>
      </c>
      <c r="C324" s="299" t="str">
        <f>CONCATENATE("(",ROUND((B324/$H326)*100,1),")")</f>
        <v>(31.2)</v>
      </c>
      <c r="D324" s="302">
        <f>'Ind T6'!M135</f>
        <v>0.68875568014705701</v>
      </c>
      <c r="E324" s="299" t="str">
        <f>CONCATENATE("(",ROUND((D324/$H326)*100,1),")")</f>
        <v>(10.4)</v>
      </c>
      <c r="F324" s="302">
        <f>'Ind T6'!N135</f>
        <v>0.47626861413738503</v>
      </c>
      <c r="G324" s="299" t="str">
        <f>CONCATENATE("(",ROUND((F324/$H326)*100,1),")")</f>
        <v>(7.2)</v>
      </c>
      <c r="H324" s="302">
        <f>SUM(B324,D324,F324)</f>
        <v>3.2345543424996346</v>
      </c>
      <c r="I324" s="299" t="str">
        <f>CONCATENATE("(",ROUND((H324/$H326)*100,1),")")</f>
        <v>(48.7)</v>
      </c>
      <c r="K324" s="302">
        <f>B329-B324</f>
        <v>1.0554087625253672E-2</v>
      </c>
      <c r="L324" s="302">
        <f>D329-D324</f>
        <v>5.3467020167545787E-3</v>
      </c>
      <c r="M324" s="302">
        <f>F329-F324</f>
        <v>2.7570209970036508E-2</v>
      </c>
      <c r="N324" s="302">
        <f>SUM(K324:M324)</f>
        <v>4.3470999612044758E-2</v>
      </c>
    </row>
    <row r="325" spans="1:14" x14ac:dyDescent="0.2">
      <c r="A325" s="282" t="s">
        <v>365</v>
      </c>
      <c r="B325" s="302">
        <f>'Ind T6'!L134</f>
        <v>1.814623881174787</v>
      </c>
      <c r="C325" s="299" t="str">
        <f>CONCATENATE("(",ROUND((B325/$H326)*100,1),")")</f>
        <v>(27.3)</v>
      </c>
      <c r="D325" s="302">
        <f>'Ind T6'!M134</f>
        <v>1.3443592013375647</v>
      </c>
      <c r="E325" s="299" t="str">
        <f>CONCATENATE("(",ROUND((D325/$H326)*100,1),")")</f>
        <v>(20.3)</v>
      </c>
      <c r="F325" s="302">
        <f>'Ind T6'!N134</f>
        <v>0.24146257498801196</v>
      </c>
      <c r="G325" s="299" t="str">
        <f>CONCATENATE("(",ROUND((F325/$H326)*100,1),")")</f>
        <v>(3.6)</v>
      </c>
      <c r="H325" s="302">
        <f t="shared" ref="H325" si="246">SUM(B325,D325,F325)</f>
        <v>3.4004456575003639</v>
      </c>
      <c r="I325" s="299" t="str">
        <f>CONCATENATE("(",ROUND((H325/$H326)*100,1),")")</f>
        <v>(51.3)</v>
      </c>
      <c r="K325" s="302">
        <f t="shared" ref="K325:K326" si="247">B330-B325</f>
        <v>7.5719757974209712E-2</v>
      </c>
      <c r="L325" s="302">
        <f t="shared" ref="L325:L326" si="248">D330-D325</f>
        <v>-5.0959302712823451E-2</v>
      </c>
      <c r="M325" s="302">
        <f t="shared" ref="M325:M326" si="249">F330-F325</f>
        <v>4.7685451265614964E-3</v>
      </c>
      <c r="N325" s="302">
        <f t="shared" ref="N325:N326" si="250">SUM(K325:M325)</f>
        <v>2.9529000387947757E-2</v>
      </c>
    </row>
    <row r="326" spans="1:14" x14ac:dyDescent="0.2">
      <c r="A326" s="282" t="s">
        <v>363</v>
      </c>
      <c r="B326" s="302">
        <f>SUM(B324:B325)</f>
        <v>3.8841539293899796</v>
      </c>
      <c r="C326" s="299" t="str">
        <f>CONCATENATE("(",ROUND((B326/$H326)*100,1),")")</f>
        <v>(58.5)</v>
      </c>
      <c r="D326" s="302">
        <f>SUM(D324:D325)</f>
        <v>2.0331148814846216</v>
      </c>
      <c r="E326" s="299" t="str">
        <f>CONCATENATE("(",ROUND((D326/$H326)*100,1),")")</f>
        <v>(30.6)</v>
      </c>
      <c r="F326" s="302">
        <f>SUM(F324:F325)</f>
        <v>0.71773118912539702</v>
      </c>
      <c r="G326" s="299" t="str">
        <f>CONCATENATE("(",ROUND((F326/$H326)*100,1),")")</f>
        <v>(10.8)</v>
      </c>
      <c r="H326" s="302">
        <f>SUM(H324:H325)</f>
        <v>6.634999999999998</v>
      </c>
      <c r="I326" s="299" t="str">
        <f>CONCATENATE("(",ROUND((H326/$H326)*100,1),")")</f>
        <v>(100)</v>
      </c>
      <c r="K326" s="302">
        <f t="shared" si="247"/>
        <v>8.6273845599463606E-2</v>
      </c>
      <c r="L326" s="302">
        <f t="shared" si="248"/>
        <v>-4.561260069606865E-2</v>
      </c>
      <c r="M326" s="302">
        <f t="shared" si="249"/>
        <v>3.2338755096598004E-2</v>
      </c>
      <c r="N326" s="302">
        <f t="shared" si="250"/>
        <v>7.2999999999992959E-2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2.0800841358404463</v>
      </c>
      <c r="C329" s="299" t="str">
        <f>CONCATENATE("(",ROUND((B329/$H331)*100,1),")")</f>
        <v>(31)</v>
      </c>
      <c r="D329" s="302">
        <f>'Ind T6'!R135</f>
        <v>0.69410238216381159</v>
      </c>
      <c r="E329" s="299" t="str">
        <f>CONCATENATE("(",ROUND((D329/$H331)*100,1),")")</f>
        <v>(10.3)</v>
      </c>
      <c r="F329" s="302">
        <f>'Ind T6'!S135</f>
        <v>0.50383882410742153</v>
      </c>
      <c r="G329" s="299" t="str">
        <f>CONCATENATE("(",ROUND((F329/$H331)*100,1),")")</f>
        <v>(7.5)</v>
      </c>
      <c r="H329" s="302">
        <f>SUM(B329,D329,F329)</f>
        <v>3.2780253421116794</v>
      </c>
      <c r="I329" s="299" t="str">
        <f>CONCATENATE("(",ROUND((H329/$H331)*100,1),")")</f>
        <v>(48.9)</v>
      </c>
      <c r="K329" s="302">
        <f>B334-B329</f>
        <v>0.28863914243431044</v>
      </c>
      <c r="L329" s="302">
        <f>D334-D329</f>
        <v>0.11073598908835669</v>
      </c>
      <c r="M329" s="302">
        <f>F334-F329</f>
        <v>0.11957283059283363</v>
      </c>
      <c r="N329" s="302">
        <f>SUM(K329:M329)</f>
        <v>0.51894796211550076</v>
      </c>
    </row>
    <row r="330" spans="1:14" x14ac:dyDescent="0.2">
      <c r="A330" s="282" t="s">
        <v>365</v>
      </c>
      <c r="B330" s="302">
        <f>'Ind T6'!Q134</f>
        <v>1.8903436391489967</v>
      </c>
      <c r="C330" s="299" t="str">
        <f>CONCATENATE("(",ROUND((B330/$H331)*100,1),")")</f>
        <v>(28.2)</v>
      </c>
      <c r="D330" s="302">
        <f>'Ind T6'!R134</f>
        <v>1.2933998986247413</v>
      </c>
      <c r="E330" s="299" t="str">
        <f>CONCATENATE("(",ROUND((D330/$H331)*100,1),")")</f>
        <v>(19.3)</v>
      </c>
      <c r="F330" s="302">
        <f>'Ind T6'!S134</f>
        <v>0.24623112011457346</v>
      </c>
      <c r="G330" s="299" t="str">
        <f>CONCATENATE("(",ROUND((F330/$H331)*100,1),")")</f>
        <v>(3.7)</v>
      </c>
      <c r="H330" s="302">
        <f t="shared" ref="H330" si="251">SUM(B330,D330,F330)</f>
        <v>3.4299746578883115</v>
      </c>
      <c r="I330" s="299" t="str">
        <f>CONCATENATE("(",ROUND((H330/$H331)*100,1),")")</f>
        <v>(51.1)</v>
      </c>
      <c r="K330" s="302">
        <f t="shared" ref="K330:K331" si="252">B335-B330</f>
        <v>0.41544933895966962</v>
      </c>
      <c r="L330" s="302">
        <f t="shared" ref="L330:L331" si="253">D335-D330</f>
        <v>5.5316939437734636E-2</v>
      </c>
      <c r="M330" s="302">
        <f t="shared" ref="M330:M331" si="254">F335-F330</f>
        <v>3.6285759487110297E-2</v>
      </c>
      <c r="N330" s="302">
        <f t="shared" ref="N330:N331" si="255">SUM(K330:M330)</f>
        <v>0.50705203788451458</v>
      </c>
    </row>
    <row r="331" spans="1:14" x14ac:dyDescent="0.2">
      <c r="A331" s="282" t="s">
        <v>363</v>
      </c>
      <c r="B331" s="302">
        <f>SUM(B329:B330)</f>
        <v>3.9704277749894432</v>
      </c>
      <c r="C331" s="299" t="str">
        <f>CONCATENATE("(",ROUND((B331/$H331)*100,1),")")</f>
        <v>(59.2)</v>
      </c>
      <c r="D331" s="302">
        <f>SUM(D329:D330)</f>
        <v>1.987502280788553</v>
      </c>
      <c r="E331" s="299" t="str">
        <f>CONCATENATE("(",ROUND((D331/$H331)*100,1),")")</f>
        <v>(29.6)</v>
      </c>
      <c r="F331" s="302">
        <f>SUM(F329:F330)</f>
        <v>0.75006994422199502</v>
      </c>
      <c r="G331" s="299" t="str">
        <f>CONCATENATE("(",ROUND((F331/$H331)*100,1),")")</f>
        <v>(11.2)</v>
      </c>
      <c r="H331" s="302">
        <f>SUM(H329:H330)</f>
        <v>6.7079999999999913</v>
      </c>
      <c r="I331" s="299" t="str">
        <f>CONCATENATE("(",ROUND((H331/$H331)*100,1),")")</f>
        <v>(100)</v>
      </c>
      <c r="K331" s="302">
        <f t="shared" si="252"/>
        <v>0.70408848139398028</v>
      </c>
      <c r="L331" s="302">
        <f t="shared" si="253"/>
        <v>0.16605292852609121</v>
      </c>
      <c r="M331" s="302">
        <f t="shared" si="254"/>
        <v>0.15585859007994396</v>
      </c>
      <c r="N331" s="302">
        <f t="shared" si="255"/>
        <v>1.0260000000000153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2.3687232782747567</v>
      </c>
      <c r="C334" s="299" t="str">
        <f>CONCATENATE("(",ROUND((B334/$H336)*100,1),")")</f>
        <v>(30.6)</v>
      </c>
      <c r="D334" s="302">
        <f>'Ind T6'!W135</f>
        <v>0.80483837125216828</v>
      </c>
      <c r="E334" s="299" t="str">
        <f>CONCATENATE("(",ROUND((D334/$H336)*100,1),")")</f>
        <v>(10.4)</v>
      </c>
      <c r="F334" s="302">
        <f>'Ind T6'!X135</f>
        <v>0.62341165470025517</v>
      </c>
      <c r="G334" s="299" t="str">
        <f>CONCATENATE("(",ROUND((F334/$H336)*100,1),")")</f>
        <v>(8.1)</v>
      </c>
      <c r="H334" s="302">
        <f>SUM(B334,D334,F334)</f>
        <v>3.7969733042271803</v>
      </c>
      <c r="I334" s="299" t="str">
        <f>CONCATENATE("(",ROUND((H334/$H336)*100,1),")")</f>
        <v>(49.1)</v>
      </c>
      <c r="K334" s="302">
        <f>B334-B324</f>
        <v>0.29919323005956411</v>
      </c>
      <c r="L334" s="302">
        <f>D334-D324</f>
        <v>0.11608269110511127</v>
      </c>
      <c r="M334" s="302">
        <f>F334-F324</f>
        <v>0.14714304056287014</v>
      </c>
      <c r="N334" s="302">
        <f>SUM(K334:M334)</f>
        <v>0.56241896172754546</v>
      </c>
    </row>
    <row r="335" spans="1:14" x14ac:dyDescent="0.2">
      <c r="A335" s="282" t="s">
        <v>365</v>
      </c>
      <c r="B335" s="302">
        <f>'Ind T6'!V134</f>
        <v>2.3057929781086663</v>
      </c>
      <c r="C335" s="299" t="str">
        <f>CONCATENATE("(",ROUND((B335/$H336)*100,1),")")</f>
        <v>(29.8)</v>
      </c>
      <c r="D335" s="302">
        <f>'Ind T6'!W134</f>
        <v>1.3487168380624759</v>
      </c>
      <c r="E335" s="299" t="str">
        <f>CONCATENATE("(",ROUND((D335/$H336)*100,1),")")</f>
        <v>(17.4)</v>
      </c>
      <c r="F335" s="302">
        <f>'Ind T6'!X134</f>
        <v>0.28251687960168376</v>
      </c>
      <c r="G335" s="299" t="str">
        <f>CONCATENATE("(",ROUND((F335/$H336)*100,1),")")</f>
        <v>(3.7)</v>
      </c>
      <c r="H335" s="302">
        <f>SUM(B335,D335,F335)</f>
        <v>3.9370266957728259</v>
      </c>
      <c r="I335" s="299" t="str">
        <f>CONCATENATE("(",ROUND((H335/$H336)*100,1),")")</f>
        <v>(50.9)</v>
      </c>
      <c r="K335" s="302">
        <f t="shared" ref="K335:K336" si="256">B335-B325</f>
        <v>0.49116909693387933</v>
      </c>
      <c r="L335" s="302">
        <f t="shared" ref="L335:L336" si="257">D335-D325</f>
        <v>4.3576367249111847E-3</v>
      </c>
      <c r="M335" s="302">
        <f t="shared" ref="M335:M336" si="258">F335-F325</f>
        <v>4.1054304613671794E-2</v>
      </c>
      <c r="N335" s="302">
        <f t="shared" ref="N335:N336" si="259">SUM(K335:M335)</f>
        <v>0.53658103827246229</v>
      </c>
    </row>
    <row r="336" spans="1:14" x14ac:dyDescent="0.2">
      <c r="A336" s="282" t="s">
        <v>363</v>
      </c>
      <c r="B336" s="302">
        <f>SUM(B334:B335)</f>
        <v>4.6745162563834235</v>
      </c>
      <c r="C336" s="299" t="str">
        <f>CONCATENATE("(",ROUND((B336/$H336)*100,1),")")</f>
        <v>(60.4)</v>
      </c>
      <c r="D336" s="302">
        <f>SUM(D334:D335)</f>
        <v>2.1535552093146442</v>
      </c>
      <c r="E336" s="299" t="str">
        <f>CONCATENATE("(",ROUND((D336/$H336)*100,1),")")</f>
        <v>(27.8)</v>
      </c>
      <c r="F336" s="302">
        <f>SUM(F334:F335)</f>
        <v>0.90592853430193898</v>
      </c>
      <c r="G336" s="299" t="str">
        <f>CONCATENATE("(",ROUND((F336/$H336)*100,1),")")</f>
        <v>(11.7)</v>
      </c>
      <c r="H336" s="302">
        <f>SUM(H334:H335)</f>
        <v>7.7340000000000062</v>
      </c>
      <c r="I336" s="299" t="str">
        <f>CONCATENATE("(",ROUND((H336/$H336)*100,1),")")</f>
        <v>(100)</v>
      </c>
      <c r="K336" s="302">
        <f t="shared" si="256"/>
        <v>0.79036232699344389</v>
      </c>
      <c r="L336" s="302">
        <f t="shared" si="257"/>
        <v>0.12044032783002256</v>
      </c>
      <c r="M336" s="302">
        <f t="shared" si="258"/>
        <v>0.18819734517654196</v>
      </c>
      <c r="N336" s="302">
        <f t="shared" si="259"/>
        <v>1.0990000000000084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7.3974229292648399</v>
      </c>
      <c r="C345" s="299" t="str">
        <f>CONCATENATE("(",ROUND((B345/$H347)*100,1),")")</f>
        <v>(37.9)</v>
      </c>
      <c r="D345" s="302">
        <f>'Ind T6'!M144</f>
        <v>1.1390586792987409</v>
      </c>
      <c r="E345" s="299" t="str">
        <f>CONCATENATE("(",ROUND((D345/$H347)*100,1),")")</f>
        <v>(5.8)</v>
      </c>
      <c r="F345" s="302">
        <f>'Ind T6'!N144</f>
        <v>3.3562297583190754</v>
      </c>
      <c r="G345" s="299" t="str">
        <f>CONCATENATE("(",ROUND((F345/$H347)*100,1),")")</f>
        <v>(17.2)</v>
      </c>
      <c r="H345" s="302">
        <f>SUM(B345,D345,F345)</f>
        <v>11.892711366882656</v>
      </c>
      <c r="I345" s="299" t="str">
        <f>CONCATENATE("(",ROUND((H345/$H347)*100,1),")")</f>
        <v>(60.9)</v>
      </c>
      <c r="K345" s="302">
        <f>B350-B345</f>
        <v>0.17734051406948392</v>
      </c>
      <c r="L345" s="302">
        <f>D350-D345</f>
        <v>7.5571381769283796E-2</v>
      </c>
      <c r="M345" s="302">
        <f>F350-F345</f>
        <v>0.12950451759152992</v>
      </c>
      <c r="N345" s="302">
        <f>SUM(K345:M345)</f>
        <v>0.38241641343029764</v>
      </c>
    </row>
    <row r="346" spans="1:14" x14ac:dyDescent="0.2">
      <c r="A346" s="282" t="s">
        <v>365</v>
      </c>
      <c r="B346" s="302">
        <f>'Ind T6'!L143</f>
        <v>3.9242126996351248</v>
      </c>
      <c r="C346" s="299" t="str">
        <f>CONCATENATE("(",ROUND((B346/$H347)*100,1),")")</f>
        <v>(20.1)</v>
      </c>
      <c r="D346" s="302">
        <f>'Ind T6'!M143</f>
        <v>2.8155361956212492</v>
      </c>
      <c r="E346" s="299" t="str">
        <f>CONCATENATE("(",ROUND((D346/$H347)*100,1),")")</f>
        <v>(14.4)</v>
      </c>
      <c r="F346" s="302">
        <f>'Ind T6'!N143</f>
        <v>0.88453973786094875</v>
      </c>
      <c r="G346" s="299" t="str">
        <f>CONCATENATE("(",ROUND((F346/$H347)*100,1),")")</f>
        <v>(4.5)</v>
      </c>
      <c r="H346" s="302">
        <f t="shared" ref="H346" si="260">SUM(B346,D346,F346)</f>
        <v>7.624288633117323</v>
      </c>
      <c r="I346" s="299" t="str">
        <f>CONCATENATE("(",ROUND((H346/$H347)*100,1),")")</f>
        <v>(39.1)</v>
      </c>
      <c r="K346" s="302">
        <f t="shared" ref="K346:K347" si="261">B351-B346</f>
        <v>0.18171932354845577</v>
      </c>
      <c r="L346" s="302">
        <f t="shared" ref="L346:L347" si="262">D351-D346</f>
        <v>0.15059516459587075</v>
      </c>
      <c r="M346" s="302">
        <f t="shared" ref="M346:M347" si="263">F351-F346</f>
        <v>5.7269098425403842E-2</v>
      </c>
      <c r="N346" s="302">
        <f t="shared" ref="N346:N347" si="264">SUM(K346:M346)</f>
        <v>0.38958358656973036</v>
      </c>
    </row>
    <row r="347" spans="1:14" x14ac:dyDescent="0.2">
      <c r="A347" s="282" t="s">
        <v>363</v>
      </c>
      <c r="B347" s="302">
        <f>SUM(B345:B346)</f>
        <v>11.321635628899966</v>
      </c>
      <c r="C347" s="299" t="str">
        <f>CONCATENATE("(",ROUND((B347/$H347)*100,1),")")</f>
        <v>(58)</v>
      </c>
      <c r="D347" s="302">
        <f>SUM(D345:D346)</f>
        <v>3.95459487491999</v>
      </c>
      <c r="E347" s="299" t="str">
        <f>CONCATENATE("(",ROUND((D347/$H347)*100,1),")")</f>
        <v>(20.3)</v>
      </c>
      <c r="F347" s="302">
        <f>SUM(F345:F346)</f>
        <v>4.2407694961800244</v>
      </c>
      <c r="G347" s="299" t="str">
        <f>CONCATENATE("(",ROUND((F347/$H347)*100,1),")")</f>
        <v>(21.7)</v>
      </c>
      <c r="H347" s="302">
        <f>SUM(H345:H346)</f>
        <v>19.516999999999978</v>
      </c>
      <c r="I347" s="299" t="str">
        <f>CONCATENATE("(",ROUND((H347/$H347)*100,1),")")</f>
        <v>(100)</v>
      </c>
      <c r="K347" s="302">
        <f t="shared" si="261"/>
        <v>0.35905983761793792</v>
      </c>
      <c r="L347" s="302">
        <f t="shared" si="262"/>
        <v>0.22616654636515499</v>
      </c>
      <c r="M347" s="302">
        <f t="shared" si="263"/>
        <v>0.1867736160169331</v>
      </c>
      <c r="N347" s="302">
        <f t="shared" si="264"/>
        <v>0.772000000000026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7.5747634433343238</v>
      </c>
      <c r="C350" s="299" t="str">
        <f>CONCATENATE("(",ROUND((B350/$H352)*100,1),")")</f>
        <v>(37.3)</v>
      </c>
      <c r="D350" s="302">
        <f>'Ind T6'!R144</f>
        <v>1.2146300610680247</v>
      </c>
      <c r="E350" s="299" t="str">
        <f>CONCATENATE("(",ROUND((D350/$H352)*100,1),")")</f>
        <v>(6)</v>
      </c>
      <c r="F350" s="302">
        <f>'Ind T6'!S144</f>
        <v>3.4857342759106054</v>
      </c>
      <c r="G350" s="299" t="str">
        <f>CONCATENATE("(",ROUND((F350/$H352)*100,1),")")</f>
        <v>(17.2)</v>
      </c>
      <c r="H350" s="302">
        <f>SUM(B350,D350,F350)</f>
        <v>12.275127780312953</v>
      </c>
      <c r="I350" s="299" t="str">
        <f>CONCATENATE("(",ROUND((H350/$H352)*100,1),")")</f>
        <v>(60.5)</v>
      </c>
      <c r="K350" s="302">
        <f>B355-B350</f>
        <v>0.31099617652657052</v>
      </c>
      <c r="L350" s="302">
        <f>D355-D350</f>
        <v>0.13450788388940604</v>
      </c>
      <c r="M350" s="302">
        <f>F355-F350</f>
        <v>0.23578748652101389</v>
      </c>
      <c r="N350" s="302">
        <f>SUM(K350:M350)</f>
        <v>0.68129154693699046</v>
      </c>
    </row>
    <row r="351" spans="1:14" x14ac:dyDescent="0.2">
      <c r="A351" s="282" t="s">
        <v>365</v>
      </c>
      <c r="B351" s="302">
        <f>'Ind T6'!Q143</f>
        <v>4.1059320231835805</v>
      </c>
      <c r="C351" s="299" t="str">
        <f>CONCATENATE("(",ROUND((B351/$H352)*100,1),")")</f>
        <v>(20.2)</v>
      </c>
      <c r="D351" s="302">
        <f>'Ind T6'!R143</f>
        <v>2.96613136021712</v>
      </c>
      <c r="E351" s="299" t="str">
        <f>CONCATENATE("(",ROUND((D351/$H352)*100,1),")")</f>
        <v>(14.6)</v>
      </c>
      <c r="F351" s="302">
        <f>'Ind T6'!S143</f>
        <v>0.94180883628635259</v>
      </c>
      <c r="G351" s="299" t="str">
        <f>CONCATENATE("(",ROUND((F351/$H352)*100,1),")")</f>
        <v>(4.6)</v>
      </c>
      <c r="H351" s="302">
        <f t="shared" ref="H351" si="265">SUM(B351,D351,F351)</f>
        <v>8.0138722196870535</v>
      </c>
      <c r="I351" s="299" t="str">
        <f>CONCATENATE("(",ROUND((H351/$H352)*100,1),")")</f>
        <v>(39.5)</v>
      </c>
      <c r="K351" s="302">
        <f t="shared" ref="K351:K352" si="266">B356-B351</f>
        <v>0.29683305493394219</v>
      </c>
      <c r="L351" s="302">
        <f t="shared" ref="L351:L352" si="267">D356-D351</f>
        <v>0.23350278617722209</v>
      </c>
      <c r="M351" s="302">
        <f t="shared" ref="M351:M352" si="268">F356-F351</f>
        <v>0.10537261195186987</v>
      </c>
      <c r="N351" s="302">
        <f t="shared" ref="N351:N352" si="269">SUM(K351:M351)</f>
        <v>0.63570845306303414</v>
      </c>
    </row>
    <row r="352" spans="1:14" x14ac:dyDescent="0.2">
      <c r="A352" s="282" t="s">
        <v>363</v>
      </c>
      <c r="B352" s="302">
        <f>SUM(B350:B351)</f>
        <v>11.680695466517903</v>
      </c>
      <c r="C352" s="299" t="str">
        <f>CONCATENATE("(",ROUND((B352/$H352)*100,1),")")</f>
        <v>(57.6)</v>
      </c>
      <c r="D352" s="302">
        <f>SUM(D350:D351)</f>
        <v>4.1807614212851449</v>
      </c>
      <c r="E352" s="299" t="str">
        <f>CONCATENATE("(",ROUND((D352/$H352)*100,1),")")</f>
        <v>(20.6)</v>
      </c>
      <c r="F352" s="302">
        <f>SUM(F350:F351)</f>
        <v>4.4275431121969575</v>
      </c>
      <c r="G352" s="299" t="str">
        <f>CONCATENATE("(",ROUND((F352/$H352)*100,1),")")</f>
        <v>(21.8)</v>
      </c>
      <c r="H352" s="302">
        <f>SUM(H350:H351)</f>
        <v>20.289000000000009</v>
      </c>
      <c r="I352" s="299" t="str">
        <f>CONCATENATE("(",ROUND((H352/$H352)*100,1),")")</f>
        <v>(100)</v>
      </c>
      <c r="K352" s="302">
        <f t="shared" si="266"/>
        <v>0.6078292314605136</v>
      </c>
      <c r="L352" s="302">
        <f t="shared" si="267"/>
        <v>0.36801067006662791</v>
      </c>
      <c r="M352" s="302">
        <f t="shared" si="268"/>
        <v>0.34116009847288442</v>
      </c>
      <c r="N352" s="302">
        <f t="shared" si="269"/>
        <v>1.3170000000000259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7.8857596198608944</v>
      </c>
      <c r="C355" s="299" t="str">
        <f>CONCATENATE("(",ROUND((B355/$H357)*100,1),")")</f>
        <v>(36.5)</v>
      </c>
      <c r="D355" s="302">
        <f>'Ind T6'!W144</f>
        <v>1.3491379449574308</v>
      </c>
      <c r="E355" s="299" t="str">
        <f>CONCATENATE("(",ROUND((D355/$H357)*100,1),")")</f>
        <v>(6.2)</v>
      </c>
      <c r="F355" s="302">
        <f>'Ind T6'!X144</f>
        <v>3.7215217624316193</v>
      </c>
      <c r="G355" s="299" t="str">
        <f>CONCATENATE("(",ROUND((F355/$H357)*100,1),")")</f>
        <v>(17.2)</v>
      </c>
      <c r="H355" s="302">
        <f>SUM(B355,D355,F355)</f>
        <v>12.956419327249945</v>
      </c>
      <c r="I355" s="299" t="str">
        <f>CONCATENATE("(",ROUND((H355/$H357)*100,1),")")</f>
        <v>(60)</v>
      </c>
      <c r="K355" s="302">
        <f>B355-B345</f>
        <v>0.48833669059605445</v>
      </c>
      <c r="L355" s="302">
        <f>D355-D345</f>
        <v>0.21007926565868984</v>
      </c>
      <c r="M355" s="302">
        <f>F355-F345</f>
        <v>0.36529200411254381</v>
      </c>
      <c r="N355" s="302">
        <f>SUM(K355:M355)</f>
        <v>1.0637079603672881</v>
      </c>
    </row>
    <row r="356" spans="1:14" x14ac:dyDescent="0.2">
      <c r="A356" s="282" t="s">
        <v>365</v>
      </c>
      <c r="B356" s="302">
        <f>'Ind T6'!V143</f>
        <v>4.4027650781175227</v>
      </c>
      <c r="C356" s="299" t="str">
        <f>CONCATENATE("(",ROUND((B356/$H357)*100,1),")")</f>
        <v>(20.4)</v>
      </c>
      <c r="D356" s="302">
        <f>'Ind T6'!W143</f>
        <v>3.1996341463943421</v>
      </c>
      <c r="E356" s="299" t="str">
        <f>CONCATENATE("(",ROUND((D356/$H357)*100,1),")")</f>
        <v>(14.8)</v>
      </c>
      <c r="F356" s="302">
        <f>'Ind T6'!X143</f>
        <v>1.0471814482382225</v>
      </c>
      <c r="G356" s="299" t="str">
        <f>CONCATENATE("(",ROUND((F356/$H357)*100,1),")")</f>
        <v>(4.8)</v>
      </c>
      <c r="H356" s="302">
        <f t="shared" ref="H356" si="270">SUM(B356,D356,F356)</f>
        <v>8.649580672750087</v>
      </c>
      <c r="I356" s="299" t="str">
        <f>CONCATENATE("(",ROUND((H356/$H357)*100,1),")")</f>
        <v>(40)</v>
      </c>
      <c r="K356" s="302">
        <f t="shared" ref="K356:K357" si="271">B356-B346</f>
        <v>0.47855237848239796</v>
      </c>
      <c r="L356" s="302">
        <f t="shared" ref="L356:L357" si="272">D356-D346</f>
        <v>0.38409795077309283</v>
      </c>
      <c r="M356" s="302">
        <f t="shared" ref="M356:M357" si="273">F356-F346</f>
        <v>0.16264171037727371</v>
      </c>
      <c r="N356" s="302">
        <f t="shared" ref="N356:N357" si="274">SUM(K356:M356)</f>
        <v>1.0252920396327645</v>
      </c>
    </row>
    <row r="357" spans="1:14" x14ac:dyDescent="0.2">
      <c r="A357" s="282" t="s">
        <v>363</v>
      </c>
      <c r="B357" s="302">
        <f>SUM(B355:B356)</f>
        <v>12.288524697978417</v>
      </c>
      <c r="C357" s="299" t="str">
        <f>CONCATENATE("(",ROUND((B357/$H357)*100,1),")")</f>
        <v>(56.9)</v>
      </c>
      <c r="D357" s="302">
        <f>SUM(D355:D356)</f>
        <v>4.5487720913517729</v>
      </c>
      <c r="E357" s="299" t="str">
        <f>CONCATENATE("(",ROUND((D357/$H357)*100,1),")")</f>
        <v>(21.1)</v>
      </c>
      <c r="F357" s="302">
        <f>SUM(F355:F356)</f>
        <v>4.7687032106698419</v>
      </c>
      <c r="G357" s="299" t="str">
        <f>CONCATENATE("(",ROUND((F357/$H357)*100,1),")")</f>
        <v>(22.1)</v>
      </c>
      <c r="H357" s="302">
        <f>SUM(H355:H356)</f>
        <v>21.60600000000003</v>
      </c>
      <c r="I357" s="299" t="str">
        <f>CONCATENATE("(",ROUND((H357/$H357)*100,1),")")</f>
        <v>(100)</v>
      </c>
      <c r="K357" s="302">
        <f t="shared" si="271"/>
        <v>0.96688906907845151</v>
      </c>
      <c r="L357" s="302">
        <f t="shared" si="272"/>
        <v>0.5941772164317829</v>
      </c>
      <c r="M357" s="302">
        <f t="shared" si="273"/>
        <v>0.52793371448981752</v>
      </c>
      <c r="N357" s="302">
        <f t="shared" si="274"/>
        <v>2.0890000000000519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11.600444049389006</v>
      </c>
      <c r="C366" s="299" t="str">
        <f>CONCATENATE("(",ROUND((B366/$H368)*100,1),")")</f>
        <v>(39.1)</v>
      </c>
      <c r="D366" s="302">
        <f>'Ind T6'!M153</f>
        <v>4.0866426890948304</v>
      </c>
      <c r="E366" s="299" t="str">
        <f>CONCATENATE("(",ROUND((D366/$H368)*100,1),")")</f>
        <v>(13.8)</v>
      </c>
      <c r="F366" s="302">
        <f>'Ind T6'!N153</f>
        <v>1.1183514770786975</v>
      </c>
      <c r="G366" s="299" t="str">
        <f>CONCATENATE("(",ROUND((F366/$H368)*100,1),")")</f>
        <v>(3.8)</v>
      </c>
      <c r="H366" s="302">
        <f>SUM(B366,D366,F366)</f>
        <v>16.805438215562535</v>
      </c>
      <c r="I366" s="299" t="str">
        <f>CONCATENATE("(",ROUND((H366/$H368)*100,1),")")</f>
        <v>(56.7)</v>
      </c>
      <c r="K366" s="302">
        <f>B371-B366</f>
        <v>0.75795060065834186</v>
      </c>
      <c r="L366" s="302">
        <f>D371-D366</f>
        <v>0.25815514486591695</v>
      </c>
      <c r="M366" s="302">
        <f>F371-F366</f>
        <v>5.4489398350449747E-2</v>
      </c>
      <c r="N366" s="302">
        <f>SUM(K366:M366)</f>
        <v>1.0705951438747086</v>
      </c>
    </row>
    <row r="367" spans="1:14" x14ac:dyDescent="0.2">
      <c r="A367" s="282" t="s">
        <v>365</v>
      </c>
      <c r="B367" s="302">
        <f>'Ind T6'!L152</f>
        <v>5.9391575755088448</v>
      </c>
      <c r="C367" s="299" t="str">
        <f>CONCATENATE("(",ROUND((B367/$H368)*100,1),")")</f>
        <v>(20)</v>
      </c>
      <c r="D367" s="302">
        <f>'Ind T6'!M152</f>
        <v>5.5950682943124859</v>
      </c>
      <c r="E367" s="299" t="str">
        <f>CONCATENATE("(",ROUND((D367/$H368)*100,1),")")</f>
        <v>(18.9)</v>
      </c>
      <c r="F367" s="302">
        <f>'Ind T6'!N152</f>
        <v>1.3193359146161543</v>
      </c>
      <c r="G367" s="299" t="str">
        <f>CONCATENATE("(",ROUND((F367/$H368)*100,1),")")</f>
        <v>(4.4)</v>
      </c>
      <c r="H367" s="302">
        <f t="shared" ref="H367" si="275">SUM(B367,D367,F367)</f>
        <v>12.853561784437485</v>
      </c>
      <c r="I367" s="299" t="str">
        <f>CONCATENATE("(",ROUND((H367/$H368)*100,1),")")</f>
        <v>(43.3)</v>
      </c>
      <c r="K367" s="302">
        <f t="shared" ref="K367:K368" si="276">B372-B367</f>
        <v>0.50204437335894792</v>
      </c>
      <c r="L367" s="302">
        <f t="shared" ref="L367:L368" si="277">D372-D367</f>
        <v>0.2535944726467525</v>
      </c>
      <c r="M367" s="302">
        <f t="shared" ref="M367:M368" si="278">F372-F367</f>
        <v>6.2766010119612581E-2</v>
      </c>
      <c r="N367" s="302">
        <f t="shared" ref="N367:N368" si="279">SUM(K367:M367)</f>
        <v>0.818404856125313</v>
      </c>
    </row>
    <row r="368" spans="1:14" x14ac:dyDescent="0.2">
      <c r="A368" s="282" t="s">
        <v>363</v>
      </c>
      <c r="B368" s="302">
        <f>SUM(B366:B367)</f>
        <v>17.539601624897852</v>
      </c>
      <c r="C368" s="299" t="str">
        <f>CONCATENATE("(",ROUND((B368/$H368)*100,1),")")</f>
        <v>(59.1)</v>
      </c>
      <c r="D368" s="302">
        <f>SUM(D366:D367)</f>
        <v>9.6817109834073172</v>
      </c>
      <c r="E368" s="299" t="str">
        <f>CONCATENATE("(",ROUND((D368/$H368)*100,1),")")</f>
        <v>(32.6)</v>
      </c>
      <c r="F368" s="302">
        <f>SUM(F366:F367)</f>
        <v>2.437687391694852</v>
      </c>
      <c r="G368" s="299" t="str">
        <f>CONCATENATE("(",ROUND((F368/$H368)*100,1),")")</f>
        <v>(8.2)</v>
      </c>
      <c r="H368" s="302">
        <f>SUM(H366:H367)</f>
        <v>29.65900000000002</v>
      </c>
      <c r="I368" s="299" t="str">
        <f>CONCATENATE("(",ROUND((H368/$H368)*100,1),")")</f>
        <v>(100)</v>
      </c>
      <c r="K368" s="302">
        <f t="shared" si="276"/>
        <v>1.2599949740172889</v>
      </c>
      <c r="L368" s="302">
        <f t="shared" si="277"/>
        <v>0.51174961751266856</v>
      </c>
      <c r="M368" s="302">
        <f t="shared" si="278"/>
        <v>0.11725540847006233</v>
      </c>
      <c r="N368" s="302">
        <f t="shared" si="279"/>
        <v>1.8890000000000198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12.358394650047348</v>
      </c>
      <c r="C371" s="299" t="str">
        <f>CONCATENATE("(",ROUND((B371/$H373)*100,1),")")</f>
        <v>(39.2)</v>
      </c>
      <c r="D371" s="302">
        <f>'Ind T6'!R153</f>
        <v>4.3447978339607474</v>
      </c>
      <c r="E371" s="299" t="str">
        <f>CONCATENATE("(",ROUND((D371/$H373)*100,1),")")</f>
        <v>(13.8)</v>
      </c>
      <c r="F371" s="302">
        <f>'Ind T6'!S153</f>
        <v>1.1728408754291473</v>
      </c>
      <c r="G371" s="299" t="str">
        <f>CONCATENATE("(",ROUND((F371/$H373)*100,1),")")</f>
        <v>(3.7)</v>
      </c>
      <c r="H371" s="302">
        <f>SUM(B371,D371,F371)</f>
        <v>17.876033359437244</v>
      </c>
      <c r="I371" s="299" t="str">
        <f>CONCATENATE("(",ROUND((H371/$H373)*100,1),")")</f>
        <v>(56.7)</v>
      </c>
      <c r="K371" s="302">
        <f>B376-B371</f>
        <v>0.80041810785079726</v>
      </c>
      <c r="L371" s="302">
        <f>D376-D371</f>
        <v>0.23903123203698318</v>
      </c>
      <c r="M371" s="302">
        <f>F376-F371</f>
        <v>7.9635463880781243E-2</v>
      </c>
      <c r="N371" s="302">
        <f>SUM(K371:M371)</f>
        <v>1.1190848037685617</v>
      </c>
    </row>
    <row r="372" spans="1:14" x14ac:dyDescent="0.2">
      <c r="A372" s="282" t="s">
        <v>365</v>
      </c>
      <c r="B372" s="302">
        <f>'Ind T6'!Q152</f>
        <v>6.4412019488677927</v>
      </c>
      <c r="C372" s="299" t="str">
        <f>CONCATENATE("(",ROUND((B372/$H373)*100,1),")")</f>
        <v>(20.4)</v>
      </c>
      <c r="D372" s="302">
        <f>'Ind T6'!R152</f>
        <v>5.8486627669592384</v>
      </c>
      <c r="E372" s="299" t="str">
        <f>CONCATENATE("(",ROUND((D372/$H373)*100,1),")")</f>
        <v>(18.5)</v>
      </c>
      <c r="F372" s="302">
        <f>'Ind T6'!S152</f>
        <v>1.3821019247357669</v>
      </c>
      <c r="G372" s="299" t="str">
        <f>CONCATENATE("(",ROUND((F372/$H373)*100,1),")")</f>
        <v>(4.4)</v>
      </c>
      <c r="H372" s="302">
        <f t="shared" ref="H372" si="280">SUM(B372,D372,F372)</f>
        <v>13.671966640562799</v>
      </c>
      <c r="I372" s="299" t="str">
        <f>CONCATENATE("(",ROUND((H372/$H373)*100,1),")")</f>
        <v>(43.3)</v>
      </c>
      <c r="K372" s="302">
        <f t="shared" ref="K372:K373" si="281">B377-B372</f>
        <v>0.57020014277481845</v>
      </c>
      <c r="L372" s="302">
        <f t="shared" ref="L372:L373" si="282">D377-D372</f>
        <v>0.16595758005168371</v>
      </c>
      <c r="M372" s="302">
        <f t="shared" ref="M372:M373" si="283">F377-F372</f>
        <v>0.10275747340487018</v>
      </c>
      <c r="N372" s="302">
        <f t="shared" ref="N372:N373" si="284">SUM(K372:M372)</f>
        <v>0.83891519623137234</v>
      </c>
    </row>
    <row r="373" spans="1:14" x14ac:dyDescent="0.2">
      <c r="A373" s="282" t="s">
        <v>363</v>
      </c>
      <c r="B373" s="302">
        <f>SUM(B371:B372)</f>
        <v>18.799596598915141</v>
      </c>
      <c r="C373" s="299" t="str">
        <f>CONCATENATE("(",ROUND((B373/$H373)*100,1),")")</f>
        <v>(59.6)</v>
      </c>
      <c r="D373" s="302">
        <f>SUM(D371:D372)</f>
        <v>10.193460600919986</v>
      </c>
      <c r="E373" s="299" t="str">
        <f>CONCATENATE("(",ROUND((D373/$H373)*100,1),")")</f>
        <v>(32.3)</v>
      </c>
      <c r="F373" s="302">
        <f>SUM(F371:F372)</f>
        <v>2.5549428001649144</v>
      </c>
      <c r="G373" s="299" t="str">
        <f>CONCATENATE("(",ROUND((F373/$H373)*100,1),")")</f>
        <v>(8.1)</v>
      </c>
      <c r="H373" s="302">
        <f>SUM(H371:H372)</f>
        <v>31.548000000000044</v>
      </c>
      <c r="I373" s="299" t="str">
        <f>CONCATENATE("(",ROUND((H373/$H373)*100,1),")")</f>
        <v>(100)</v>
      </c>
      <c r="K373" s="302">
        <f t="shared" si="281"/>
        <v>1.3706182506256148</v>
      </c>
      <c r="L373" s="302">
        <f t="shared" si="282"/>
        <v>0.40498881208866599</v>
      </c>
      <c r="M373" s="302">
        <f t="shared" si="283"/>
        <v>0.18239293728565098</v>
      </c>
      <c r="N373" s="302">
        <f t="shared" si="284"/>
        <v>1.9579999999999318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13.158812757898145</v>
      </c>
      <c r="C376" s="299" t="str">
        <f>CONCATENATE("(",ROUND((B376/$H378)*100,1),")")</f>
        <v>(39.3)</v>
      </c>
      <c r="D376" s="302">
        <f>'Ind T6'!W153</f>
        <v>4.5838290659977305</v>
      </c>
      <c r="E376" s="299" t="str">
        <f>CONCATENATE("(",ROUND((D376/$H378)*100,1),")")</f>
        <v>(13.7)</v>
      </c>
      <c r="F376" s="302">
        <f>'Ind T6'!X153</f>
        <v>1.2524763393099285</v>
      </c>
      <c r="G376" s="299" t="str">
        <f>CONCATENATE("(",ROUND((F376/$H378)*100,1),")")</f>
        <v>(3.7)</v>
      </c>
      <c r="H376" s="302">
        <f>SUM(B376,D376,F376)</f>
        <v>18.995118163205806</v>
      </c>
      <c r="I376" s="299" t="str">
        <f>CONCATENATE("(",ROUND((H376/$H378)*100,1),")")</f>
        <v>(56.7)</v>
      </c>
      <c r="K376" s="302">
        <f>B376-B366</f>
        <v>1.5583687085091391</v>
      </c>
      <c r="L376" s="302">
        <f>D376-D366</f>
        <v>0.49718637690290013</v>
      </c>
      <c r="M376" s="302">
        <f>F376-F366</f>
        <v>0.13412486223123099</v>
      </c>
      <c r="N376" s="302">
        <f>SUM(K376:M376)</f>
        <v>2.1896799476432705</v>
      </c>
    </row>
    <row r="377" spans="1:14" x14ac:dyDescent="0.2">
      <c r="A377" s="282" t="s">
        <v>365</v>
      </c>
      <c r="B377" s="302">
        <f>'Ind T6'!V152</f>
        <v>7.0114020916426112</v>
      </c>
      <c r="C377" s="299" t="str">
        <f>CONCATENATE("(",ROUND((B377/$H378)*100,1),")")</f>
        <v>(20.9)</v>
      </c>
      <c r="D377" s="302">
        <f>'Ind T6'!W152</f>
        <v>6.0146203470109221</v>
      </c>
      <c r="E377" s="299" t="str">
        <f>CONCATENATE("(",ROUND((D377/$H378)*100,1),")")</f>
        <v>(18)</v>
      </c>
      <c r="F377" s="302">
        <f>'Ind T6'!X152</f>
        <v>1.4848593981406371</v>
      </c>
      <c r="G377" s="299" t="str">
        <f>CONCATENATE("(",ROUND((F377/$H378)*100,1),")")</f>
        <v>(4.4)</v>
      </c>
      <c r="H377" s="302">
        <f t="shared" ref="H377" si="285">SUM(B377,D377,F377)</f>
        <v>14.510881836794171</v>
      </c>
      <c r="I377" s="299" t="str">
        <f>CONCATENATE("(",ROUND((H377/$H378)*100,1),")")</f>
        <v>(43.3)</v>
      </c>
      <c r="K377" s="302">
        <f t="shared" ref="K377:K378" si="286">B377-B367</f>
        <v>1.0722445161337664</v>
      </c>
      <c r="L377" s="302">
        <f t="shared" ref="L377:L378" si="287">D377-D367</f>
        <v>0.41955205269843621</v>
      </c>
      <c r="M377" s="302">
        <f t="shared" ref="M377:M378" si="288">F377-F367</f>
        <v>0.16552348352448276</v>
      </c>
      <c r="N377" s="302">
        <f t="shared" ref="N377:N378" si="289">SUM(K377:M377)</f>
        <v>1.6573200523566853</v>
      </c>
    </row>
    <row r="378" spans="1:14" x14ac:dyDescent="0.2">
      <c r="A378" s="282" t="s">
        <v>363</v>
      </c>
      <c r="B378" s="302">
        <f>SUM(B376:B377)</f>
        <v>20.170214849540756</v>
      </c>
      <c r="C378" s="299" t="str">
        <f>CONCATENATE("(",ROUND((B378/$H378)*100,1),")")</f>
        <v>(60.2)</v>
      </c>
      <c r="D378" s="302">
        <f>SUM(D376:D377)</f>
        <v>10.598449413008652</v>
      </c>
      <c r="E378" s="299" t="str">
        <f>CONCATENATE("(",ROUND((D378/$H378)*100,1),")")</f>
        <v>(31.6)</v>
      </c>
      <c r="F378" s="302">
        <f>SUM(F376:F377)</f>
        <v>2.7373357374505654</v>
      </c>
      <c r="G378" s="299" t="str">
        <f>CONCATENATE("(",ROUND((F378/$H378)*100,1),")")</f>
        <v>(8.2)</v>
      </c>
      <c r="H378" s="302">
        <f>SUM(H376:H377)</f>
        <v>33.505999999999979</v>
      </c>
      <c r="I378" s="299" t="str">
        <f>CONCATENATE("(",ROUND((H378/$H378)*100,1),")")</f>
        <v>(100)</v>
      </c>
      <c r="K378" s="302">
        <f t="shared" si="286"/>
        <v>2.6306132246429037</v>
      </c>
      <c r="L378" s="302">
        <f t="shared" si="287"/>
        <v>0.91673842960133456</v>
      </c>
      <c r="M378" s="302">
        <f t="shared" si="288"/>
        <v>0.29964834575571331</v>
      </c>
      <c r="N378" s="302">
        <f t="shared" si="289"/>
        <v>3.8469999999999516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3.408039285355057</v>
      </c>
      <c r="C387" s="299" t="str">
        <f>CONCATENATE("(",ROUND((B387/$H389)*100,1),")")</f>
        <v>(35.2)</v>
      </c>
      <c r="D387" s="302">
        <f>'Ind T6'!M162</f>
        <v>0.48133487684184184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3.8893741621968987</v>
      </c>
      <c r="I387" s="299" t="str">
        <f>CONCATENATE("(",ROUND((H387/$H389)*100,1),")")</f>
        <v>(40.2)</v>
      </c>
      <c r="K387" s="302">
        <f>B392-B387</f>
        <v>-3.719174458618113E-2</v>
      </c>
      <c r="L387" s="302">
        <f>D392-D387</f>
        <v>3.0741617923766729E-2</v>
      </c>
      <c r="M387" s="302">
        <f>F392-F387</f>
        <v>0</v>
      </c>
      <c r="N387" s="302">
        <f>SUM(K387:M387)</f>
        <v>-6.4501266624144016E-3</v>
      </c>
    </row>
    <row r="388" spans="1:14" x14ac:dyDescent="0.2">
      <c r="A388" s="282" t="s">
        <v>365</v>
      </c>
      <c r="B388" s="302">
        <f>'Ind T6'!L161</f>
        <v>2.9987715614623731</v>
      </c>
      <c r="C388" s="299" t="str">
        <f>CONCATENATE("(",ROUND((B388/$H389)*100,1),")")</f>
        <v>(31)</v>
      </c>
      <c r="D388" s="302">
        <f>'Ind T6'!M161</f>
        <v>2.619190590955915</v>
      </c>
      <c r="E388" s="299" t="str">
        <f>CONCATENATE("(",ROUND((D388/$H389)*100,1),")")</f>
        <v>(27)</v>
      </c>
      <c r="F388" s="302">
        <f>'Ind T6'!N161</f>
        <v>0.17566368538481203</v>
      </c>
      <c r="G388" s="299" t="str">
        <f>CONCATENATE("(",ROUND((F388/$H389)*100,1),")")</f>
        <v>(1.8)</v>
      </c>
      <c r="H388" s="302">
        <f t="shared" ref="H388" si="290">SUM(B388,D388,F388)</f>
        <v>5.7936258378031003</v>
      </c>
      <c r="I388" s="299" t="str">
        <f>CONCATENATE("(",ROUND((H388/$H389)*100,1),")")</f>
        <v>(59.8)</v>
      </c>
      <c r="K388" s="302">
        <f t="shared" ref="K388:K389" si="291">B393-B388</f>
        <v>2.840781016952354E-2</v>
      </c>
      <c r="L388" s="302">
        <f t="shared" ref="L388:L389" si="292">D393-D388</f>
        <v>3.0162318989399584E-2</v>
      </c>
      <c r="M388" s="302">
        <f t="shared" ref="M388:M389" si="293">F393-F388</f>
        <v>1.8799975034921868E-3</v>
      </c>
      <c r="N388" s="302">
        <f t="shared" ref="N388:N389" si="294">SUM(K388:M388)</f>
        <v>6.045012666241531E-2</v>
      </c>
    </row>
    <row r="389" spans="1:14" x14ac:dyDescent="0.2">
      <c r="A389" s="282" t="s">
        <v>363</v>
      </c>
      <c r="B389" s="302">
        <f>SUM(B387:B388)</f>
        <v>6.4068108468174305</v>
      </c>
      <c r="C389" s="299" t="str">
        <f>CONCATENATE("(",ROUND((B389/$H389)*100,1),")")</f>
        <v>(66.2)</v>
      </c>
      <c r="D389" s="302">
        <f>SUM(D387:D388)</f>
        <v>3.1005254677977567</v>
      </c>
      <c r="E389" s="299" t="str">
        <f>CONCATENATE("(",ROUND((D389/$H389)*100,1),")")</f>
        <v>(32)</v>
      </c>
      <c r="F389" s="302">
        <f>SUM(F387:F388)</f>
        <v>0.17566368538481203</v>
      </c>
      <c r="G389" s="299" t="str">
        <f>CONCATENATE("(",ROUND((F389/$H389)*100,1),")")</f>
        <v>(1.8)</v>
      </c>
      <c r="H389" s="302">
        <f>SUM(H387:H388)</f>
        <v>9.6829999999999998</v>
      </c>
      <c r="I389" s="299" t="str">
        <f>CONCATENATE("(",ROUND((H389/$H389)*100,1),")")</f>
        <v>(100)</v>
      </c>
      <c r="K389" s="302">
        <f t="shared" si="291"/>
        <v>-8.7839344166580346E-3</v>
      </c>
      <c r="L389" s="302">
        <f t="shared" si="292"/>
        <v>6.0903936913166312E-2</v>
      </c>
      <c r="M389" s="302">
        <f t="shared" si="293"/>
        <v>1.8799975034921868E-3</v>
      </c>
      <c r="N389" s="302">
        <f t="shared" si="294"/>
        <v>5.4000000000000464E-2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3.3708475407688758</v>
      </c>
      <c r="C392" s="299" t="str">
        <f>CONCATENATE("(",ROUND((B392/$H394)*100,1),")")</f>
        <v>(34.6)</v>
      </c>
      <c r="D392" s="302">
        <f>'Ind T6'!R162</f>
        <v>0.51207649476560857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3.8829240355344843</v>
      </c>
      <c r="I392" s="299" t="str">
        <f>CONCATENATE("(",ROUND((H392/$H394)*100,1),")")</f>
        <v>(39.9)</v>
      </c>
      <c r="K392" s="302">
        <f>B397-B392</f>
        <v>-7.8291593895420952E-3</v>
      </c>
      <c r="L392" s="302">
        <f>D397-D392</f>
        <v>7.5474271697483886E-2</v>
      </c>
      <c r="M392" s="302">
        <f>F397-F392</f>
        <v>0</v>
      </c>
      <c r="N392" s="302">
        <f>SUM(K392:M392)</f>
        <v>6.764511230794179E-2</v>
      </c>
    </row>
    <row r="393" spans="1:14" x14ac:dyDescent="0.2">
      <c r="A393" s="282" t="s">
        <v>365</v>
      </c>
      <c r="B393" s="302">
        <f>'Ind T6'!Q161</f>
        <v>3.0271793716318967</v>
      </c>
      <c r="C393" s="299" t="str">
        <f>CONCATENATE("(",ROUND((B393/$H394)*100,1),")")</f>
        <v>(31.1)</v>
      </c>
      <c r="D393" s="302">
        <f>'Ind T6'!R161</f>
        <v>2.6493529099453146</v>
      </c>
      <c r="E393" s="299" t="str">
        <f>CONCATENATE("(",ROUND((D393/$H394)*100,1),")")</f>
        <v>(27.2)</v>
      </c>
      <c r="F393" s="302">
        <f>'Ind T6'!S161</f>
        <v>0.17754368288830422</v>
      </c>
      <c r="G393" s="299" t="str">
        <f>CONCATENATE("(",ROUND((F393/$H394)*100,1),")")</f>
        <v>(1.8)</v>
      </c>
      <c r="H393" s="302">
        <f t="shared" ref="H393" si="295">SUM(B393,D393,F393)</f>
        <v>5.8540759644655154</v>
      </c>
      <c r="I393" s="299" t="str">
        <f>CONCATENATE("(",ROUND((H393/$H394)*100,1),")")</f>
        <v>(60.1)</v>
      </c>
      <c r="K393" s="302">
        <f t="shared" ref="K393:K394" si="296">B398-B393</f>
        <v>0.12129112916648177</v>
      </c>
      <c r="L393" s="302">
        <f t="shared" ref="L393:L394" si="297">D398-D393</f>
        <v>0.10735158901202269</v>
      </c>
      <c r="M393" s="302">
        <f t="shared" ref="M393:M394" si="298">F398-F393</f>
        <v>8.7121695135409793E-3</v>
      </c>
      <c r="N393" s="302">
        <f t="shared" ref="N393:N394" si="299">SUM(K393:M393)</f>
        <v>0.23735488769204544</v>
      </c>
    </row>
    <row r="394" spans="1:14" x14ac:dyDescent="0.2">
      <c r="A394" s="282" t="s">
        <v>363</v>
      </c>
      <c r="B394" s="302">
        <f>SUM(B392:B393)</f>
        <v>6.3980269124007725</v>
      </c>
      <c r="C394" s="299" t="str">
        <f>CONCATENATE("(",ROUND((B394/$H394)*100,1),")")</f>
        <v>(65.7)</v>
      </c>
      <c r="D394" s="302">
        <f>SUM(D392:D393)</f>
        <v>3.161429404710923</v>
      </c>
      <c r="E394" s="299" t="str">
        <f>CONCATENATE("(",ROUND((D394/$H394)*100,1),")")</f>
        <v>(32.5)</v>
      </c>
      <c r="F394" s="302">
        <f>SUM(F392:F393)</f>
        <v>0.17754368288830422</v>
      </c>
      <c r="G394" s="299" t="str">
        <f>CONCATENATE("(",ROUND((F394/$H394)*100,1),")")</f>
        <v>(1.8)</v>
      </c>
      <c r="H394" s="302">
        <f>SUM(H392:H393)</f>
        <v>9.7370000000000001</v>
      </c>
      <c r="I394" s="299" t="str">
        <f>CONCATENATE("(",ROUND((H394/$H394)*100,1),")")</f>
        <v>(100)</v>
      </c>
      <c r="K394" s="302">
        <f t="shared" si="296"/>
        <v>0.11346196977693968</v>
      </c>
      <c r="L394" s="302">
        <f t="shared" si="297"/>
        <v>0.18282586070950657</v>
      </c>
      <c r="M394" s="302">
        <f t="shared" si="298"/>
        <v>8.7121695135409793E-3</v>
      </c>
      <c r="N394" s="302">
        <f t="shared" si="299"/>
        <v>0.30499999999998723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3.3630183813793337</v>
      </c>
      <c r="C397" s="299" t="str">
        <f>CONCATENATE("(",ROUND((B397/$H399)*100,1),")")</f>
        <v>(33.5)</v>
      </c>
      <c r="D397" s="302">
        <f>'Ind T6'!W162</f>
        <v>0.58755076646309246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3.9505691478424261</v>
      </c>
      <c r="I397" s="299" t="str">
        <f>CONCATENATE("(",ROUND((H397/$H399)*100,1),")")</f>
        <v>(39.3)</v>
      </c>
      <c r="K397" s="302">
        <f>B397-B387</f>
        <v>-4.5020903975723225E-2</v>
      </c>
      <c r="L397" s="302">
        <f>D397-D387</f>
        <v>0.10621588962125061</v>
      </c>
      <c r="M397" s="302">
        <f>F397-F387</f>
        <v>0</v>
      </c>
      <c r="N397" s="302">
        <f>SUM(K397:M397)</f>
        <v>6.1194985645527389E-2</v>
      </c>
    </row>
    <row r="398" spans="1:14" x14ac:dyDescent="0.2">
      <c r="A398" s="282" t="s">
        <v>365</v>
      </c>
      <c r="B398" s="302">
        <f>'Ind T6'!V161</f>
        <v>3.1484705007983784</v>
      </c>
      <c r="C398" s="299" t="str">
        <f>CONCATENATE("(",ROUND((B398/$H399)*100,1),")")</f>
        <v>(31.4)</v>
      </c>
      <c r="D398" s="302">
        <f>'Ind T6'!W161</f>
        <v>2.7567044989573373</v>
      </c>
      <c r="E398" s="299" t="str">
        <f>CONCATENATE("(",ROUND((D398/$H399)*100,1),")")</f>
        <v>(27.5)</v>
      </c>
      <c r="F398" s="302">
        <f>'Ind T6'!X161</f>
        <v>0.1862558524018452</v>
      </c>
      <c r="G398" s="299" t="str">
        <f>CONCATENATE("(",ROUND((F398/$H399)*100,1),")")</f>
        <v>(1.9)</v>
      </c>
      <c r="H398" s="302">
        <f t="shared" ref="H398" si="300">SUM(B398,D398,F398)</f>
        <v>6.0914308521575604</v>
      </c>
      <c r="I398" s="299" t="str">
        <f>CONCATENATE("(",ROUND((H398/$H399)*100,1),")")</f>
        <v>(60.7)</v>
      </c>
      <c r="K398" s="302">
        <f t="shared" ref="K398:K399" si="301">B398-B388</f>
        <v>0.14969893933600531</v>
      </c>
      <c r="L398" s="302">
        <f t="shared" ref="L398:L399" si="302">D398-D388</f>
        <v>0.13751390800142227</v>
      </c>
      <c r="M398" s="302">
        <f t="shared" ref="M398:M399" si="303">F398-F388</f>
        <v>1.0592167017033166E-2</v>
      </c>
      <c r="N398" s="302">
        <f t="shared" ref="N398:N399" si="304">SUM(K398:M398)</f>
        <v>0.29780501435446072</v>
      </c>
    </row>
    <row r="399" spans="1:14" x14ac:dyDescent="0.2">
      <c r="A399" s="282" t="s">
        <v>363</v>
      </c>
      <c r="B399" s="302">
        <f>SUM(B397:B398)</f>
        <v>6.5114888821777122</v>
      </c>
      <c r="C399" s="299" t="str">
        <f>CONCATENATE("(",ROUND((B399/$H399)*100,1),")")</f>
        <v>(64.8)</v>
      </c>
      <c r="D399" s="302">
        <f>SUM(D397:D398)</f>
        <v>3.3442552654204296</v>
      </c>
      <c r="E399" s="299" t="str">
        <f>CONCATENATE("(",ROUND((D399/$H399)*100,1),")")</f>
        <v>(33.3)</v>
      </c>
      <c r="F399" s="302">
        <f>SUM(F397:F398)</f>
        <v>0.1862558524018452</v>
      </c>
      <c r="G399" s="299" t="str">
        <f>CONCATENATE("(",ROUND((F399/$H399)*100,1),")")</f>
        <v>(1.9)</v>
      </c>
      <c r="H399" s="302">
        <f>SUM(H397:H398)</f>
        <v>10.041999999999987</v>
      </c>
      <c r="I399" s="299" t="str">
        <f>CONCATENATE("(",ROUND((H399/$H399)*100,1),")")</f>
        <v>(100)</v>
      </c>
      <c r="K399" s="302">
        <f t="shared" si="301"/>
        <v>0.10467803536028164</v>
      </c>
      <c r="L399" s="302">
        <f t="shared" si="302"/>
        <v>0.24372979762267288</v>
      </c>
      <c r="M399" s="302">
        <f t="shared" si="303"/>
        <v>1.0592167017033166E-2</v>
      </c>
      <c r="N399" s="302">
        <f t="shared" si="304"/>
        <v>0.35899999999998766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4.5046054390255321</v>
      </c>
      <c r="C408" s="299" t="str">
        <f>CONCATENATE("(",ROUND((B408/$H410)*100,1),")")</f>
        <v>(19.4)</v>
      </c>
      <c r="D408" s="302">
        <f>'Ind T6'!M171</f>
        <v>1.3183731824284508</v>
      </c>
      <c r="E408" s="299" t="str">
        <f>CONCATENATE("(",ROUND((D408/$H410)*100,1),")")</f>
        <v>(5.7)</v>
      </c>
      <c r="F408" s="302">
        <f>'Ind T6'!N171</f>
        <v>0.72285509949369187</v>
      </c>
      <c r="G408" s="299" t="str">
        <f>CONCATENATE("(",ROUND((F408/$H410)*100,1),")")</f>
        <v>(3.1)</v>
      </c>
      <c r="H408" s="302">
        <f>SUM(B408,D408,F408)</f>
        <v>6.545833720947674</v>
      </c>
      <c r="I408" s="299" t="str">
        <f>CONCATENATE("(",ROUND((H408/$H410)*100,1),")")</f>
        <v>(28.2)</v>
      </c>
      <c r="K408" s="302">
        <f>B413-B408</f>
        <v>7.6296544789511422E-2</v>
      </c>
      <c r="L408" s="302">
        <f>D413-D408</f>
        <v>5.8312650913005637E-2</v>
      </c>
      <c r="M408" s="302">
        <f>F413-F408</f>
        <v>3.6353530337592144E-2</v>
      </c>
      <c r="N408" s="302">
        <f>SUM(K408:M408)</f>
        <v>0.1709627260401092</v>
      </c>
    </row>
    <row r="409" spans="1:14" x14ac:dyDescent="0.2">
      <c r="A409" s="282" t="s">
        <v>365</v>
      </c>
      <c r="B409" s="302">
        <f>'Ind T6'!L170</f>
        <v>7.2620459633926489</v>
      </c>
      <c r="C409" s="299" t="str">
        <f>CONCATENATE("(",ROUND((B409/$H410)*100,1),")")</f>
        <v>(31.3)</v>
      </c>
      <c r="D409" s="302">
        <f>'Ind T6'!M170</f>
        <v>8.5200720651698543</v>
      </c>
      <c r="E409" s="299" t="str">
        <f>CONCATENATE("(",ROUND((D409/$H410)*100,1),")")</f>
        <v>(36.7)</v>
      </c>
      <c r="F409" s="302">
        <f>'Ind T6'!N170</f>
        <v>0.9060482504898062</v>
      </c>
      <c r="G409" s="299" t="str">
        <f>CONCATENATE("(",ROUND((F409/$H410)*100,1),")")</f>
        <v>(3.9)</v>
      </c>
      <c r="H409" s="302">
        <f t="shared" ref="H409" si="305">SUM(B409,D409,F409)</f>
        <v>16.688166279052311</v>
      </c>
      <c r="I409" s="299" t="str">
        <f>CONCATENATE("(",ROUND((H409/$H410)*100,1),")")</f>
        <v>(71.8)</v>
      </c>
      <c r="K409" s="302">
        <f t="shared" ref="K409:K410" si="306">B414-B409</f>
        <v>0.3870511911270329</v>
      </c>
      <c r="L409" s="302">
        <f t="shared" ref="L409:L410" si="307">D414-D409</f>
        <v>7.0031889128319591E-2</v>
      </c>
      <c r="M409" s="302">
        <f t="shared" ref="M409:M410" si="308">F414-F409</f>
        <v>3.7954193704561101E-2</v>
      </c>
      <c r="N409" s="302">
        <f t="shared" ref="N409:N410" si="309">SUM(K409:M409)</f>
        <v>0.49503727395991359</v>
      </c>
    </row>
    <row r="410" spans="1:14" x14ac:dyDescent="0.2">
      <c r="A410" s="282" t="s">
        <v>363</v>
      </c>
      <c r="B410" s="302">
        <f>SUM(B408:B409)</f>
        <v>11.76665140241818</v>
      </c>
      <c r="C410" s="299" t="str">
        <f>CONCATENATE("(",ROUND((B410/$H410)*100,1),")")</f>
        <v>(50.6)</v>
      </c>
      <c r="D410" s="302">
        <f>SUM(D408:D409)</f>
        <v>9.8384452475983046</v>
      </c>
      <c r="E410" s="299" t="str">
        <f>CONCATENATE("(",ROUND((D410/$H410)*100,1),")")</f>
        <v>(42.3)</v>
      </c>
      <c r="F410" s="302">
        <f>SUM(F408:F409)</f>
        <v>1.628903349983498</v>
      </c>
      <c r="G410" s="299" t="str">
        <f>CONCATENATE("(",ROUND((F410/$H410)*100,1),")")</f>
        <v>(7)</v>
      </c>
      <c r="H410" s="302">
        <f>SUM(H408:H409)</f>
        <v>23.233999999999984</v>
      </c>
      <c r="I410" s="299" t="str">
        <f>CONCATENATE("(",ROUND((H410/$H410)*100,1),")")</f>
        <v>(100)</v>
      </c>
      <c r="K410" s="302">
        <f t="shared" si="306"/>
        <v>0.4633477359165461</v>
      </c>
      <c r="L410" s="302">
        <f t="shared" si="307"/>
        <v>0.12834454004132567</v>
      </c>
      <c r="M410" s="302">
        <f t="shared" si="308"/>
        <v>7.4307724042153467E-2</v>
      </c>
      <c r="N410" s="302">
        <f t="shared" si="309"/>
        <v>0.66600000000002524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4.5809019838150435</v>
      </c>
      <c r="C413" s="299" t="str">
        <f>CONCATENATE("(",ROUND((B413/$H415)*100,1),")")</f>
        <v>(19.2)</v>
      </c>
      <c r="D413" s="302">
        <f>'Ind T6'!R171</f>
        <v>1.3766858333414564</v>
      </c>
      <c r="E413" s="299" t="str">
        <f>CONCATENATE("(",ROUND((D413/$H415)*100,1),")")</f>
        <v>(5.8)</v>
      </c>
      <c r="F413" s="302">
        <f>'Ind T6'!S171</f>
        <v>0.75920862983128401</v>
      </c>
      <c r="G413" s="299" t="str">
        <f>CONCATENATE("(",ROUND((F413/$H415)*100,1),")")</f>
        <v>(3.2)</v>
      </c>
      <c r="H413" s="302">
        <f>SUM(B413,D413,F413)</f>
        <v>6.7167964469877841</v>
      </c>
      <c r="I413" s="299" t="str">
        <f>CONCATENATE("(",ROUND((H413/$H415)*100,1),")")</f>
        <v>(28.1)</v>
      </c>
      <c r="K413" s="302">
        <f>B418-B413</f>
        <v>0.19583705839655341</v>
      </c>
      <c r="L413" s="302">
        <f>D418-D413</f>
        <v>0.12793168934424903</v>
      </c>
      <c r="M413" s="302">
        <f>F418-F413</f>
        <v>7.7980796388910867E-2</v>
      </c>
      <c r="N413" s="302">
        <f>SUM(K413:M413)</f>
        <v>0.40174954412971331</v>
      </c>
    </row>
    <row r="414" spans="1:14" x14ac:dyDescent="0.2">
      <c r="A414" s="282" t="s">
        <v>365</v>
      </c>
      <c r="B414" s="302">
        <f>'Ind T6'!Q170</f>
        <v>7.6490971545196818</v>
      </c>
      <c r="C414" s="299" t="str">
        <f>CONCATENATE("(",ROUND((B414/$H415)*100,1),")")</f>
        <v>(32)</v>
      </c>
      <c r="D414" s="302">
        <f>'Ind T6'!R170</f>
        <v>8.5901039542981739</v>
      </c>
      <c r="E414" s="299" t="str">
        <f>CONCATENATE("(",ROUND((D414/$H415)*100,1),")")</f>
        <v>(35.9)</v>
      </c>
      <c r="F414" s="302">
        <f>'Ind T6'!S170</f>
        <v>0.9440024441943673</v>
      </c>
      <c r="G414" s="299" t="str">
        <f>CONCATENATE("(",ROUND((F414/$H415)*100,1),")")</f>
        <v>(3.9)</v>
      </c>
      <c r="H414" s="302">
        <f t="shared" ref="H414" si="310">SUM(B414,D414,F414)</f>
        <v>17.183203553012223</v>
      </c>
      <c r="I414" s="299" t="str">
        <f>CONCATENATE("(",ROUND((H414/$H415)*100,1),")")</f>
        <v>(71.9)</v>
      </c>
      <c r="K414" s="302">
        <f t="shared" ref="K414:K415" si="311">B419-B414</f>
        <v>0.91316963442339727</v>
      </c>
      <c r="L414" s="302">
        <f t="shared" ref="L414:L415" si="312">D419-D414</f>
        <v>0.19982289572272727</v>
      </c>
      <c r="M414" s="302">
        <f t="shared" ref="M414:M415" si="313">F419-F414</f>
        <v>6.7257925724110601E-2</v>
      </c>
      <c r="N414" s="302">
        <f t="shared" ref="N414:N415" si="314">SUM(K414:M414)</f>
        <v>1.1802504558702351</v>
      </c>
    </row>
    <row r="415" spans="1:14" x14ac:dyDescent="0.2">
      <c r="A415" s="282" t="s">
        <v>363</v>
      </c>
      <c r="B415" s="302">
        <f>SUM(B413:B414)</f>
        <v>12.229999138334726</v>
      </c>
      <c r="C415" s="299" t="str">
        <f>CONCATENATE("(",ROUND((B415/$H415)*100,1),")")</f>
        <v>(51.2)</v>
      </c>
      <c r="D415" s="302">
        <f>SUM(D413:D414)</f>
        <v>9.9667897876396303</v>
      </c>
      <c r="E415" s="299" t="str">
        <f>CONCATENATE("(",ROUND((D415/$H415)*100,1),")")</f>
        <v>(41.7)</v>
      </c>
      <c r="F415" s="302">
        <f>SUM(F413:F414)</f>
        <v>1.7032110740256514</v>
      </c>
      <c r="G415" s="299" t="str">
        <f>CONCATENATE("(",ROUND((F415/$H415)*100,1),")")</f>
        <v>(7.1)</v>
      </c>
      <c r="H415" s="302">
        <f>SUM(H413:H414)</f>
        <v>23.900000000000006</v>
      </c>
      <c r="I415" s="299" t="str">
        <f>CONCATENATE("(",ROUND((H415/$H415)*100,1),")")</f>
        <v>(100)</v>
      </c>
      <c r="K415" s="302">
        <f t="shared" si="311"/>
        <v>1.1090066928199498</v>
      </c>
      <c r="L415" s="302">
        <f t="shared" si="312"/>
        <v>0.32775458506697674</v>
      </c>
      <c r="M415" s="302">
        <f t="shared" si="313"/>
        <v>0.14523872211302136</v>
      </c>
      <c r="N415" s="302">
        <f t="shared" si="314"/>
        <v>1.5819999999999479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4.776739042211597</v>
      </c>
      <c r="C418" s="299" t="str">
        <f>CONCATENATE("(",ROUND((B418/$H420)*100,1),")")</f>
        <v>(18.7)</v>
      </c>
      <c r="D418" s="302">
        <f>'Ind T6'!W171</f>
        <v>1.5046175226857055</v>
      </c>
      <c r="E418" s="299" t="str">
        <f>CONCATENATE("(",ROUND((D418/$H420)*100,1),")")</f>
        <v>(5.9)</v>
      </c>
      <c r="F418" s="302">
        <f>'Ind T6'!X171</f>
        <v>0.83718942622019488</v>
      </c>
      <c r="G418" s="299" t="str">
        <f>CONCATENATE("(",ROUND((F418/$H420)*100,1),")")</f>
        <v>(3.3)</v>
      </c>
      <c r="H418" s="302">
        <f>SUM(B418,D418,F418)</f>
        <v>7.1185459911174975</v>
      </c>
      <c r="I418" s="299" t="str">
        <f>CONCATENATE("(",ROUND((H418/$H420)*100,1),")")</f>
        <v>(27.9)</v>
      </c>
      <c r="K418" s="302">
        <f>B418-B408</f>
        <v>0.27213360318606483</v>
      </c>
      <c r="L418" s="302">
        <f>D418-D408</f>
        <v>0.18624434025725467</v>
      </c>
      <c r="M418" s="302">
        <f>F418-F408</f>
        <v>0.11433432672650301</v>
      </c>
      <c r="N418" s="302">
        <f>SUM(K418:M418)</f>
        <v>0.57271227016982251</v>
      </c>
    </row>
    <row r="419" spans="1:14" x14ac:dyDescent="0.2">
      <c r="A419" s="282" t="s">
        <v>365</v>
      </c>
      <c r="B419" s="302">
        <f>'Ind T6'!V170</f>
        <v>8.562266788943079</v>
      </c>
      <c r="C419" s="299" t="str">
        <f>CONCATENATE("(",ROUND((B419/$H420)*100,1),")")</f>
        <v>(33.6)</v>
      </c>
      <c r="D419" s="302">
        <f>'Ind T6'!W170</f>
        <v>8.7899268500209011</v>
      </c>
      <c r="E419" s="299" t="str">
        <f>CONCATENATE("(",ROUND((D419/$H420)*100,1),")")</f>
        <v>(34.5)</v>
      </c>
      <c r="F419" s="302">
        <f>'Ind T6'!X170</f>
        <v>1.0112603699184779</v>
      </c>
      <c r="G419" s="299" t="str">
        <f>CONCATENATE("(",ROUND((F419/$H420)*100,1),")")</f>
        <v>(4)</v>
      </c>
      <c r="H419" s="302">
        <f t="shared" ref="H419" si="315">SUM(B419,D419,F419)</f>
        <v>18.36345400888246</v>
      </c>
      <c r="I419" s="299" t="str">
        <f>CONCATENATE("(",ROUND((H419/$H420)*100,1),")")</f>
        <v>(72.1)</v>
      </c>
      <c r="K419" s="302">
        <f t="shared" ref="K419:K420" si="316">B419-B409</f>
        <v>1.3002208255504302</v>
      </c>
      <c r="L419" s="302">
        <f t="shared" ref="L419:L420" si="317">D419-D409</f>
        <v>0.26985478485104686</v>
      </c>
      <c r="M419" s="302">
        <f t="shared" ref="M419:M420" si="318">F419-F409</f>
        <v>0.1052121194286717</v>
      </c>
      <c r="N419" s="302">
        <f t="shared" ref="N419:N420" si="319">SUM(K419:M419)</f>
        <v>1.6752877298301487</v>
      </c>
    </row>
    <row r="420" spans="1:14" x14ac:dyDescent="0.2">
      <c r="A420" s="282" t="s">
        <v>363</v>
      </c>
      <c r="B420" s="302">
        <f>SUM(B418:B419)</f>
        <v>13.339005831154676</v>
      </c>
      <c r="C420" s="299" t="str">
        <f>CONCATENATE("(",ROUND((B420/$H420)*100,1),")")</f>
        <v>(52.3)</v>
      </c>
      <c r="D420" s="302">
        <f>SUM(D418:D419)</f>
        <v>10.294544372706607</v>
      </c>
      <c r="E420" s="299" t="str">
        <f>CONCATENATE("(",ROUND((D420/$H420)*100,1),")")</f>
        <v>(40.4)</v>
      </c>
      <c r="F420" s="302">
        <f>SUM(F418:F419)</f>
        <v>1.8484497961386728</v>
      </c>
      <c r="G420" s="299" t="str">
        <f>CONCATENATE("(",ROUND((F420/$H420)*100,1),")")</f>
        <v>(7.3)</v>
      </c>
      <c r="H420" s="302">
        <f>SUM(H418:H419)</f>
        <v>25.481999999999957</v>
      </c>
      <c r="I420" s="299" t="str">
        <f>CONCATENATE("(",ROUND((H420/$H420)*100,1),")")</f>
        <v>(100)</v>
      </c>
      <c r="K420" s="302">
        <f t="shared" si="316"/>
        <v>1.5723544287364959</v>
      </c>
      <c r="L420" s="302">
        <f t="shared" si="317"/>
        <v>0.45609912510830242</v>
      </c>
      <c r="M420" s="302">
        <f t="shared" si="318"/>
        <v>0.21954644615517482</v>
      </c>
      <c r="N420" s="302">
        <f t="shared" si="319"/>
        <v>2.2479999999999731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4.7250244471403757</v>
      </c>
      <c r="C429" s="299" t="str">
        <f>CONCATENATE("(",ROUND((B429/$H431)*100,1),")")</f>
        <v>(13.5)</v>
      </c>
      <c r="D429" s="302">
        <f>'Ind T6'!M180</f>
        <v>1.4188555507035845</v>
      </c>
      <c r="E429" s="299" t="str">
        <f>CONCATENATE("(",ROUND((D429/$H431)*100,1),")")</f>
        <v>(4.1)</v>
      </c>
      <c r="F429" s="302">
        <f>'Ind T6'!N180</f>
        <v>1.2395047655159197</v>
      </c>
      <c r="G429" s="299" t="str">
        <f>CONCATENATE("(",ROUND((F429/$H431)*100,1),")")</f>
        <v>(3.5)</v>
      </c>
      <c r="H429" s="302">
        <f>SUM(B429,D429,F429)</f>
        <v>7.3833847633598797</v>
      </c>
      <c r="I429" s="299" t="str">
        <f>CONCATENATE("(",ROUND((H429/$H431)*100,1),")")</f>
        <v>(21.1)</v>
      </c>
      <c r="K429" s="302">
        <f>B434-B429</f>
        <v>0.2732672204353408</v>
      </c>
      <c r="L429" s="302">
        <f>D434-D429</f>
        <v>0.11848858588599476</v>
      </c>
      <c r="M429" s="302">
        <f>F434-F429</f>
        <v>5.6993474901894103E-3</v>
      </c>
      <c r="N429" s="302">
        <f>SUM(K429:M429)</f>
        <v>0.39745515381152496</v>
      </c>
    </row>
    <row r="430" spans="1:14" x14ac:dyDescent="0.2">
      <c r="A430" s="282" t="s">
        <v>365</v>
      </c>
      <c r="B430" s="302">
        <f>'Ind T6'!L179</f>
        <v>14.114783373508365</v>
      </c>
      <c r="C430" s="299" t="str">
        <f>CONCATENATE("(",ROUND((B430/$H431)*100,1),")")</f>
        <v>(40.3)</v>
      </c>
      <c r="D430" s="302">
        <f>'Ind T6'!M179</f>
        <v>12.362861356281796</v>
      </c>
      <c r="E430" s="299" t="str">
        <f>CONCATENATE("(",ROUND((D430/$H431)*100,1),")")</f>
        <v>(35.3)</v>
      </c>
      <c r="F430" s="302">
        <f>'Ind T6'!N179</f>
        <v>1.1349705068499374</v>
      </c>
      <c r="G430" s="299" t="str">
        <f>CONCATENATE("(",ROUND((F430/$H431)*100,1),")")</f>
        <v>(3.2)</v>
      </c>
      <c r="H430" s="302">
        <f t="shared" ref="H430" si="320">SUM(B430,D430,F430)</f>
        <v>27.612615236640099</v>
      </c>
      <c r="I430" s="299" t="str">
        <f>CONCATENATE("(",ROUND((H430/$H431)*100,1),")")</f>
        <v>(78.9)</v>
      </c>
      <c r="K430" s="302">
        <f t="shared" ref="K430:K431" si="321">B435-B430</f>
        <v>1.2258919624923141</v>
      </c>
      <c r="L430" s="302">
        <f t="shared" ref="L430:L431" si="322">D435-D430</f>
        <v>0.30344111570482113</v>
      </c>
      <c r="M430" s="302">
        <f t="shared" ref="M430:M431" si="323">F435-F430</f>
        <v>0.13521176799138424</v>
      </c>
      <c r="N430" s="302">
        <f t="shared" ref="N430:N431" si="324">SUM(K430:M430)</f>
        <v>1.6645448461885195</v>
      </c>
    </row>
    <row r="431" spans="1:14" x14ac:dyDescent="0.2">
      <c r="A431" s="282" t="s">
        <v>363</v>
      </c>
      <c r="B431" s="302">
        <f>SUM(B429:B430)</f>
        <v>18.83980782064874</v>
      </c>
      <c r="C431" s="299" t="str">
        <f>CONCATENATE("(",ROUND((B431/$H431)*100,1),")")</f>
        <v>(53.8)</v>
      </c>
      <c r="D431" s="302">
        <f>SUM(D429:D430)</f>
        <v>13.78171690698538</v>
      </c>
      <c r="E431" s="299" t="str">
        <f>CONCATENATE("(",ROUND((D431/$H431)*100,1),")")</f>
        <v>(39.4)</v>
      </c>
      <c r="F431" s="302">
        <f>SUM(F429:F430)</f>
        <v>2.3744752723658573</v>
      </c>
      <c r="G431" s="299" t="str">
        <f>CONCATENATE("(",ROUND((F431/$H431)*100,1),")")</f>
        <v>(6.8)</v>
      </c>
      <c r="H431" s="302">
        <f>SUM(H429:H430)</f>
        <v>34.995999999999981</v>
      </c>
      <c r="I431" s="299" t="str">
        <f>CONCATENATE("(",ROUND((H431/$H431)*100,1),")")</f>
        <v>(100)</v>
      </c>
      <c r="K431" s="302">
        <f t="shared" si="321"/>
        <v>1.4991591829276558</v>
      </c>
      <c r="L431" s="302">
        <f t="shared" si="322"/>
        <v>0.42192970159081611</v>
      </c>
      <c r="M431" s="302">
        <f t="shared" si="323"/>
        <v>0.14091111548157365</v>
      </c>
      <c r="N431" s="302">
        <f t="shared" si="324"/>
        <v>2.0620000000000456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4.9982916675757165</v>
      </c>
      <c r="C434" s="299" t="str">
        <f>CONCATENATE("(",ROUND((B434/$H436)*100,1),")")</f>
        <v>(13.5)</v>
      </c>
      <c r="D434" s="302">
        <f>'Ind T6'!R180</f>
        <v>1.5373441365895792</v>
      </c>
      <c r="E434" s="299" t="str">
        <f>CONCATENATE("(",ROUND((D434/$H436)*100,1),")")</f>
        <v>(4.1)</v>
      </c>
      <c r="F434" s="302">
        <f>'Ind T6'!S180</f>
        <v>1.2452041130061091</v>
      </c>
      <c r="G434" s="299" t="str">
        <f>CONCATENATE("(",ROUND((F434/$H436)*100,1),")")</f>
        <v>(3.4)</v>
      </c>
      <c r="H434" s="302">
        <f>SUM(B434,D434,F434)</f>
        <v>7.780839917171404</v>
      </c>
      <c r="I434" s="299" t="str">
        <f>CONCATENATE("(",ROUND((H434/$H436)*100,1),")")</f>
        <v>(21)</v>
      </c>
      <c r="K434" s="302">
        <f>B439-B434</f>
        <v>0.30047646645927273</v>
      </c>
      <c r="L434" s="302">
        <f>D439-D434</f>
        <v>0.15454089162037055</v>
      </c>
      <c r="M434" s="302">
        <f>F439-F434</f>
        <v>-6.092271585268616E-2</v>
      </c>
      <c r="N434" s="302">
        <f>SUM(K434:M434)</f>
        <v>0.39409464222695711</v>
      </c>
    </row>
    <row r="435" spans="1:14" x14ac:dyDescent="0.2">
      <c r="A435" s="282" t="s">
        <v>365</v>
      </c>
      <c r="B435" s="302">
        <f>'Ind T6'!Q179</f>
        <v>15.340675336000679</v>
      </c>
      <c r="C435" s="299" t="str">
        <f>CONCATENATE("(",ROUND((B435/$H436)*100,1),")")</f>
        <v>(41.4)</v>
      </c>
      <c r="D435" s="302">
        <f>'Ind T6'!R179</f>
        <v>12.666302471986617</v>
      </c>
      <c r="E435" s="299" t="str">
        <f>CONCATENATE("(",ROUND((D435/$H436)*100,1),")")</f>
        <v>(34.2)</v>
      </c>
      <c r="F435" s="302">
        <f>'Ind T6'!S179</f>
        <v>1.2701822748413216</v>
      </c>
      <c r="G435" s="299" t="str">
        <f>CONCATENATE("(",ROUND((F435/$H436)*100,1),")")</f>
        <v>(3.4)</v>
      </c>
      <c r="H435" s="302">
        <f t="shared" ref="H435" si="325">SUM(B435,D435,F435)</f>
        <v>29.277160082828619</v>
      </c>
      <c r="I435" s="299" t="str">
        <f>CONCATENATE("(",ROUND((H435/$H436)*100,1),")")</f>
        <v>(79)</v>
      </c>
      <c r="K435" s="302">
        <f t="shared" ref="K435:K436" si="326">B440-B435</f>
        <v>1.7893746543330131</v>
      </c>
      <c r="L435" s="302">
        <f t="shared" ref="L435:L436" si="327">D440-D435</f>
        <v>-0.21457381933145214</v>
      </c>
      <c r="M435" s="302">
        <f t="shared" ref="M435:M436" si="328">F440-F435</f>
        <v>0.18610452277147727</v>
      </c>
      <c r="N435" s="302">
        <f t="shared" ref="N435:N436" si="329">SUM(K435:M435)</f>
        <v>1.7609053577730382</v>
      </c>
    </row>
    <row r="436" spans="1:14" x14ac:dyDescent="0.2">
      <c r="A436" s="282" t="s">
        <v>363</v>
      </c>
      <c r="B436" s="302">
        <f>SUM(B434:B435)</f>
        <v>20.338967003576396</v>
      </c>
      <c r="C436" s="299" t="str">
        <f>CONCATENATE("(",ROUND((B436/$H436)*100,1),")")</f>
        <v>(54.9)</v>
      </c>
      <c r="D436" s="302">
        <f>SUM(D434:D435)</f>
        <v>14.203646608576197</v>
      </c>
      <c r="E436" s="299" t="str">
        <f>CONCATENATE("(",ROUND((D436/$H436)*100,1),")")</f>
        <v>(38.3)</v>
      </c>
      <c r="F436" s="302">
        <f>SUM(F434:F435)</f>
        <v>2.515386387847431</v>
      </c>
      <c r="G436" s="299" t="str">
        <f>CONCATENATE("(",ROUND((F436/$H436)*100,1),")")</f>
        <v>(6.8)</v>
      </c>
      <c r="H436" s="302">
        <f>SUM(H434:H435)</f>
        <v>37.058000000000021</v>
      </c>
      <c r="I436" s="299" t="str">
        <f>CONCATENATE("(",ROUND((H436/$H436)*100,1),")")</f>
        <v>(100)</v>
      </c>
      <c r="K436" s="302">
        <f t="shared" si="326"/>
        <v>2.0898511207922859</v>
      </c>
      <c r="L436" s="302">
        <f t="shared" si="327"/>
        <v>-6.0032927711082706E-2</v>
      </c>
      <c r="M436" s="302">
        <f t="shared" si="328"/>
        <v>0.12518180691879088</v>
      </c>
      <c r="N436" s="302">
        <f t="shared" si="329"/>
        <v>2.154999999999994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5.2987681340349893</v>
      </c>
      <c r="C439" s="299" t="str">
        <f>CONCATENATE("(",ROUND((B439/$H441)*100,1),")")</f>
        <v>(13.5)</v>
      </c>
      <c r="D439" s="302">
        <f>'Ind T6'!W180</f>
        <v>1.6918850282099498</v>
      </c>
      <c r="E439" s="299" t="str">
        <f>CONCATENATE("(",ROUND((D439/$H441)*100,1),")")</f>
        <v>(4.3)</v>
      </c>
      <c r="F439" s="302">
        <f>'Ind T6'!X180</f>
        <v>1.184281397153423</v>
      </c>
      <c r="G439" s="299" t="str">
        <f>CONCATENATE("(",ROUND((F439/$H441)*100,1),")")</f>
        <v>(3)</v>
      </c>
      <c r="H439" s="302">
        <f>SUM(B439,D439,F439)</f>
        <v>8.1749345593983627</v>
      </c>
      <c r="I439" s="299" t="str">
        <f>CONCATENATE("(",ROUND((H439/$H441)*100,1),")")</f>
        <v>(20.8)</v>
      </c>
      <c r="K439" s="302">
        <f>B439-B429</f>
        <v>0.57374368689461352</v>
      </c>
      <c r="L439" s="302">
        <f>D439-D429</f>
        <v>0.2730294775063653</v>
      </c>
      <c r="M439" s="302">
        <f>F439-F429</f>
        <v>-5.522336836249675E-2</v>
      </c>
      <c r="N439" s="302">
        <f>SUM(K439:M439)</f>
        <v>0.79154979603848208</v>
      </c>
    </row>
    <row r="440" spans="1:14" x14ac:dyDescent="0.2">
      <c r="A440" s="282" t="s">
        <v>365</v>
      </c>
      <c r="B440" s="302">
        <f>'Ind T6'!V179</f>
        <v>17.130049990333692</v>
      </c>
      <c r="C440" s="299" t="str">
        <f>CONCATENATE("(",ROUND((B440/$H441)*100,1),")")</f>
        <v>(43.7)</v>
      </c>
      <c r="D440" s="302">
        <f>'Ind T6'!W179</f>
        <v>12.451728652655165</v>
      </c>
      <c r="E440" s="299" t="str">
        <f>CONCATENATE("(",ROUND((D440/$H441)*100,1),")")</f>
        <v>(31.8)</v>
      </c>
      <c r="F440" s="302">
        <f>'Ind T6'!X179</f>
        <v>1.4562867976127989</v>
      </c>
      <c r="G440" s="299" t="str">
        <f>CONCATENATE("(",ROUND((F440/$H441)*100,1),")")</f>
        <v>(3.7)</v>
      </c>
      <c r="H440" s="302">
        <f t="shared" ref="H440" si="330">SUM(B440,D440,F440)</f>
        <v>31.038065440601656</v>
      </c>
      <c r="I440" s="299" t="str">
        <f>CONCATENATE("(",ROUND((H440/$H441)*100,1),")")</f>
        <v>(79.2)</v>
      </c>
      <c r="K440" s="302">
        <f t="shared" ref="K440:K441" si="331">B440-B430</f>
        <v>3.0152666168253273</v>
      </c>
      <c r="L440" s="302">
        <f t="shared" ref="L440:L441" si="332">D440-D430</f>
        <v>8.8867296373368987E-2</v>
      </c>
      <c r="M440" s="302">
        <f t="shared" ref="M440:M441" si="333">F440-F430</f>
        <v>0.3213162907628615</v>
      </c>
      <c r="N440" s="302">
        <f t="shared" ref="N440:N441" si="334">SUM(K440:M440)</f>
        <v>3.4254502039615575</v>
      </c>
    </row>
    <row r="441" spans="1:14" x14ac:dyDescent="0.2">
      <c r="A441" s="282" t="s">
        <v>363</v>
      </c>
      <c r="B441" s="302">
        <f>SUM(B439:B440)</f>
        <v>22.428818124368682</v>
      </c>
      <c r="C441" s="299" t="str">
        <f>CONCATENATE("(",ROUND((B441/$H441)*100,1),")")</f>
        <v>(57.2)</v>
      </c>
      <c r="D441" s="302">
        <f>SUM(D439:D440)</f>
        <v>14.143613680865114</v>
      </c>
      <c r="E441" s="299" t="str">
        <f>CONCATENATE("(",ROUND((D441/$H441)*100,1),")")</f>
        <v>(36.1)</v>
      </c>
      <c r="F441" s="302">
        <f>SUM(F439:F440)</f>
        <v>2.6405681947662218</v>
      </c>
      <c r="G441" s="299" t="str">
        <f>CONCATENATE("(",ROUND((F441/$H441)*100,1),")")</f>
        <v>(6.7)</v>
      </c>
      <c r="H441" s="302">
        <f>SUM(H439:H440)</f>
        <v>39.213000000000022</v>
      </c>
      <c r="I441" s="299" t="str">
        <f>CONCATENATE("(",ROUND((H441/$H441)*100,1),")")</f>
        <v>(100)</v>
      </c>
      <c r="K441" s="302">
        <f t="shared" si="331"/>
        <v>3.5890103037199417</v>
      </c>
      <c r="L441" s="302">
        <f t="shared" si="332"/>
        <v>0.3618967738797334</v>
      </c>
      <c r="M441" s="302">
        <f t="shared" si="333"/>
        <v>0.26609292240036453</v>
      </c>
      <c r="N441" s="302">
        <f t="shared" si="334"/>
        <v>4.2170000000000396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1.5378294472424308</v>
      </c>
      <c r="C450" s="299" t="str">
        <f>CONCATENATE("(",ROUND((B450/$H452)*100,1),")")</f>
        <v>(18.6)</v>
      </c>
      <c r="D450" s="302">
        <f>'Ind T6'!M189</f>
        <v>1.1783669121060925</v>
      </c>
      <c r="E450" s="299" t="str">
        <f>CONCATENATE("(",ROUND((D450/$H452)*100,1),")")</f>
        <v>(14.2)</v>
      </c>
      <c r="F450" s="302">
        <f>'Ind T6'!N189</f>
        <v>1.4439128328094013</v>
      </c>
      <c r="G450" s="299" t="str">
        <f>CONCATENATE("(",ROUND((F450/$H452)*100,1),")")</f>
        <v>(17.4)</v>
      </c>
      <c r="H450" s="302">
        <f>SUM(B450,D450,F450)</f>
        <v>4.1601091921579245</v>
      </c>
      <c r="I450" s="299" t="str">
        <f>CONCATENATE("(",ROUND((H450/$H452)*100,1),")")</f>
        <v>(50.3)</v>
      </c>
      <c r="K450" s="302">
        <f>B455-B450</f>
        <v>-6.399507690541717E-2</v>
      </c>
      <c r="L450" s="302">
        <f>D455-D450</f>
        <v>-1.1804148126955072E-2</v>
      </c>
      <c r="M450" s="302">
        <f>F455-F450</f>
        <v>-0.20129598146477479</v>
      </c>
      <c r="N450" s="302">
        <f>SUM(K450:M450)</f>
        <v>-0.27709520649714703</v>
      </c>
    </row>
    <row r="451" spans="1:14" x14ac:dyDescent="0.2">
      <c r="A451" s="282" t="s">
        <v>365</v>
      </c>
      <c r="B451" s="302">
        <f>'Ind T6'!L188</f>
        <v>1.3904509101410831</v>
      </c>
      <c r="C451" s="299" t="str">
        <f>CONCATENATE("(",ROUND((B451/$H452)*100,1),")")</f>
        <v>(16.8)</v>
      </c>
      <c r="D451" s="302">
        <f>'Ind T6'!M188</f>
        <v>2.0590005193059313</v>
      </c>
      <c r="E451" s="299" t="str">
        <f>CONCATENATE("(",ROUND((D451/$H452)*100,1),")")</f>
        <v>(24.9)</v>
      </c>
      <c r="F451" s="302">
        <f>'Ind T6'!N188</f>
        <v>0.66843937839505874</v>
      </c>
      <c r="G451" s="299" t="str">
        <f>CONCATENATE("(",ROUND((F451/$H452)*100,1),")")</f>
        <v>(8.1)</v>
      </c>
      <c r="H451" s="302">
        <f t="shared" ref="H451" si="335">SUM(B451,D451,F451)</f>
        <v>4.1178908078420733</v>
      </c>
      <c r="I451" s="299" t="str">
        <f>CONCATENATE("(",ROUND((H451/$H452)*100,1),")")</f>
        <v>(49.7)</v>
      </c>
      <c r="K451" s="302">
        <f t="shared" ref="K451:K452" si="336">B456-B451</f>
        <v>-0.14488791779043297</v>
      </c>
      <c r="L451" s="302">
        <f t="shared" ref="L451:L452" si="337">D456-D451</f>
        <v>-8.8141231762345784E-2</v>
      </c>
      <c r="M451" s="302">
        <f t="shared" ref="M451:M452" si="338">F456-F451</f>
        <v>-0.12187564395006667</v>
      </c>
      <c r="N451" s="302">
        <f t="shared" ref="N451:N452" si="339">SUM(K451:M451)</f>
        <v>-0.35490479350284543</v>
      </c>
    </row>
    <row r="452" spans="1:14" x14ac:dyDescent="0.2">
      <c r="A452" s="282" t="s">
        <v>363</v>
      </c>
      <c r="B452" s="302">
        <f>SUM(B450:B451)</f>
        <v>2.9282803573835139</v>
      </c>
      <c r="C452" s="299" t="str">
        <f>CONCATENATE("(",ROUND((B452/$H452)*100,1),")")</f>
        <v>(35.4)</v>
      </c>
      <c r="D452" s="302">
        <f>SUM(D450:D451)</f>
        <v>3.2373674314120238</v>
      </c>
      <c r="E452" s="299" t="str">
        <f>CONCATENATE("(",ROUND((D452/$H452)*100,1),")")</f>
        <v>(39.1)</v>
      </c>
      <c r="F452" s="302">
        <f>SUM(F450:F451)</f>
        <v>2.1123522112044602</v>
      </c>
      <c r="G452" s="299" t="str">
        <f>CONCATENATE("(",ROUND((F452/$H452)*100,1),")")</f>
        <v>(25.5)</v>
      </c>
      <c r="H452" s="302">
        <f>SUM(H450:H451)</f>
        <v>8.2779999999999987</v>
      </c>
      <c r="I452" s="299" t="str">
        <f>CONCATENATE("(",ROUND((H452/$H452)*100,1),")")</f>
        <v>(100)</v>
      </c>
      <c r="K452" s="302">
        <f t="shared" si="336"/>
        <v>-0.20888299469585014</v>
      </c>
      <c r="L452" s="302">
        <f t="shared" si="337"/>
        <v>-9.9945379889300856E-2</v>
      </c>
      <c r="M452" s="302">
        <f t="shared" si="338"/>
        <v>-0.32317162541484157</v>
      </c>
      <c r="N452" s="302">
        <f t="shared" si="339"/>
        <v>-0.63199999999999257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1.4738343703370136</v>
      </c>
      <c r="C455" s="299" t="str">
        <f>CONCATENATE("(",ROUND((B455/$H457)*100,1),")")</f>
        <v>(19.3)</v>
      </c>
      <c r="D455" s="302">
        <f>'Ind T6'!R189</f>
        <v>1.1665627639791374</v>
      </c>
      <c r="E455" s="299" t="str">
        <f>CONCATENATE("(",ROUND((D455/$H457)*100,1),")")</f>
        <v>(15.3)</v>
      </c>
      <c r="F455" s="302">
        <f>'Ind T6'!S189</f>
        <v>1.2426168513446265</v>
      </c>
      <c r="G455" s="299" t="str">
        <f>CONCATENATE("(",ROUND((F455/$H457)*100,1),")")</f>
        <v>(16.3)</v>
      </c>
      <c r="H455" s="302">
        <f>SUM(B455,D455,F455)</f>
        <v>3.8830139856607779</v>
      </c>
      <c r="I455" s="299" t="str">
        <f>CONCATENATE("(",ROUND((H455/$H457)*100,1),")")</f>
        <v>(50.8)</v>
      </c>
      <c r="K455" s="302">
        <f>B460-B455</f>
        <v>0.1368726886015188</v>
      </c>
      <c r="L455" s="302">
        <f>D460-D455</f>
        <v>0.15252690608799369</v>
      </c>
      <c r="M455" s="302">
        <f>F460-F455</f>
        <v>0.10903473010432685</v>
      </c>
      <c r="N455" s="302">
        <f>SUM(K455:M455)</f>
        <v>0.39843432479383933</v>
      </c>
    </row>
    <row r="456" spans="1:14" x14ac:dyDescent="0.2">
      <c r="A456" s="282" t="s">
        <v>365</v>
      </c>
      <c r="B456" s="302">
        <f>'Ind T6'!Q188</f>
        <v>1.2455629923506502</v>
      </c>
      <c r="C456" s="299" t="str">
        <f>CONCATENATE("(",ROUND((B456/$H457)*100,1),")")</f>
        <v>(16.3)</v>
      </c>
      <c r="D456" s="302">
        <f>'Ind T6'!R188</f>
        <v>1.9708592875435855</v>
      </c>
      <c r="E456" s="299" t="str">
        <f>CONCATENATE("(",ROUND((D456/$H457)*100,1),")")</f>
        <v>(25.8)</v>
      </c>
      <c r="F456" s="302">
        <f>'Ind T6'!S188</f>
        <v>0.54656373444499207</v>
      </c>
      <c r="G456" s="299" t="str">
        <f>CONCATENATE("(",ROUND((F456/$H457)*100,1),")")</f>
        <v>(7.1)</v>
      </c>
      <c r="H456" s="302">
        <f t="shared" ref="H456" si="340">SUM(B456,D456,F456)</f>
        <v>3.7629860143392273</v>
      </c>
      <c r="I456" s="299" t="str">
        <f>CONCATENATE("(",ROUND((H456/$H457)*100,1),")")</f>
        <v>(49.2)</v>
      </c>
      <c r="K456" s="302">
        <f t="shared" ref="K456:K457" si="341">B461-B456</f>
        <v>2.2025695669104728E-2</v>
      </c>
      <c r="L456" s="302">
        <f t="shared" ref="L456:L457" si="342">D461-D456</f>
        <v>0.15917702941639766</v>
      </c>
      <c r="M456" s="302">
        <f t="shared" ref="M456:M457" si="343">F461-F456</f>
        <v>6.3362950120653183E-2</v>
      </c>
      <c r="N456" s="302">
        <f t="shared" ref="N456:N457" si="344">SUM(K456:M456)</f>
        <v>0.24456567520615557</v>
      </c>
    </row>
    <row r="457" spans="1:14" x14ac:dyDescent="0.2">
      <c r="A457" s="282" t="s">
        <v>363</v>
      </c>
      <c r="B457" s="302">
        <f>SUM(B455:B456)</f>
        <v>2.7193973626876637</v>
      </c>
      <c r="C457" s="299" t="str">
        <f>CONCATENATE("(",ROUND((B457/$H457)*100,1),")")</f>
        <v>(35.6)</v>
      </c>
      <c r="D457" s="302">
        <f>SUM(D455:D456)</f>
        <v>3.1374220515227229</v>
      </c>
      <c r="E457" s="299" t="str">
        <f>CONCATENATE("(",ROUND((D457/$H457)*100,1),")")</f>
        <v>(41)</v>
      </c>
      <c r="F457" s="302">
        <f>SUM(F455:F456)</f>
        <v>1.7891805857896186</v>
      </c>
      <c r="G457" s="299" t="str">
        <f>CONCATENATE("(",ROUND((F457/$H457)*100,1),")")</f>
        <v>(23.4)</v>
      </c>
      <c r="H457" s="302">
        <f>SUM(H455:H456)</f>
        <v>7.6460000000000052</v>
      </c>
      <c r="I457" s="299" t="str">
        <f>CONCATENATE("(",ROUND((H457/$H457)*100,1),")")</f>
        <v>(100)</v>
      </c>
      <c r="K457" s="302">
        <f t="shared" si="341"/>
        <v>0.15889838427062353</v>
      </c>
      <c r="L457" s="302">
        <f t="shared" si="342"/>
        <v>0.31170393550439135</v>
      </c>
      <c r="M457" s="302">
        <f t="shared" si="343"/>
        <v>0.17239768022498003</v>
      </c>
      <c r="N457" s="302">
        <f t="shared" si="344"/>
        <v>0.64299999999999491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1.6107070589385324</v>
      </c>
      <c r="C460" s="299" t="str">
        <f>CONCATENATE("(",ROUND((B460/$H462)*100,1),")")</f>
        <v>(19.4)</v>
      </c>
      <c r="D460" s="302">
        <f>'Ind T6'!W189</f>
        <v>1.3190896700671311</v>
      </c>
      <c r="E460" s="299" t="str">
        <f>CONCATENATE("(",ROUND((D460/$H462)*100,1),")")</f>
        <v>(15.9)</v>
      </c>
      <c r="F460" s="302">
        <f>'Ind T6'!X189</f>
        <v>1.3516515814489534</v>
      </c>
      <c r="G460" s="299" t="str">
        <f>CONCATENATE("(",ROUND((F460/$H462)*100,1),")")</f>
        <v>(16.3)</v>
      </c>
      <c r="H460" s="302">
        <f>SUM(B460,D460,F460)</f>
        <v>4.2814483104546168</v>
      </c>
      <c r="I460" s="299" t="str">
        <f>CONCATENATE("(",ROUND((H460/$H462)*100,1),")")</f>
        <v>(51.7)</v>
      </c>
      <c r="K460" s="302">
        <f>B460-B450</f>
        <v>7.287761169610163E-2</v>
      </c>
      <c r="L460" s="302">
        <f>D460-D450</f>
        <v>0.14072275796103861</v>
      </c>
      <c r="M460" s="302">
        <f>F460-F450</f>
        <v>-9.2261251360447938E-2</v>
      </c>
      <c r="N460" s="302">
        <f>SUM(K460:M460)</f>
        <v>0.12133911829669231</v>
      </c>
    </row>
    <row r="461" spans="1:14" x14ac:dyDescent="0.2">
      <c r="A461" s="282" t="s">
        <v>365</v>
      </c>
      <c r="B461" s="302">
        <f>'Ind T6'!V188</f>
        <v>1.2675886880197549</v>
      </c>
      <c r="C461" s="299" t="str">
        <f>CONCATENATE("(",ROUND((B461/$H462)*100,1),")")</f>
        <v>(15.3)</v>
      </c>
      <c r="D461" s="302">
        <f>'Ind T6'!W188</f>
        <v>2.1300363169599832</v>
      </c>
      <c r="E461" s="299" t="str">
        <f>CONCATENATE("(",ROUND((D461/$H462)*100,1),")")</f>
        <v>(25.7)</v>
      </c>
      <c r="F461" s="302">
        <f>'Ind T6'!X188</f>
        <v>0.60992668456564525</v>
      </c>
      <c r="G461" s="299" t="str">
        <f>CONCATENATE("(",ROUND((F461/$H462)*100,1),")")</f>
        <v>(7.4)</v>
      </c>
      <c r="H461" s="302">
        <f t="shared" ref="H461" si="345">SUM(B461,D461,F461)</f>
        <v>4.0075516895453838</v>
      </c>
      <c r="I461" s="299" t="str">
        <f>CONCATENATE("(",ROUND((H461/$H462)*100,1),")")</f>
        <v>(48.3)</v>
      </c>
      <c r="K461" s="302">
        <f t="shared" ref="K461:K462" si="346">B461-B451</f>
        <v>-0.12286222212132825</v>
      </c>
      <c r="L461" s="302">
        <f t="shared" ref="L461:L462" si="347">D461-D451</f>
        <v>7.103579765405188E-2</v>
      </c>
      <c r="M461" s="302">
        <f t="shared" ref="M461:M462" si="348">F461-F451</f>
        <v>-5.8512693829413487E-2</v>
      </c>
      <c r="N461" s="302">
        <f t="shared" ref="N461:N462" si="349">SUM(K461:M461)</f>
        <v>-0.11033911829668985</v>
      </c>
    </row>
    <row r="462" spans="1:14" x14ac:dyDescent="0.2">
      <c r="A462" s="282" t="s">
        <v>363</v>
      </c>
      <c r="B462" s="302">
        <f>SUM(B460:B461)</f>
        <v>2.8782957469582873</v>
      </c>
      <c r="C462" s="299" t="str">
        <f>CONCATENATE("(",ROUND((B462/$H462)*100,1),")")</f>
        <v>(34.7)</v>
      </c>
      <c r="D462" s="302">
        <f>SUM(D460:D461)</f>
        <v>3.4491259870271143</v>
      </c>
      <c r="E462" s="299" t="str">
        <f>CONCATENATE("(",ROUND((D462/$H462)*100,1),")")</f>
        <v>(41.6)</v>
      </c>
      <c r="F462" s="302">
        <f>SUM(F460:F461)</f>
        <v>1.9615782660145986</v>
      </c>
      <c r="G462" s="299" t="str">
        <f>CONCATENATE("(",ROUND((F462/$H462)*100,1),")")</f>
        <v>(23.7)</v>
      </c>
      <c r="H462" s="302">
        <f>SUM(H460:H461)</f>
        <v>8.2890000000000015</v>
      </c>
      <c r="I462" s="299" t="str">
        <f>CONCATENATE("(",ROUND((H462/$H462)*100,1),")")</f>
        <v>(100)</v>
      </c>
      <c r="K462" s="302">
        <f t="shared" si="346"/>
        <v>-4.9984610425226617E-2</v>
      </c>
      <c r="L462" s="302">
        <f t="shared" si="347"/>
        <v>0.21175855561509049</v>
      </c>
      <c r="M462" s="302">
        <f t="shared" si="348"/>
        <v>-0.15077394518986154</v>
      </c>
      <c r="N462" s="302">
        <f t="shared" si="349"/>
        <v>1.1000000000002341E-2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1.6986475289217291</v>
      </c>
      <c r="C471" s="299" t="str">
        <f>CONCATENATE("(",ROUND((B471/$H473)*100,1),")")</f>
        <v>(20.4)</v>
      </c>
      <c r="D471" s="302">
        <f>'Ind T6'!M198</f>
        <v>0.73254713321384257</v>
      </c>
      <c r="E471" s="299" t="str">
        <f>CONCATENATE("(",ROUND((D471/$H473)*100,1),")")</f>
        <v>(8.8)</v>
      </c>
      <c r="F471" s="302">
        <f>'Ind T6'!N198</f>
        <v>0.43672736443466398</v>
      </c>
      <c r="G471" s="299" t="str">
        <f>CONCATENATE("(",ROUND((F471/$H473)*100,1),")")</f>
        <v>(5.2)</v>
      </c>
      <c r="H471" s="302">
        <f>SUM(B471,D471,F471)</f>
        <v>2.8679220265702359</v>
      </c>
      <c r="I471" s="299" t="str">
        <f>CONCATENATE("(",ROUND((H471/$H473)*100,1),")")</f>
        <v>(34.4)</v>
      </c>
      <c r="K471" s="302">
        <f>B476-B471</f>
        <v>5.1971263873868967E-3</v>
      </c>
      <c r="L471" s="302">
        <f>D476-D471</f>
        <v>-2.3700635835663064E-2</v>
      </c>
      <c r="M471" s="302">
        <f>F476-F471</f>
        <v>8.5335598940661228E-4</v>
      </c>
      <c r="N471" s="302">
        <f>SUM(K471:M471)</f>
        <v>-1.7650153458869555E-2</v>
      </c>
    </row>
    <row r="472" spans="1:14" x14ac:dyDescent="0.2">
      <c r="A472" s="282" t="s">
        <v>365</v>
      </c>
      <c r="B472" s="302">
        <f>'Ind T6'!L197</f>
        <v>1.9215357669209079</v>
      </c>
      <c r="C472" s="299" t="str">
        <f>CONCATENATE("(",ROUND((B472/$H473)*100,1),")")</f>
        <v>(23.1)</v>
      </c>
      <c r="D472" s="302">
        <f>'Ind T6'!M197</f>
        <v>1.6126809682640817</v>
      </c>
      <c r="E472" s="299" t="str">
        <f>CONCATENATE("(",ROUND((D472/$H473)*100,1),")")</f>
        <v>(19.4)</v>
      </c>
      <c r="F472" s="302">
        <f>'Ind T6'!N197</f>
        <v>1.9288612382447805</v>
      </c>
      <c r="G472" s="299" t="str">
        <f>CONCATENATE("(",ROUND((F472/$H473)*100,1),")")</f>
        <v>(23.2)</v>
      </c>
      <c r="H472" s="302">
        <f t="shared" ref="H472" si="350">SUM(B472,D472,F472)</f>
        <v>5.4630779734297699</v>
      </c>
      <c r="I472" s="299" t="str">
        <f>CONCATENATE("(",ROUND((H472/$H473)*100,1),")")</f>
        <v>(65.6)</v>
      </c>
      <c r="K472" s="302">
        <f t="shared" ref="K472:K473" si="351">B477-B472</f>
        <v>-0.11370411221634846</v>
      </c>
      <c r="L472" s="302">
        <f t="shared" ref="L472:L473" si="352">D477-D472</f>
        <v>-6.883278784225233E-2</v>
      </c>
      <c r="M472" s="302">
        <f t="shared" ref="M472:M473" si="353">F477-F472</f>
        <v>-4.9812946482535203E-2</v>
      </c>
      <c r="N472" s="302">
        <f t="shared" ref="N472:N473" si="354">SUM(K472:M472)</f>
        <v>-0.232349846541136</v>
      </c>
    </row>
    <row r="473" spans="1:14" x14ac:dyDescent="0.2">
      <c r="A473" s="282" t="s">
        <v>363</v>
      </c>
      <c r="B473" s="302">
        <f>SUM(B471:B472)</f>
        <v>3.620183295842637</v>
      </c>
      <c r="C473" s="299" t="str">
        <f>CONCATENATE("(",ROUND((B473/$H473)*100,1),")")</f>
        <v>(43.5)</v>
      </c>
      <c r="D473" s="302">
        <f>SUM(D471:D472)</f>
        <v>2.3452281014779244</v>
      </c>
      <c r="E473" s="299" t="str">
        <f>CONCATENATE("(",ROUND((D473/$H473)*100,1),")")</f>
        <v>(28.2)</v>
      </c>
      <c r="F473" s="302">
        <f>SUM(F471:F472)</f>
        <v>2.3655886026794444</v>
      </c>
      <c r="G473" s="299" t="str">
        <f>CONCATENATE("(",ROUND((F473/$H473)*100,1),")")</f>
        <v>(28.4)</v>
      </c>
      <c r="H473" s="302">
        <f>SUM(H471:H472)</f>
        <v>8.3310000000000066</v>
      </c>
      <c r="I473" s="299" t="str">
        <f>CONCATENATE("(",ROUND((H473/$H473)*100,1),")")</f>
        <v>(100)</v>
      </c>
      <c r="K473" s="302">
        <f t="shared" si="351"/>
        <v>-0.10850698582896134</v>
      </c>
      <c r="L473" s="302">
        <f t="shared" si="352"/>
        <v>-9.2533423677915394E-2</v>
      </c>
      <c r="M473" s="302">
        <f t="shared" si="353"/>
        <v>-4.8959590493128591E-2</v>
      </c>
      <c r="N473" s="302">
        <f t="shared" si="354"/>
        <v>-0.25000000000000533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1.703844655309116</v>
      </c>
      <c r="C476" s="299" t="str">
        <f>CONCATENATE("(",ROUND((B476/$H478)*100,1),")")</f>
        <v>(21.1)</v>
      </c>
      <c r="D476" s="302">
        <f>'Ind T6'!R198</f>
        <v>0.70884649737817951</v>
      </c>
      <c r="E476" s="299" t="str">
        <f>CONCATENATE("(",ROUND((D476/$H478)*100,1),")")</f>
        <v>(8.8)</v>
      </c>
      <c r="F476" s="302">
        <f>'Ind T6'!S198</f>
        <v>0.43758072042407059</v>
      </c>
      <c r="G476" s="299" t="str">
        <f>CONCATENATE("(",ROUND((F476/$H478)*100,1),")")</f>
        <v>(5.4)</v>
      </c>
      <c r="H476" s="302">
        <f>SUM(B476,D476,F476)</f>
        <v>2.8502718731113661</v>
      </c>
      <c r="I476" s="299" t="str">
        <f>CONCATENATE("(",ROUND((H476/$H478)*100,1),")")</f>
        <v>(35.3)</v>
      </c>
      <c r="K476" s="302">
        <f>B481-B476</f>
        <v>9.4254448443113814E-2</v>
      </c>
      <c r="L476" s="302">
        <f>D481-D476</f>
        <v>7.4789871937624985E-3</v>
      </c>
      <c r="M476" s="302">
        <f>F481-F476</f>
        <v>2.2363237913853418E-2</v>
      </c>
      <c r="N476" s="302">
        <f>SUM(K476:M476)</f>
        <v>0.12409667355072973</v>
      </c>
    </row>
    <row r="477" spans="1:14" x14ac:dyDescent="0.2">
      <c r="A477" s="282" t="s">
        <v>365</v>
      </c>
      <c r="B477" s="302">
        <f>'Ind T6'!Q197</f>
        <v>1.8078316547045594</v>
      </c>
      <c r="C477" s="299" t="str">
        <f>CONCATENATE("(",ROUND((B477/$H478)*100,1),")")</f>
        <v>(22.4)</v>
      </c>
      <c r="D477" s="302">
        <f>'Ind T6'!R197</f>
        <v>1.5438481804218294</v>
      </c>
      <c r="E477" s="299" t="str">
        <f>CONCATENATE("(",ROUND((D477/$H478)*100,1),")")</f>
        <v>(19.1)</v>
      </c>
      <c r="F477" s="302">
        <f>'Ind T6'!S197</f>
        <v>1.8790482917622453</v>
      </c>
      <c r="G477" s="299" t="str">
        <f>CONCATENATE("(",ROUND((F477/$H478)*100,1),")")</f>
        <v>(23.3)</v>
      </c>
      <c r="H477" s="302">
        <f t="shared" ref="H477" si="355">SUM(B477,D477,F477)</f>
        <v>5.2307281268886339</v>
      </c>
      <c r="I477" s="299" t="str">
        <f>CONCATENATE("(",ROUND((H477/$H478)*100,1),")")</f>
        <v>(64.7)</v>
      </c>
      <c r="K477" s="302">
        <f t="shared" ref="K477:K478" si="356">B482-B477</f>
        <v>-6.962276120683053E-2</v>
      </c>
      <c r="L477" s="302">
        <f t="shared" ref="L477:L478" si="357">D482-D477</f>
        <v>-3.8557564467082361E-2</v>
      </c>
      <c r="M477" s="302">
        <f t="shared" ref="M477:M478" si="358">F482-F477</f>
        <v>-1.5916347876830272E-2</v>
      </c>
      <c r="N477" s="302">
        <f t="shared" ref="N477:N478" si="359">SUM(K477:M477)</f>
        <v>-0.12409667355074316</v>
      </c>
    </row>
    <row r="478" spans="1:14" x14ac:dyDescent="0.2">
      <c r="A478" s="282" t="s">
        <v>363</v>
      </c>
      <c r="B478" s="302">
        <f>SUM(B476:B477)</f>
        <v>3.5116763100136756</v>
      </c>
      <c r="C478" s="299" t="str">
        <f>CONCATENATE("(",ROUND((B478/$H478)*100,1),")")</f>
        <v>(43.5)</v>
      </c>
      <c r="D478" s="302">
        <f>SUM(D476:D477)</f>
        <v>2.252694677800009</v>
      </c>
      <c r="E478" s="299" t="str">
        <f>CONCATENATE("(",ROUND((D478/$H478)*100,1),")")</f>
        <v>(27.9)</v>
      </c>
      <c r="F478" s="302">
        <f>SUM(F476:F477)</f>
        <v>2.3166290121863158</v>
      </c>
      <c r="G478" s="299" t="str">
        <f>CONCATENATE("(",ROUND((F478/$H478)*100,1),")")</f>
        <v>(28.7)</v>
      </c>
      <c r="H478" s="302">
        <f>SUM(H476:H477)</f>
        <v>8.0809999999999995</v>
      </c>
      <c r="I478" s="299" t="str">
        <f>CONCATENATE("(",ROUND((H478/$H478)*100,1),")")</f>
        <v>(100)</v>
      </c>
      <c r="K478" s="302">
        <f t="shared" si="356"/>
        <v>2.4631687236283284E-2</v>
      </c>
      <c r="L478" s="302">
        <f t="shared" si="357"/>
        <v>-3.1078577273319752E-2</v>
      </c>
      <c r="M478" s="302">
        <f t="shared" si="358"/>
        <v>6.4468900370231452E-3</v>
      </c>
      <c r="N478" s="302">
        <f t="shared" si="359"/>
        <v>-1.3322676295501878E-14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1.7980991037522298</v>
      </c>
      <c r="C481" s="299" t="str">
        <f>CONCATENATE("(",ROUND((B481/$H483)*100,1),")")</f>
        <v>(22.3)</v>
      </c>
      <c r="D481" s="302">
        <f>'Ind T6'!W198</f>
        <v>0.71632548457194201</v>
      </c>
      <c r="E481" s="299" t="str">
        <f>CONCATENATE("(",ROUND((D481/$H483)*100,1),")")</f>
        <v>(8.9)</v>
      </c>
      <c r="F481" s="302">
        <f>'Ind T6'!X198</f>
        <v>0.45994395833792401</v>
      </c>
      <c r="G481" s="299" t="str">
        <f>CONCATENATE("(",ROUND((F481/$H483)*100,1),")")</f>
        <v>(5.7)</v>
      </c>
      <c r="H481" s="302">
        <f>SUM(B481,D481,F481)</f>
        <v>2.9743685466620957</v>
      </c>
      <c r="I481" s="299" t="str">
        <f>CONCATENATE("(",ROUND((H481/$H483)*100,1),")")</f>
        <v>(36.8)</v>
      </c>
      <c r="K481" s="302">
        <f>B481-B471</f>
        <v>9.9451574830500711E-2</v>
      </c>
      <c r="L481" s="302">
        <f>D481-D471</f>
        <v>-1.6221648641900566E-2</v>
      </c>
      <c r="M481" s="302">
        <f>F481-F471</f>
        <v>2.321659390326003E-2</v>
      </c>
      <c r="N481" s="302">
        <f>SUM(K481:M481)</f>
        <v>0.10644652009186018</v>
      </c>
    </row>
    <row r="482" spans="1:14" x14ac:dyDescent="0.2">
      <c r="A482" s="282" t="s">
        <v>365</v>
      </c>
      <c r="B482" s="302">
        <f>'Ind T6'!V197</f>
        <v>1.7382088934977289</v>
      </c>
      <c r="C482" s="299" t="str">
        <f>CONCATENATE("(",ROUND((B482/$H483)*100,1),")")</f>
        <v>(21.5)</v>
      </c>
      <c r="D482" s="302">
        <f>'Ind T6'!W197</f>
        <v>1.505290615954747</v>
      </c>
      <c r="E482" s="299" t="str">
        <f>CONCATENATE("(",ROUND((D482/$H483)*100,1),")")</f>
        <v>(18.6)</v>
      </c>
      <c r="F482" s="302">
        <f>'Ind T6'!X197</f>
        <v>1.863131943885415</v>
      </c>
      <c r="G482" s="299" t="str">
        <f>CONCATENATE("(",ROUND((F482/$H483)*100,1),")")</f>
        <v>(23.1)</v>
      </c>
      <c r="H482" s="302">
        <f t="shared" ref="H482" si="360">SUM(B482,D482,F482)</f>
        <v>5.1066314533378909</v>
      </c>
      <c r="I482" s="299" t="str">
        <f>CONCATENATE("(",ROUND((H482/$H483)*100,1),")")</f>
        <v>(63.2)</v>
      </c>
      <c r="K482" s="302">
        <f t="shared" ref="K482:K483" si="361">B482-B472</f>
        <v>-0.18332687342317899</v>
      </c>
      <c r="L482" s="302">
        <f t="shared" ref="L482:L483" si="362">D482-D472</f>
        <v>-0.10739035230933469</v>
      </c>
      <c r="M482" s="302">
        <f t="shared" ref="M482:M483" si="363">F482-F472</f>
        <v>-6.5729294359365475E-2</v>
      </c>
      <c r="N482" s="302">
        <f t="shared" ref="N482:N483" si="364">SUM(K482:M482)</f>
        <v>-0.35644652009187916</v>
      </c>
    </row>
    <row r="483" spans="1:14" x14ac:dyDescent="0.2">
      <c r="A483" s="282" t="s">
        <v>363</v>
      </c>
      <c r="B483" s="302">
        <f>SUM(B481:B482)</f>
        <v>3.5363079972499589</v>
      </c>
      <c r="C483" s="299" t="str">
        <f>CONCATENATE("(",ROUND((B483/$H483)*100,1),")")</f>
        <v>(43.8)</v>
      </c>
      <c r="D483" s="302">
        <f>SUM(D481:D482)</f>
        <v>2.2216161005266892</v>
      </c>
      <c r="E483" s="299" t="str">
        <f>CONCATENATE("(",ROUND((D483/$H483)*100,1),")")</f>
        <v>(27.5)</v>
      </c>
      <c r="F483" s="302">
        <f>SUM(F481:F482)</f>
        <v>2.3230759022233389</v>
      </c>
      <c r="G483" s="299" t="str">
        <f>CONCATENATE("(",ROUND((F483/$H483)*100,1),")")</f>
        <v>(28.7)</v>
      </c>
      <c r="H483" s="302">
        <f>SUM(H481:H482)</f>
        <v>8.0809999999999871</v>
      </c>
      <c r="I483" s="299" t="str">
        <f>CONCATENATE("(",ROUND((H483/$H483)*100,1),")")</f>
        <v>(100)</v>
      </c>
      <c r="K483" s="302">
        <f t="shared" si="361"/>
        <v>-8.387529859267806E-2</v>
      </c>
      <c r="L483" s="302">
        <f t="shared" si="362"/>
        <v>-0.12361200095123515</v>
      </c>
      <c r="M483" s="302">
        <f t="shared" si="363"/>
        <v>-4.2512700456105446E-2</v>
      </c>
      <c r="N483" s="302">
        <f t="shared" si="364"/>
        <v>-0.25000000000001865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Worcestershire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0.60204853919071655</v>
      </c>
      <c r="C8" s="300">
        <v>0.40773727430182982</v>
      </c>
      <c r="D8" s="300">
        <v>0.33022368967076937</v>
      </c>
      <c r="E8" s="300">
        <f>SUM(B8:D8)</f>
        <v>1.3400095031633157</v>
      </c>
      <c r="F8" s="300"/>
      <c r="G8" s="300">
        <v>0.42059278319797039</v>
      </c>
      <c r="H8" s="300">
        <v>0.28068796420913172</v>
      </c>
      <c r="I8" s="300">
        <v>0.44405664075231172</v>
      </c>
      <c r="J8" s="300">
        <f>SUM(G8:I8)</f>
        <v>1.1453373881594138</v>
      </c>
      <c r="K8" s="300"/>
      <c r="L8" s="300">
        <v>0.53468716754248513</v>
      </c>
      <c r="M8" s="300">
        <v>2.5832769156961408E-2</v>
      </c>
      <c r="N8" s="300">
        <v>0.39682714203609099</v>
      </c>
      <c r="O8" s="300">
        <f>SUM(L8:N8)</f>
        <v>0.95734707873553759</v>
      </c>
      <c r="P8" s="300"/>
      <c r="Q8" s="300">
        <v>0.55784503735224256</v>
      </c>
      <c r="R8" s="300">
        <v>2.6168931958344084E-2</v>
      </c>
      <c r="S8" s="300">
        <v>0.41997944458799308</v>
      </c>
      <c r="T8" s="300">
        <f>SUM(Q8:S8)</f>
        <v>1.0039934138985798</v>
      </c>
      <c r="U8" s="300"/>
      <c r="V8" s="300">
        <v>0.55410443636255791</v>
      </c>
      <c r="W8" s="300">
        <v>2.4124795778162664E-2</v>
      </c>
      <c r="X8" s="300">
        <v>0.43003405806308465</v>
      </c>
      <c r="Y8" s="300">
        <f>SUM(V8:X8)</f>
        <v>1.0082632902038051</v>
      </c>
    </row>
    <row r="9" spans="1:25" x14ac:dyDescent="0.2">
      <c r="A9" s="260" t="s">
        <v>364</v>
      </c>
      <c r="B9" s="300">
        <v>1.6778790906122731</v>
      </c>
      <c r="C9" s="300">
        <v>0.41564682375363865</v>
      </c>
      <c r="D9" s="300">
        <v>1.976464582470765</v>
      </c>
      <c r="E9" s="300">
        <f t="shared" ref="E9:E10" si="0">SUM(B9:D9)</f>
        <v>4.0699904968366774</v>
      </c>
      <c r="F9" s="300"/>
      <c r="G9" s="300">
        <v>1.7464889467166911</v>
      </c>
      <c r="H9" s="300">
        <v>0.20477548394638401</v>
      </c>
      <c r="I9" s="300">
        <v>1.194398181177514</v>
      </c>
      <c r="J9" s="300">
        <f t="shared" ref="J9:J10" si="1">SUM(G9:I9)</f>
        <v>3.145662611840589</v>
      </c>
      <c r="K9" s="300"/>
      <c r="L9" s="300">
        <v>0.94494223415517087</v>
      </c>
      <c r="M9" s="300">
        <v>2.3914494219338375E-2</v>
      </c>
      <c r="N9" s="300">
        <v>0.98279619288995201</v>
      </c>
      <c r="O9" s="300">
        <f t="shared" ref="O9:O10" si="2">SUM(L9:N9)</f>
        <v>1.9516529212644613</v>
      </c>
      <c r="P9" s="300"/>
      <c r="Q9" s="300">
        <v>1.0191841597632059</v>
      </c>
      <c r="R9" s="300">
        <v>2.5147705344820682E-2</v>
      </c>
      <c r="S9" s="300">
        <v>0.99467472099339604</v>
      </c>
      <c r="T9" s="300">
        <f t="shared" ref="T9:T10" si="3">SUM(Q9:S9)</f>
        <v>2.0390065861014226</v>
      </c>
      <c r="U9" s="300"/>
      <c r="V9" s="300">
        <v>1.0983802522052444</v>
      </c>
      <c r="W9" s="300">
        <v>2.514595115446238E-2</v>
      </c>
      <c r="X9" s="300">
        <v>0.91521050643648472</v>
      </c>
      <c r="Y9" s="300">
        <f t="shared" ref="Y9:Y10" si="4">SUM(V9:X9)</f>
        <v>2.0387367097961913</v>
      </c>
    </row>
    <row r="10" spans="1:25" x14ac:dyDescent="0.2">
      <c r="A10" s="264" t="s">
        <v>363</v>
      </c>
      <c r="B10" s="301">
        <f>SUM(B8:B9)</f>
        <v>2.2799276298029896</v>
      </c>
      <c r="C10" s="301">
        <f t="shared" ref="C10:D10" si="5">SUM(C8:C9)</f>
        <v>0.82338409805546853</v>
      </c>
      <c r="D10" s="301">
        <f t="shared" si="5"/>
        <v>2.3066882721415345</v>
      </c>
      <c r="E10" s="301">
        <f t="shared" si="0"/>
        <v>5.409999999999993</v>
      </c>
      <c r="F10" s="301"/>
      <c r="G10" s="301">
        <f>SUM(G8:G9)</f>
        <v>2.1670817299146616</v>
      </c>
      <c r="H10" s="301">
        <f t="shared" ref="H10" si="6">SUM(H8:H9)</f>
        <v>0.48546344815551573</v>
      </c>
      <c r="I10" s="301">
        <f t="shared" ref="I10" si="7">SUM(I8:I9)</f>
        <v>1.6384548219298256</v>
      </c>
      <c r="J10" s="301">
        <f t="shared" si="1"/>
        <v>4.291000000000003</v>
      </c>
      <c r="K10" s="301"/>
      <c r="L10" s="301">
        <f>SUM(L8:L9)</f>
        <v>1.4796294016976561</v>
      </c>
      <c r="M10" s="301">
        <f t="shared" ref="M10" si="8">SUM(M8:M9)</f>
        <v>4.9747263376299783E-2</v>
      </c>
      <c r="N10" s="301">
        <f t="shared" ref="N10" si="9">SUM(N8:N9)</f>
        <v>1.3796233349260429</v>
      </c>
      <c r="O10" s="301">
        <f t="shared" si="2"/>
        <v>2.9089999999999989</v>
      </c>
      <c r="P10" s="301"/>
      <c r="Q10" s="301">
        <f>SUM(Q8:Q9)</f>
        <v>1.5770291971154484</v>
      </c>
      <c r="R10" s="301">
        <f t="shared" ref="R10" si="10">SUM(R8:R9)</f>
        <v>5.1316637303164769E-2</v>
      </c>
      <c r="S10" s="301">
        <f t="shared" ref="S10" si="11">SUM(S8:S9)</f>
        <v>1.4146541655813891</v>
      </c>
      <c r="T10" s="301">
        <f t="shared" si="3"/>
        <v>3.0430000000000024</v>
      </c>
      <c r="U10" s="301"/>
      <c r="V10" s="301">
        <f>SUM(V8:V9)</f>
        <v>1.6524846885678022</v>
      </c>
      <c r="W10" s="301">
        <f t="shared" ref="W10" si="12">SUM(W8:W9)</f>
        <v>4.9270746932625044E-2</v>
      </c>
      <c r="X10" s="301">
        <f t="shared" ref="X10" si="13">SUM(X8:X9)</f>
        <v>1.3452445644995694</v>
      </c>
      <c r="Y10" s="301">
        <f t="shared" si="4"/>
        <v>3.0469999999999966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7.826086956500845E-3</v>
      </c>
      <c r="C17" s="300">
        <v>1.1561264822246343E-3</v>
      </c>
      <c r="D17" s="300">
        <v>8.8932806325060833E-5</v>
      </c>
      <c r="E17" s="300">
        <f>SUM(B17:D17)</f>
        <v>9.0711462450505393E-3</v>
      </c>
      <c r="F17" s="300"/>
      <c r="G17" s="300">
        <v>1.5082633672226248E-2</v>
      </c>
      <c r="H17" s="300">
        <v>7.0260715863994837E-3</v>
      </c>
      <c r="I17" s="300">
        <v>9.3680954487132667E-5</v>
      </c>
      <c r="J17" s="300">
        <f>SUM(G17:I17)</f>
        <v>2.2202386213112865E-2</v>
      </c>
      <c r="K17" s="300"/>
      <c r="L17" s="300">
        <v>3.1940954774243482E-2</v>
      </c>
      <c r="M17" s="300">
        <v>4.8994974874588225E-3</v>
      </c>
      <c r="N17" s="300">
        <v>0</v>
      </c>
      <c r="O17" s="300">
        <f>SUM(L17:N17)</f>
        <v>3.6840452261702308E-2</v>
      </c>
      <c r="P17" s="300"/>
      <c r="Q17" s="300">
        <v>2.2768585802779146E-2</v>
      </c>
      <c r="R17" s="300">
        <v>3.5997764114173115E-3</v>
      </c>
      <c r="S17" s="300">
        <v>0</v>
      </c>
      <c r="T17" s="300">
        <f>SUM(Q17:S17)</f>
        <v>2.6368362214196459E-2</v>
      </c>
      <c r="U17" s="300"/>
      <c r="V17" s="300">
        <v>1.3703382480930597E-2</v>
      </c>
      <c r="W17" s="300">
        <v>2.3417172593311044E-3</v>
      </c>
      <c r="X17" s="300">
        <v>0</v>
      </c>
      <c r="Y17" s="300">
        <f>SUM(V17:X17)</f>
        <v>1.6045099740261703E-2</v>
      </c>
    </row>
    <row r="18" spans="1:25" x14ac:dyDescent="0.2">
      <c r="A18" s="260" t="s">
        <v>364</v>
      </c>
      <c r="B18" s="300">
        <v>5.4337944664283419E-2</v>
      </c>
      <c r="C18" s="300">
        <v>1.7786561264945629E-4</v>
      </c>
      <c r="D18" s="300">
        <v>7.1413043478016788E-2</v>
      </c>
      <c r="E18" s="300">
        <f t="shared" ref="E18:E19" si="14">SUM(B18:D18)</f>
        <v>0.12592885375494967</v>
      </c>
      <c r="F18" s="300"/>
      <c r="G18" s="300">
        <v>0.12131683605770695</v>
      </c>
      <c r="H18" s="300">
        <v>1.7799381352205882E-3</v>
      </c>
      <c r="I18" s="300">
        <v>6.6700839593959629E-2</v>
      </c>
      <c r="J18" s="300">
        <f t="shared" ref="J18:J19" si="15">SUM(G18:I18)</f>
        <v>0.18979761378688717</v>
      </c>
      <c r="K18" s="300"/>
      <c r="L18" s="300">
        <v>0.18505025125586969</v>
      </c>
      <c r="M18" s="300">
        <v>3.1092964824281323E-3</v>
      </c>
      <c r="N18" s="300">
        <v>0</v>
      </c>
      <c r="O18" s="300">
        <f t="shared" ref="O18:O19" si="16">SUM(L18:N18)</f>
        <v>0.18815954773829782</v>
      </c>
      <c r="P18" s="300"/>
      <c r="Q18" s="300">
        <v>0.1323817775286798</v>
      </c>
      <c r="R18" s="300">
        <v>2.249860257123561E-3</v>
      </c>
      <c r="S18" s="300">
        <v>0</v>
      </c>
      <c r="T18" s="300">
        <f t="shared" ref="T18:T19" si="17">SUM(Q18:S18)</f>
        <v>0.13463163778580337</v>
      </c>
      <c r="U18" s="300"/>
      <c r="V18" s="300">
        <v>8.2393755420191769E-2</v>
      </c>
      <c r="W18" s="300">
        <v>1.5611448395465087E-3</v>
      </c>
      <c r="X18" s="300">
        <v>0</v>
      </c>
      <c r="Y18" s="300">
        <f t="shared" ref="Y18:Y19" si="18">SUM(V18:X18)</f>
        <v>8.3954900259738272E-2</v>
      </c>
    </row>
    <row r="19" spans="1:25" x14ac:dyDescent="0.2">
      <c r="A19" s="264" t="s">
        <v>363</v>
      </c>
      <c r="B19" s="301">
        <f>SUM(B17:B18)</f>
        <v>6.2164031620784266E-2</v>
      </c>
      <c r="C19" s="301">
        <f t="shared" ref="C19" si="19">SUM(C17:C18)</f>
        <v>1.3339920948740906E-3</v>
      </c>
      <c r="D19" s="301">
        <f t="shared" ref="D19" si="20">SUM(D17:D18)</f>
        <v>7.150197628434185E-2</v>
      </c>
      <c r="E19" s="301">
        <f t="shared" si="14"/>
        <v>0.1350000000000002</v>
      </c>
      <c r="F19" s="301"/>
      <c r="G19" s="301">
        <f>SUM(G17:G18)</f>
        <v>0.13639946972993319</v>
      </c>
      <c r="H19" s="301">
        <f t="shared" ref="H19" si="21">SUM(H17:H18)</f>
        <v>8.8060097216200728E-3</v>
      </c>
      <c r="I19" s="301">
        <f t="shared" ref="I19" si="22">SUM(I17:I18)</f>
        <v>6.6794520548446756E-2</v>
      </c>
      <c r="J19" s="301">
        <f t="shared" si="15"/>
        <v>0.21200000000000002</v>
      </c>
      <c r="K19" s="301"/>
      <c r="L19" s="301">
        <f>SUM(L17:L18)</f>
        <v>0.21699120603011318</v>
      </c>
      <c r="M19" s="301">
        <f t="shared" ref="M19" si="23">SUM(M17:M18)</f>
        <v>8.0087939698869556E-3</v>
      </c>
      <c r="N19" s="301">
        <f t="shared" ref="N19" si="24">SUM(N17:N18)</f>
        <v>0</v>
      </c>
      <c r="O19" s="301">
        <f t="shared" si="16"/>
        <v>0.22500000000000014</v>
      </c>
      <c r="P19" s="301"/>
      <c r="Q19" s="301">
        <f>SUM(Q17:Q18)</f>
        <v>0.15515036333145896</v>
      </c>
      <c r="R19" s="301">
        <f t="shared" ref="R19" si="25">SUM(R17:R18)</f>
        <v>5.849636668540872E-3</v>
      </c>
      <c r="S19" s="301">
        <f t="shared" ref="S19" si="26">SUM(S17:S18)</f>
        <v>0</v>
      </c>
      <c r="T19" s="301">
        <f t="shared" si="17"/>
        <v>0.16099999999999984</v>
      </c>
      <c r="U19" s="301"/>
      <c r="V19" s="301">
        <f>SUM(V17:V18)</f>
        <v>9.609713790112237E-2</v>
      </c>
      <c r="W19" s="301">
        <f t="shared" ref="W19" si="27">SUM(W17:W18)</f>
        <v>3.9028620988776131E-3</v>
      </c>
      <c r="X19" s="301">
        <f t="shared" ref="X19" si="28">SUM(X17:X18)</f>
        <v>0</v>
      </c>
      <c r="Y19" s="301">
        <f t="shared" si="18"/>
        <v>9.9999999999999978E-2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1.2376669860850453</v>
      </c>
      <c r="C26" s="300">
        <v>0.32852710368241023</v>
      </c>
      <c r="D26" s="300">
        <v>8.6440651628575962E-2</v>
      </c>
      <c r="E26" s="300">
        <f>SUM(B26:D26)</f>
        <v>1.6526347413960316</v>
      </c>
      <c r="F26" s="300"/>
      <c r="G26" s="300">
        <v>0.98700893996884465</v>
      </c>
      <c r="H26" s="300">
        <v>0.26002832927527275</v>
      </c>
      <c r="I26" s="300">
        <v>6.9470596774666799E-2</v>
      </c>
      <c r="J26" s="300">
        <f>SUM(G26:I26)</f>
        <v>1.3165078660187841</v>
      </c>
      <c r="K26" s="300"/>
      <c r="L26" s="300">
        <v>1.0224664460970649</v>
      </c>
      <c r="M26" s="300">
        <v>0.25123657551706707</v>
      </c>
      <c r="N26" s="300">
        <v>6.401150670544456E-2</v>
      </c>
      <c r="O26" s="300">
        <f>SUM(L26:N26)</f>
        <v>1.3377145283195766</v>
      </c>
      <c r="P26" s="300"/>
      <c r="Q26" s="300">
        <v>1.065916030554056</v>
      </c>
      <c r="R26" s="300">
        <v>0.25202290077057249</v>
      </c>
      <c r="S26" s="300">
        <v>6.6068702290389345E-2</v>
      </c>
      <c r="T26" s="300">
        <f>SUM(Q26:S26)</f>
        <v>1.384007633615018</v>
      </c>
      <c r="U26" s="300"/>
      <c r="V26" s="300">
        <v>1.1000808685230965</v>
      </c>
      <c r="W26" s="300">
        <v>0.24172180519327122</v>
      </c>
      <c r="X26" s="300">
        <v>6.6539462272156083E-2</v>
      </c>
      <c r="Y26" s="300">
        <f>SUM(V26:X26)</f>
        <v>1.4083421359885238</v>
      </c>
    </row>
    <row r="27" spans="1:25" x14ac:dyDescent="0.2">
      <c r="A27" s="260" t="s">
        <v>364</v>
      </c>
      <c r="B27" s="300">
        <v>3.0780502965465755</v>
      </c>
      <c r="C27" s="300">
        <v>0.18761700033849601</v>
      </c>
      <c r="D27" s="300">
        <v>0.16169796171889009</v>
      </c>
      <c r="E27" s="300">
        <f t="shared" ref="E27:E28" si="29">SUM(B27:D27)</f>
        <v>3.4273652586039614</v>
      </c>
      <c r="F27" s="300"/>
      <c r="G27" s="300">
        <v>2.4191103854587612</v>
      </c>
      <c r="H27" s="300">
        <v>0.18185960176690888</v>
      </c>
      <c r="I27" s="300">
        <v>2.5522146755543072E-2</v>
      </c>
      <c r="J27" s="300">
        <f t="shared" ref="J27:J28" si="30">SUM(G27:I27)</f>
        <v>2.6264921339812131</v>
      </c>
      <c r="K27" s="300"/>
      <c r="L27" s="300">
        <v>2.3170104233692363</v>
      </c>
      <c r="M27" s="300">
        <v>0.21631079814952167</v>
      </c>
      <c r="N27" s="300">
        <v>3.9964250161666888E-2</v>
      </c>
      <c r="O27" s="300">
        <f t="shared" ref="O27:O28" si="31">SUM(L27:N27)</f>
        <v>2.5732854716804248</v>
      </c>
      <c r="P27" s="300"/>
      <c r="Q27" s="300">
        <v>2.3031297709650418</v>
      </c>
      <c r="R27" s="300">
        <v>0.21744274809229314</v>
      </c>
      <c r="S27" s="300">
        <v>4.0419847327654246E-2</v>
      </c>
      <c r="T27" s="300">
        <f t="shared" ref="T27:T28" si="32">SUM(Q27:S27)</f>
        <v>2.5609923663849892</v>
      </c>
      <c r="U27" s="300"/>
      <c r="V27" s="300">
        <v>2.1771023715933704</v>
      </c>
      <c r="W27" s="300">
        <v>0.21005819900127901</v>
      </c>
      <c r="X27" s="300">
        <v>4.0497293416816023E-2</v>
      </c>
      <c r="Y27" s="300">
        <f t="shared" ref="Y27:Y28" si="33">SUM(V27:X27)</f>
        <v>2.4276578640114654</v>
      </c>
    </row>
    <row r="28" spans="1:25" x14ac:dyDescent="0.2">
      <c r="A28" s="264" t="s">
        <v>363</v>
      </c>
      <c r="B28" s="301">
        <f>SUM(B26:B27)</f>
        <v>4.3157172826316206</v>
      </c>
      <c r="C28" s="301">
        <f t="shared" ref="C28" si="34">SUM(C26:C27)</f>
        <v>0.51614410402090627</v>
      </c>
      <c r="D28" s="301">
        <f t="shared" ref="D28" si="35">SUM(D26:D27)</f>
        <v>0.24813861334746606</v>
      </c>
      <c r="E28" s="301">
        <f t="shared" si="29"/>
        <v>5.079999999999993</v>
      </c>
      <c r="F28" s="301"/>
      <c r="G28" s="301">
        <f>SUM(G26:G27)</f>
        <v>3.4061193254276061</v>
      </c>
      <c r="H28" s="301">
        <f t="shared" ref="H28" si="36">SUM(H26:H27)</f>
        <v>0.4418879310421816</v>
      </c>
      <c r="I28" s="301">
        <f t="shared" ref="I28" si="37">SUM(I26:I27)</f>
        <v>9.4992743530209867E-2</v>
      </c>
      <c r="J28" s="301">
        <f t="shared" si="30"/>
        <v>3.9429999999999974</v>
      </c>
      <c r="K28" s="301"/>
      <c r="L28" s="301">
        <f>SUM(L26:L27)</f>
        <v>3.3394768694663011</v>
      </c>
      <c r="M28" s="301">
        <f t="shared" ref="M28" si="38">SUM(M26:M27)</f>
        <v>0.46754737366658872</v>
      </c>
      <c r="N28" s="301">
        <f t="shared" ref="N28" si="39">SUM(N26:N27)</f>
        <v>0.10397575686711144</v>
      </c>
      <c r="O28" s="301">
        <f t="shared" si="31"/>
        <v>3.9110000000000014</v>
      </c>
      <c r="P28" s="301"/>
      <c r="Q28" s="301">
        <f>SUM(Q26:Q27)</f>
        <v>3.369045801519098</v>
      </c>
      <c r="R28" s="301">
        <f t="shared" ref="R28" si="40">SUM(R26:R27)</f>
        <v>0.46946564886286563</v>
      </c>
      <c r="S28" s="301">
        <f t="shared" ref="S28" si="41">SUM(S26:S27)</f>
        <v>0.10648854961804359</v>
      </c>
      <c r="T28" s="301">
        <f t="shared" si="32"/>
        <v>3.9450000000000074</v>
      </c>
      <c r="U28" s="301"/>
      <c r="V28" s="301">
        <f>SUM(V26:V27)</f>
        <v>3.2771832401164671</v>
      </c>
      <c r="W28" s="301">
        <f t="shared" ref="W28" si="42">SUM(W26:W27)</f>
        <v>0.45178000419455022</v>
      </c>
      <c r="X28" s="301">
        <f t="shared" ref="X28" si="43">SUM(X26:X27)</f>
        <v>0.10703675568897211</v>
      </c>
      <c r="Y28" s="301">
        <f t="shared" si="33"/>
        <v>3.8359999999999896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1.0799914575511878</v>
      </c>
      <c r="C35" s="300">
        <v>0.31231927389597441</v>
      </c>
      <c r="D35" s="300">
        <v>4.2003203417680608E-2</v>
      </c>
      <c r="E35" s="300">
        <f>SUM(B35:D35)</f>
        <v>1.4343139348648428</v>
      </c>
      <c r="F35" s="300"/>
      <c r="G35" s="300">
        <v>1.1638093751792042</v>
      </c>
      <c r="H35" s="300">
        <v>0.30672540663764702</v>
      </c>
      <c r="I35" s="300">
        <v>0.1593483784510954</v>
      </c>
      <c r="J35" s="300">
        <f>SUM(G35:I35)</f>
        <v>1.6298831602679467</v>
      </c>
      <c r="K35" s="300"/>
      <c r="L35" s="300">
        <v>1.3090176394319084</v>
      </c>
      <c r="M35" s="300">
        <v>0.33529281901486352</v>
      </c>
      <c r="N35" s="300">
        <v>0.10839421830640093</v>
      </c>
      <c r="O35" s="300">
        <f>SUM(L35:N35)</f>
        <v>1.7527046767531729</v>
      </c>
      <c r="P35" s="300"/>
      <c r="Q35" s="300">
        <v>1.4107189755371234</v>
      </c>
      <c r="R35" s="300">
        <v>0.36083130399312907</v>
      </c>
      <c r="S35" s="300">
        <v>0.11894623437289362</v>
      </c>
      <c r="T35" s="300">
        <f>SUM(Q35:S35)</f>
        <v>1.890496513903146</v>
      </c>
      <c r="U35" s="300"/>
      <c r="V35" s="300">
        <v>1.2733683711173971</v>
      </c>
      <c r="W35" s="300">
        <v>0.32967796916922704</v>
      </c>
      <c r="X35" s="300">
        <v>0.1152338713314337</v>
      </c>
      <c r="Y35" s="300">
        <f>SUM(V35:X35)</f>
        <v>1.7182802116180578</v>
      </c>
    </row>
    <row r="36" spans="1:25" x14ac:dyDescent="0.2">
      <c r="A36" s="260" t="s">
        <v>364</v>
      </c>
      <c r="B36" s="300">
        <v>4.9489001601676126</v>
      </c>
      <c r="C36" s="300">
        <v>0.13301014415433313</v>
      </c>
      <c r="D36" s="300">
        <v>0.33777576081321664</v>
      </c>
      <c r="E36" s="300">
        <f t="shared" ref="E36:E37" si="44">SUM(B36:D36)</f>
        <v>5.4196860651351626</v>
      </c>
      <c r="F36" s="300"/>
      <c r="G36" s="300">
        <v>5.8470339515451801</v>
      </c>
      <c r="H36" s="300">
        <v>0.14171490306825532</v>
      </c>
      <c r="I36" s="300">
        <v>0.4673679851186216</v>
      </c>
      <c r="J36" s="300">
        <f t="shared" ref="J36:J37" si="45">SUM(G36:I36)</f>
        <v>6.456116839732057</v>
      </c>
      <c r="K36" s="300"/>
      <c r="L36" s="300">
        <v>5.3844082112367362</v>
      </c>
      <c r="M36" s="300">
        <v>0.20551808975809555</v>
      </c>
      <c r="N36" s="300">
        <v>0.20236902225197978</v>
      </c>
      <c r="O36" s="300">
        <f t="shared" ref="O36:O37" si="46">SUM(L36:N36)</f>
        <v>5.7922953232468117</v>
      </c>
      <c r="P36" s="300"/>
      <c r="Q36" s="300">
        <v>5.8375151946069899</v>
      </c>
      <c r="R36" s="300">
        <v>0.23256900091657584</v>
      </c>
      <c r="S36" s="300">
        <v>0.2234192905732893</v>
      </c>
      <c r="T36" s="300">
        <f t="shared" ref="T36:T37" si="47">SUM(Q36:S36)</f>
        <v>6.2935034860968555</v>
      </c>
      <c r="U36" s="300"/>
      <c r="V36" s="300">
        <v>5.3786602694188623</v>
      </c>
      <c r="W36" s="300">
        <v>0.22944495682643895</v>
      </c>
      <c r="X36" s="300">
        <v>0.21461456213664085</v>
      </c>
      <c r="Y36" s="300">
        <f t="shared" ref="Y36:Y37" si="48">SUM(V36:X36)</f>
        <v>5.8227197883819422</v>
      </c>
    </row>
    <row r="37" spans="1:25" x14ac:dyDescent="0.2">
      <c r="A37" s="264" t="s">
        <v>363</v>
      </c>
      <c r="B37" s="301">
        <f>SUM(B35:B36)</f>
        <v>6.0288916177188003</v>
      </c>
      <c r="C37" s="301">
        <f t="shared" ref="C37" si="49">SUM(C35:C36)</f>
        <v>0.44532941805030757</v>
      </c>
      <c r="D37" s="301">
        <f t="shared" ref="D37" si="50">SUM(D35:D36)</f>
        <v>0.37977896423089724</v>
      </c>
      <c r="E37" s="301">
        <f t="shared" si="44"/>
        <v>6.8540000000000045</v>
      </c>
      <c r="F37" s="301"/>
      <c r="G37" s="301">
        <f>SUM(G35:G36)</f>
        <v>7.0108433267243839</v>
      </c>
      <c r="H37" s="301">
        <f t="shared" ref="H37" si="51">SUM(H35:H36)</f>
        <v>0.44844030970590232</v>
      </c>
      <c r="I37" s="301">
        <f t="shared" ref="I37" si="52">SUM(I35:I36)</f>
        <v>0.62671636356971705</v>
      </c>
      <c r="J37" s="301">
        <f t="shared" si="45"/>
        <v>8.0860000000000039</v>
      </c>
      <c r="K37" s="301"/>
      <c r="L37" s="301">
        <f>SUM(L35:L36)</f>
        <v>6.6934258506686444</v>
      </c>
      <c r="M37" s="301">
        <f t="shared" ref="M37" si="53">SUM(M35:M36)</f>
        <v>0.54081090877295912</v>
      </c>
      <c r="N37" s="301">
        <f t="shared" ref="N37" si="54">SUM(N35:N36)</f>
        <v>0.31076324055838073</v>
      </c>
      <c r="O37" s="301">
        <f t="shared" si="46"/>
        <v>7.5449999999999848</v>
      </c>
      <c r="P37" s="301"/>
      <c r="Q37" s="301">
        <f>SUM(Q35:Q36)</f>
        <v>7.2482341701441131</v>
      </c>
      <c r="R37" s="301">
        <f t="shared" ref="R37" si="55">SUM(R35:R36)</f>
        <v>0.59340030490970497</v>
      </c>
      <c r="S37" s="301">
        <f t="shared" ref="S37" si="56">SUM(S35:S36)</f>
        <v>0.34236552494618289</v>
      </c>
      <c r="T37" s="301">
        <f t="shared" si="47"/>
        <v>8.1840000000000011</v>
      </c>
      <c r="U37" s="301"/>
      <c r="V37" s="301">
        <f>SUM(V35:V36)</f>
        <v>6.6520286405362592</v>
      </c>
      <c r="W37" s="301">
        <f t="shared" ref="W37" si="57">SUM(W35:W36)</f>
        <v>0.55912292599566604</v>
      </c>
      <c r="X37" s="301">
        <f t="shared" ref="X37" si="58">SUM(X35:X36)</f>
        <v>0.32984843346807458</v>
      </c>
      <c r="Y37" s="301">
        <f t="shared" si="48"/>
        <v>7.5410000000000004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3.0840939668217198</v>
      </c>
      <c r="C44" s="300">
        <v>0.7695123500264488</v>
      </c>
      <c r="D44" s="300">
        <v>0.23066846828325577</v>
      </c>
      <c r="E44" s="300">
        <f>SUM(B44:D44)</f>
        <v>4.0842747851314245</v>
      </c>
      <c r="F44" s="300"/>
      <c r="G44" s="300">
        <v>3.0724968660672518</v>
      </c>
      <c r="H44" s="300">
        <v>0.89397381013074462</v>
      </c>
      <c r="I44" s="300">
        <v>0.31308813916746231</v>
      </c>
      <c r="J44" s="300">
        <f>SUM(G44:I44)</f>
        <v>4.2795588153654585</v>
      </c>
      <c r="K44" s="300"/>
      <c r="L44" s="300">
        <v>3.1974813632179142</v>
      </c>
      <c r="M44" s="300">
        <v>0.93349411388816828</v>
      </c>
      <c r="N44" s="300">
        <v>0.32040934218601019</v>
      </c>
      <c r="O44" s="300">
        <f>SUM(L44:N44)</f>
        <v>4.451384819292092</v>
      </c>
      <c r="P44" s="300"/>
      <c r="Q44" s="300">
        <v>3.1284066783639481</v>
      </c>
      <c r="R44" s="300">
        <v>0.88916336362113069</v>
      </c>
      <c r="S44" s="300">
        <v>0.29148731617959611</v>
      </c>
      <c r="T44" s="300">
        <f>SUM(Q44:S44)</f>
        <v>4.3090573581646749</v>
      </c>
      <c r="U44" s="300"/>
      <c r="V44" s="300">
        <v>2.9876951834237531</v>
      </c>
      <c r="W44" s="300">
        <v>0.82714299873065222</v>
      </c>
      <c r="X44" s="300">
        <v>0.26235211005121944</v>
      </c>
      <c r="Y44" s="300">
        <f>SUM(V44:X44)</f>
        <v>4.0771902922056249</v>
      </c>
    </row>
    <row r="45" spans="1:25" x14ac:dyDescent="0.2">
      <c r="A45" s="260" t="s">
        <v>364</v>
      </c>
      <c r="B45" s="300">
        <v>16.982990350303567</v>
      </c>
      <c r="C45" s="300">
        <v>0.35243724126674592</v>
      </c>
      <c r="D45" s="300">
        <v>1.777297623298226</v>
      </c>
      <c r="E45" s="300">
        <f t="shared" ref="E45:E46" si="59">SUM(B45:D45)</f>
        <v>19.112725214868536</v>
      </c>
      <c r="F45" s="300"/>
      <c r="G45" s="300">
        <v>15.908303412296283</v>
      </c>
      <c r="H45" s="300">
        <v>0.52393609538147634</v>
      </c>
      <c r="I45" s="300">
        <v>0.9372016769568029</v>
      </c>
      <c r="J45" s="300">
        <f t="shared" ref="J45:J46" si="60">SUM(G45:I45)</f>
        <v>17.369441184634564</v>
      </c>
      <c r="K45" s="300"/>
      <c r="L45" s="300">
        <v>14.52742753200063</v>
      </c>
      <c r="M45" s="300">
        <v>0.81585457035863995</v>
      </c>
      <c r="N45" s="300">
        <v>0.85433307834863448</v>
      </c>
      <c r="O45" s="300">
        <f t="shared" ref="O45:O46" si="61">SUM(L45:N45)</f>
        <v>16.197615180707903</v>
      </c>
      <c r="P45" s="300"/>
      <c r="Q45" s="300">
        <v>14.070070972010521</v>
      </c>
      <c r="R45" s="300">
        <v>0.76438283442336774</v>
      </c>
      <c r="S45" s="300">
        <v>0.80748883540142824</v>
      </c>
      <c r="T45" s="300">
        <f t="shared" ref="T45:T46" si="62">SUM(Q45:S45)</f>
        <v>15.641942641835318</v>
      </c>
      <c r="U45" s="300"/>
      <c r="V45" s="300">
        <v>13.109624861314613</v>
      </c>
      <c r="W45" s="300">
        <v>0.72128483962336698</v>
      </c>
      <c r="X45" s="300">
        <v>0.78990000685635409</v>
      </c>
      <c r="Y45" s="300">
        <f t="shared" ref="Y45:Y46" si="63">SUM(V45:X45)</f>
        <v>14.620809707794335</v>
      </c>
    </row>
    <row r="46" spans="1:25" x14ac:dyDescent="0.2">
      <c r="A46" s="264" t="s">
        <v>363</v>
      </c>
      <c r="B46" s="301">
        <f>SUM(B44:B45)</f>
        <v>20.067084317125286</v>
      </c>
      <c r="C46" s="301">
        <f t="shared" ref="C46" si="64">SUM(C44:C45)</f>
        <v>1.1219495912931947</v>
      </c>
      <c r="D46" s="301">
        <f t="shared" ref="D46" si="65">SUM(D44:D45)</f>
        <v>2.0079660915814816</v>
      </c>
      <c r="E46" s="301">
        <f t="shared" si="59"/>
        <v>23.19699999999996</v>
      </c>
      <c r="F46" s="301"/>
      <c r="G46" s="301">
        <f>SUM(G44:G45)</f>
        <v>18.980800278363535</v>
      </c>
      <c r="H46" s="301">
        <f t="shared" ref="H46" si="66">SUM(H44:H45)</f>
        <v>1.4179099055122211</v>
      </c>
      <c r="I46" s="301">
        <f t="shared" ref="I46" si="67">SUM(I44:I45)</f>
        <v>1.2502898161242653</v>
      </c>
      <c r="J46" s="301">
        <f t="shared" si="60"/>
        <v>21.649000000000022</v>
      </c>
      <c r="K46" s="301"/>
      <c r="L46" s="301">
        <f>SUM(L44:L45)</f>
        <v>17.724908895218544</v>
      </c>
      <c r="M46" s="301">
        <f t="shared" ref="M46" si="68">SUM(M44:M45)</f>
        <v>1.7493486842468082</v>
      </c>
      <c r="N46" s="301">
        <f t="shared" ref="N46" si="69">SUM(N44:N45)</f>
        <v>1.1747424205346446</v>
      </c>
      <c r="O46" s="301">
        <f t="shared" si="61"/>
        <v>20.648999999999997</v>
      </c>
      <c r="P46" s="301"/>
      <c r="Q46" s="301">
        <f>SUM(Q44:Q45)</f>
        <v>17.198477650374471</v>
      </c>
      <c r="R46" s="301">
        <f t="shared" ref="R46" si="70">SUM(R44:R45)</f>
        <v>1.6535461980444985</v>
      </c>
      <c r="S46" s="301">
        <f t="shared" ref="S46" si="71">SUM(S44:S45)</f>
        <v>1.0989761515810244</v>
      </c>
      <c r="T46" s="301">
        <f t="shared" si="62"/>
        <v>19.950999999999993</v>
      </c>
      <c r="U46" s="301"/>
      <c r="V46" s="301">
        <f>SUM(V44:V45)</f>
        <v>16.097320044738368</v>
      </c>
      <c r="W46" s="301">
        <f t="shared" ref="W46" si="72">SUM(W44:W45)</f>
        <v>1.5484278383540193</v>
      </c>
      <c r="X46" s="301">
        <f t="shared" ref="X46" si="73">SUM(X44:X45)</f>
        <v>1.0522521169075736</v>
      </c>
      <c r="Y46" s="301">
        <f t="shared" si="63"/>
        <v>18.697999999999961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7.2112680380829117E-2</v>
      </c>
      <c r="C53" s="300">
        <v>1.8925237949326889E-2</v>
      </c>
      <c r="D53" s="300">
        <v>2.8937672705314539E-5</v>
      </c>
      <c r="E53" s="300">
        <f>SUM(B53:D53)</f>
        <v>9.1066856002861324E-2</v>
      </c>
      <c r="F53" s="300"/>
      <c r="G53" s="300">
        <v>7.3415403796992684E-2</v>
      </c>
      <c r="H53" s="300">
        <v>1.5993381929793885E-2</v>
      </c>
      <c r="I53" s="300">
        <v>2.752733550778778E-5</v>
      </c>
      <c r="J53" s="300">
        <f>SUM(G53:I53)</f>
        <v>8.9436313062294354E-2</v>
      </c>
      <c r="K53" s="300"/>
      <c r="L53" s="300">
        <v>7.7151015447585639E-2</v>
      </c>
      <c r="M53" s="300">
        <v>1.7277903141821063E-2</v>
      </c>
      <c r="N53" s="300">
        <v>0</v>
      </c>
      <c r="O53" s="300">
        <f>SUM(L53:N53)</f>
        <v>9.4428918589406705E-2</v>
      </c>
      <c r="P53" s="300"/>
      <c r="Q53" s="300">
        <v>7.5289074561868521E-2</v>
      </c>
      <c r="R53" s="300">
        <v>1.6703387521478798E-2</v>
      </c>
      <c r="S53" s="300">
        <v>0</v>
      </c>
      <c r="T53" s="300">
        <f>SUM(Q53:S53)</f>
        <v>9.1992462083347326E-2</v>
      </c>
      <c r="U53" s="300"/>
      <c r="V53" s="300">
        <v>7.6011341632600732E-2</v>
      </c>
      <c r="W53" s="300">
        <v>1.6542185338880105E-2</v>
      </c>
      <c r="X53" s="300">
        <v>0</v>
      </c>
      <c r="Y53" s="300">
        <f>SUM(V53:X53)</f>
        <v>9.2553526971480837E-2</v>
      </c>
    </row>
    <row r="54" spans="1:25" x14ac:dyDescent="0.2">
      <c r="A54" s="260" t="s">
        <v>364</v>
      </c>
      <c r="B54" s="300">
        <v>0.26032330365328132</v>
      </c>
      <c r="C54" s="300">
        <v>5.90328523185307E-3</v>
      </c>
      <c r="D54" s="300">
        <v>1.9706555112003903E-2</v>
      </c>
      <c r="E54" s="300">
        <f t="shared" ref="E54:E55" si="74">SUM(B54:D54)</f>
        <v>0.28593314399713832</v>
      </c>
      <c r="F54" s="300"/>
      <c r="G54" s="300">
        <v>0.19288403990144029</v>
      </c>
      <c r="H54" s="300">
        <v>4.679647036265379E-3</v>
      </c>
      <c r="I54" s="300">
        <v>0</v>
      </c>
      <c r="J54" s="300">
        <f t="shared" ref="J54:J55" si="75">SUM(G54:I54)</f>
        <v>0.19756368693770568</v>
      </c>
      <c r="K54" s="300"/>
      <c r="L54" s="300">
        <v>0.21589203263435008</v>
      </c>
      <c r="M54" s="300">
        <v>3.6790487762429422E-3</v>
      </c>
      <c r="N54" s="300">
        <v>0</v>
      </c>
      <c r="O54" s="300">
        <f t="shared" ref="O54:O55" si="76">SUM(L54:N54)</f>
        <v>0.21957108141059303</v>
      </c>
      <c r="P54" s="300"/>
      <c r="Q54" s="300">
        <v>0.20740268822091612</v>
      </c>
      <c r="R54" s="300">
        <v>3.6048496957362757E-3</v>
      </c>
      <c r="S54" s="300">
        <v>0</v>
      </c>
      <c r="T54" s="300">
        <f t="shared" ref="T54:T55" si="77">SUM(Q54:S54)</f>
        <v>0.21100753791665239</v>
      </c>
      <c r="U54" s="300"/>
      <c r="V54" s="300">
        <v>0.20277962194508709</v>
      </c>
      <c r="W54" s="300">
        <v>3.6668510834325786E-3</v>
      </c>
      <c r="X54" s="300">
        <v>0</v>
      </c>
      <c r="Y54" s="300">
        <f t="shared" ref="Y54:Y55" si="78">SUM(V54:X54)</f>
        <v>0.20644647302851965</v>
      </c>
    </row>
    <row r="55" spans="1:25" x14ac:dyDescent="0.2">
      <c r="A55" s="264" t="s">
        <v>363</v>
      </c>
      <c r="B55" s="301">
        <f>SUM(B53:B54)</f>
        <v>0.33243598403411045</v>
      </c>
      <c r="C55" s="301">
        <f t="shared" ref="C55" si="79">SUM(C53:C54)</f>
        <v>2.4828523181179958E-2</v>
      </c>
      <c r="D55" s="301">
        <f t="shared" ref="D55" si="80">SUM(D53:D54)</f>
        <v>1.9735492784709218E-2</v>
      </c>
      <c r="E55" s="301">
        <f t="shared" si="74"/>
        <v>0.37699999999999961</v>
      </c>
      <c r="F55" s="301"/>
      <c r="G55" s="301">
        <f>SUM(G53:G54)</f>
        <v>0.26629944369843295</v>
      </c>
      <c r="H55" s="301">
        <f t="shared" ref="H55" si="81">SUM(H53:H54)</f>
        <v>2.0673028966059263E-2</v>
      </c>
      <c r="I55" s="301">
        <f t="shared" ref="I55" si="82">SUM(I53:I54)</f>
        <v>2.752733550778778E-5</v>
      </c>
      <c r="J55" s="301">
        <f t="shared" si="75"/>
        <v>0.28700000000000003</v>
      </c>
      <c r="K55" s="301"/>
      <c r="L55" s="301">
        <f>SUM(L53:L54)</f>
        <v>0.29304304808193571</v>
      </c>
      <c r="M55" s="301">
        <f t="shared" ref="M55" si="83">SUM(M53:M54)</f>
        <v>2.0956951918064005E-2</v>
      </c>
      <c r="N55" s="301">
        <f t="shared" ref="N55" si="84">SUM(N53:N54)</f>
        <v>0</v>
      </c>
      <c r="O55" s="301">
        <f t="shared" si="76"/>
        <v>0.31399999999999972</v>
      </c>
      <c r="P55" s="301"/>
      <c r="Q55" s="301">
        <f>SUM(Q53:Q54)</f>
        <v>0.28269176278278463</v>
      </c>
      <c r="R55" s="301">
        <f t="shared" ref="R55" si="85">SUM(R53:R54)</f>
        <v>2.0308237217215072E-2</v>
      </c>
      <c r="S55" s="301">
        <f t="shared" ref="S55" si="86">SUM(S53:S54)</f>
        <v>0</v>
      </c>
      <c r="T55" s="301">
        <f t="shared" si="77"/>
        <v>0.30299999999999971</v>
      </c>
      <c r="U55" s="301"/>
      <c r="V55" s="301">
        <f>SUM(V53:V54)</f>
        <v>0.27879096357768784</v>
      </c>
      <c r="W55" s="301">
        <f t="shared" ref="W55" si="87">SUM(W53:W54)</f>
        <v>2.0209036422312684E-2</v>
      </c>
      <c r="X55" s="301">
        <f t="shared" ref="X55" si="88">SUM(X53:X54)</f>
        <v>0</v>
      </c>
      <c r="Y55" s="301">
        <f t="shared" si="78"/>
        <v>0.29900000000000054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0.34355384539736217</v>
      </c>
      <c r="C62" s="300">
        <v>0.15146443801825368</v>
      </c>
      <c r="D62" s="300">
        <v>7.4701436204506602E-2</v>
      </c>
      <c r="E62" s="300">
        <f>SUM(B62:D62)</f>
        <v>0.56971971962012247</v>
      </c>
      <c r="F62" s="300"/>
      <c r="G62" s="300">
        <v>0.36673466179707653</v>
      </c>
      <c r="H62" s="300">
        <v>0.15121374081231598</v>
      </c>
      <c r="I62" s="300">
        <v>0</v>
      </c>
      <c r="J62" s="300">
        <f>SUM(G62:I62)</f>
        <v>0.51794840260939257</v>
      </c>
      <c r="K62" s="300"/>
      <c r="L62" s="300">
        <v>0.30946432675395069</v>
      </c>
      <c r="M62" s="300">
        <v>0.16125164525389846</v>
      </c>
      <c r="N62" s="300">
        <v>7.5044395697043201E-3</v>
      </c>
      <c r="O62" s="300">
        <f>SUM(L62:N62)</f>
        <v>0.47822041157755346</v>
      </c>
      <c r="P62" s="300"/>
      <c r="Q62" s="300">
        <v>0.33066776734173525</v>
      </c>
      <c r="R62" s="300">
        <v>0.16783108966264054</v>
      </c>
      <c r="S62" s="300">
        <v>7.5387350775607178E-3</v>
      </c>
      <c r="T62" s="300">
        <f>SUM(Q62:S62)</f>
        <v>0.50603759208193655</v>
      </c>
      <c r="U62" s="300"/>
      <c r="V62" s="300">
        <v>0.36943332026477949</v>
      </c>
      <c r="W62" s="300">
        <v>0.17786472837914355</v>
      </c>
      <c r="X62" s="300">
        <v>7.7084232202357791E-3</v>
      </c>
      <c r="Y62" s="300">
        <f>SUM(V62:X62)</f>
        <v>0.55500647186415886</v>
      </c>
    </row>
    <row r="63" spans="1:25" x14ac:dyDescent="0.2">
      <c r="A63" s="260" t="s">
        <v>364</v>
      </c>
      <c r="B63" s="300">
        <v>1.8024146855565597</v>
      </c>
      <c r="C63" s="300">
        <v>4.0503700799413754E-2</v>
      </c>
      <c r="D63" s="300">
        <v>6.136189402389574E-2</v>
      </c>
      <c r="E63" s="300">
        <f t="shared" ref="E63:E64" si="89">SUM(B63:D63)</f>
        <v>1.9042802803798693</v>
      </c>
      <c r="F63" s="300"/>
      <c r="G63" s="300">
        <v>1.3013935919335391</v>
      </c>
      <c r="H63" s="300">
        <v>0.10041106847311615</v>
      </c>
      <c r="I63" s="300">
        <v>6.7246936983951913E-2</v>
      </c>
      <c r="J63" s="300">
        <f t="shared" ref="J63:J64" si="90">SUM(G63:I63)</f>
        <v>1.4690515973906071</v>
      </c>
      <c r="K63" s="300"/>
      <c r="L63" s="300">
        <v>0.99508868693004005</v>
      </c>
      <c r="M63" s="300">
        <v>0.32269090149240515</v>
      </c>
      <c r="N63" s="300">
        <v>0</v>
      </c>
      <c r="O63" s="300">
        <f t="shared" ref="O63:O64" si="91">SUM(L63:N63)</f>
        <v>1.3177795884224452</v>
      </c>
      <c r="P63" s="300"/>
      <c r="Q63" s="300">
        <v>1.0158445516826593</v>
      </c>
      <c r="R63" s="300">
        <v>0.33311785623540319</v>
      </c>
      <c r="S63" s="300">
        <v>0</v>
      </c>
      <c r="T63" s="300">
        <f t="shared" ref="T63:T64" si="92">SUM(Q63:S63)</f>
        <v>1.3489624079180624</v>
      </c>
      <c r="U63" s="300"/>
      <c r="V63" s="300">
        <v>1.0396854775374513</v>
      </c>
      <c r="W63" s="300">
        <v>0.34630805059838621</v>
      </c>
      <c r="X63" s="300">
        <v>0</v>
      </c>
      <c r="Y63" s="300">
        <f t="shared" ref="Y63:Y64" si="93">SUM(V63:X63)</f>
        <v>1.3859935281358375</v>
      </c>
    </row>
    <row r="64" spans="1:25" x14ac:dyDescent="0.2">
      <c r="A64" s="264" t="s">
        <v>363</v>
      </c>
      <c r="B64" s="301">
        <f>SUM(B62:B63)</f>
        <v>2.145968530953922</v>
      </c>
      <c r="C64" s="301">
        <f t="shared" ref="C64" si="94">SUM(C62:C63)</f>
        <v>0.19196813881766744</v>
      </c>
      <c r="D64" s="301">
        <f t="shared" ref="D64" si="95">SUM(D62:D63)</f>
        <v>0.13606333022840233</v>
      </c>
      <c r="E64" s="301">
        <f t="shared" si="89"/>
        <v>2.4739999999999918</v>
      </c>
      <c r="F64" s="301"/>
      <c r="G64" s="301">
        <f>SUM(G62:G63)</f>
        <v>1.6681282537306157</v>
      </c>
      <c r="H64" s="301">
        <f t="shared" ref="H64" si="96">SUM(H62:H63)</f>
        <v>0.25162480928543213</v>
      </c>
      <c r="I64" s="301">
        <f t="shared" ref="I64" si="97">SUM(I62:I63)</f>
        <v>6.7246936983951913E-2</v>
      </c>
      <c r="J64" s="301">
        <f t="shared" si="90"/>
        <v>1.9869999999999997</v>
      </c>
      <c r="K64" s="301"/>
      <c r="L64" s="301">
        <f>SUM(L62:L63)</f>
        <v>1.3045530136839907</v>
      </c>
      <c r="M64" s="301">
        <f t="shared" ref="M64" si="98">SUM(M62:M63)</f>
        <v>0.4839425467463036</v>
      </c>
      <c r="N64" s="301">
        <f t="shared" ref="N64" si="99">SUM(N62:N63)</f>
        <v>7.5044395697043201E-3</v>
      </c>
      <c r="O64" s="301">
        <f t="shared" si="91"/>
        <v>1.7959999999999987</v>
      </c>
      <c r="P64" s="301"/>
      <c r="Q64" s="301">
        <f>SUM(Q62:Q63)</f>
        <v>1.3465123190243946</v>
      </c>
      <c r="R64" s="301">
        <f t="shared" ref="R64" si="100">SUM(R62:R63)</f>
        <v>0.50094894589804373</v>
      </c>
      <c r="S64" s="301">
        <f t="shared" ref="S64" si="101">SUM(S62:S63)</f>
        <v>7.5387350775607178E-3</v>
      </c>
      <c r="T64" s="301">
        <f t="shared" si="92"/>
        <v>1.8549999999999989</v>
      </c>
      <c r="U64" s="301"/>
      <c r="V64" s="301">
        <f>SUM(V62:V63)</f>
        <v>1.4091187978022308</v>
      </c>
      <c r="W64" s="301">
        <f t="shared" ref="W64" si="102">SUM(W62:W63)</f>
        <v>0.52417277897752979</v>
      </c>
      <c r="X64" s="301">
        <f t="shared" ref="X64" si="103">SUM(X62:X63)</f>
        <v>7.7084232202357791E-3</v>
      </c>
      <c r="Y64" s="301">
        <f t="shared" si="93"/>
        <v>1.9409999999999963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1.4323236191399462</v>
      </c>
      <c r="C71" s="300">
        <v>1.1057728710765296</v>
      </c>
      <c r="D71" s="300">
        <v>0.49647828213348594</v>
      </c>
      <c r="E71" s="300">
        <f>SUM(B71:D71)</f>
        <v>3.0345747723499619</v>
      </c>
      <c r="F71" s="300"/>
      <c r="G71" s="300">
        <v>1.6712092284005482</v>
      </c>
      <c r="H71" s="300">
        <v>0.94274444372608568</v>
      </c>
      <c r="I71" s="300">
        <v>0.45631240647438165</v>
      </c>
      <c r="J71" s="300">
        <f>SUM(G71:I71)</f>
        <v>3.0702660786010156</v>
      </c>
      <c r="K71" s="300"/>
      <c r="L71" s="300">
        <v>1.6036049740176752</v>
      </c>
      <c r="M71" s="300">
        <v>1.0020670880339224</v>
      </c>
      <c r="N71" s="300">
        <v>0.45739839607097027</v>
      </c>
      <c r="O71" s="300">
        <f>SUM(L71:N71)</f>
        <v>3.0630704581225681</v>
      </c>
      <c r="P71" s="300"/>
      <c r="Q71" s="300">
        <v>1.6051918910899796</v>
      </c>
      <c r="R71" s="300">
        <v>1.00966971826265</v>
      </c>
      <c r="S71" s="300">
        <v>0.45994067295694946</v>
      </c>
      <c r="T71" s="300">
        <f>SUM(Q71:S71)</f>
        <v>3.0748022823095789</v>
      </c>
      <c r="U71" s="300"/>
      <c r="V71" s="300">
        <v>1.6545472899644491</v>
      </c>
      <c r="W71" s="300">
        <v>1.0522806969693286</v>
      </c>
      <c r="X71" s="300">
        <v>0.48741869472039256</v>
      </c>
      <c r="Y71" s="300">
        <f>SUM(V71:X71)</f>
        <v>3.1942466816541706</v>
      </c>
    </row>
    <row r="72" spans="1:25" x14ac:dyDescent="0.2">
      <c r="A72" s="260" t="s">
        <v>364</v>
      </c>
      <c r="B72" s="300">
        <v>10.081645918057843</v>
      </c>
      <c r="C72" s="300">
        <v>0.74049898027256544</v>
      </c>
      <c r="D72" s="300">
        <v>5.3952803293196103</v>
      </c>
      <c r="E72" s="300">
        <f t="shared" ref="E72:E73" si="104">SUM(B72:D72)</f>
        <v>16.217425227650018</v>
      </c>
      <c r="F72" s="300"/>
      <c r="G72" s="300">
        <v>9.6250507291632825</v>
      </c>
      <c r="H72" s="300">
        <v>0.41963099897097245</v>
      </c>
      <c r="I72" s="300">
        <v>10.030052193264675</v>
      </c>
      <c r="J72" s="300">
        <f t="shared" ref="J72:J73" si="105">SUM(G72:I72)</f>
        <v>20.074733921398931</v>
      </c>
      <c r="K72" s="300"/>
      <c r="L72" s="300">
        <v>8.7355333927493444</v>
      </c>
      <c r="M72" s="300">
        <v>0.5555110429663459</v>
      </c>
      <c r="N72" s="300">
        <v>9.4098851061617204</v>
      </c>
      <c r="O72" s="300">
        <f t="shared" ref="O72:O73" si="106">SUM(L72:N72)</f>
        <v>18.700929541877411</v>
      </c>
      <c r="P72" s="300"/>
      <c r="Q72" s="300">
        <v>8.596417029238971</v>
      </c>
      <c r="R72" s="300">
        <v>0.56379483273062003</v>
      </c>
      <c r="S72" s="300">
        <v>9.471985855720833</v>
      </c>
      <c r="T72" s="300">
        <f t="shared" ref="T72:T73" si="107">SUM(Q72:S72)</f>
        <v>18.632197717690424</v>
      </c>
      <c r="U72" s="300"/>
      <c r="V72" s="300">
        <v>8.4650276552052937</v>
      </c>
      <c r="W72" s="300">
        <v>0.59415348454829808</v>
      </c>
      <c r="X72" s="300">
        <v>9.8445721785922071</v>
      </c>
      <c r="Y72" s="300">
        <f t="shared" ref="Y72:Y73" si="108">SUM(V72:X72)</f>
        <v>18.9037533183458</v>
      </c>
    </row>
    <row r="73" spans="1:25" x14ac:dyDescent="0.2">
      <c r="A73" s="264" t="s">
        <v>363</v>
      </c>
      <c r="B73" s="301">
        <f>SUM(B71:B72)</f>
        <v>11.51396953719779</v>
      </c>
      <c r="C73" s="301">
        <f t="shared" ref="C73" si="109">SUM(C71:C72)</f>
        <v>1.846271851349095</v>
      </c>
      <c r="D73" s="301">
        <f t="shared" ref="D73" si="110">SUM(D71:D72)</f>
        <v>5.8917586114530964</v>
      </c>
      <c r="E73" s="301">
        <f t="shared" si="104"/>
        <v>19.251999999999981</v>
      </c>
      <c r="F73" s="301"/>
      <c r="G73" s="301">
        <f>SUM(G71:G72)</f>
        <v>11.29625995756383</v>
      </c>
      <c r="H73" s="301">
        <f t="shared" ref="H73" si="111">SUM(H71:H72)</f>
        <v>1.3623754426970582</v>
      </c>
      <c r="I73" s="301">
        <f t="shared" ref="I73" si="112">SUM(I71:I72)</f>
        <v>10.486364599739057</v>
      </c>
      <c r="J73" s="301">
        <f t="shared" si="105"/>
        <v>23.144999999999946</v>
      </c>
      <c r="K73" s="301"/>
      <c r="L73" s="301">
        <f>SUM(L71:L72)</f>
        <v>10.33913836676702</v>
      </c>
      <c r="M73" s="301">
        <f t="shared" ref="M73" si="113">SUM(M71:M72)</f>
        <v>1.5575781310002683</v>
      </c>
      <c r="N73" s="301">
        <f t="shared" ref="N73" si="114">SUM(N71:N72)</f>
        <v>9.8672835022326915</v>
      </c>
      <c r="O73" s="301">
        <f t="shared" si="106"/>
        <v>21.763999999999982</v>
      </c>
      <c r="P73" s="301"/>
      <c r="Q73" s="301">
        <f>SUM(Q71:Q72)</f>
        <v>10.201608920328951</v>
      </c>
      <c r="R73" s="301">
        <f t="shared" ref="R73" si="115">SUM(R71:R72)</f>
        <v>1.5734645509932701</v>
      </c>
      <c r="S73" s="301">
        <f t="shared" ref="S73" si="116">SUM(S71:S72)</f>
        <v>9.9319265286777831</v>
      </c>
      <c r="T73" s="301">
        <f t="shared" si="107"/>
        <v>21.707000000000004</v>
      </c>
      <c r="U73" s="301"/>
      <c r="V73" s="301">
        <f>SUM(V71:V72)</f>
        <v>10.119574945169743</v>
      </c>
      <c r="W73" s="301">
        <f t="shared" ref="W73" si="117">SUM(W71:W72)</f>
        <v>1.6464341815176267</v>
      </c>
      <c r="X73" s="301">
        <f t="shared" ref="X73" si="118">SUM(X71:X72)</f>
        <v>10.3319908733126</v>
      </c>
      <c r="Y73" s="301">
        <f t="shared" si="108"/>
        <v>22.097999999999971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8.2413300462072492</v>
      </c>
      <c r="C80" s="300">
        <v>11.744704977958921</v>
      </c>
      <c r="D80" s="300">
        <v>0.60417152444165434</v>
      </c>
      <c r="E80" s="300">
        <f>SUM(B80:D80)</f>
        <v>20.590206548607824</v>
      </c>
      <c r="F80" s="300"/>
      <c r="G80" s="300">
        <v>8.1924281022358301</v>
      </c>
      <c r="H80" s="300">
        <v>10.585765242608732</v>
      </c>
      <c r="I80" s="300">
        <v>0.61132481311217446</v>
      </c>
      <c r="J80" s="300">
        <f>SUM(G80:I80)</f>
        <v>19.389518157956733</v>
      </c>
      <c r="K80" s="300"/>
      <c r="L80" s="300">
        <v>8.0647652850127329</v>
      </c>
      <c r="M80" s="300">
        <v>10.450657359391657</v>
      </c>
      <c r="N80" s="300">
        <v>1.2197621672364127</v>
      </c>
      <c r="O80" s="300">
        <f>SUM(L80:N80)</f>
        <v>19.735184811640803</v>
      </c>
      <c r="P80" s="300"/>
      <c r="Q80" s="300">
        <v>8.453520084999397</v>
      </c>
      <c r="R80" s="300">
        <v>10.104717592166558</v>
      </c>
      <c r="S80" s="300">
        <v>1.2613906809285329</v>
      </c>
      <c r="T80" s="300">
        <f>SUM(Q80:S80)</f>
        <v>19.819628358094487</v>
      </c>
      <c r="U80" s="300"/>
      <c r="V80" s="300">
        <v>9.1441324835254214</v>
      </c>
      <c r="W80" s="300">
        <v>9.4567549448684858</v>
      </c>
      <c r="X80" s="300">
        <v>1.350525058506411</v>
      </c>
      <c r="Y80" s="300">
        <f>SUM(V80:X80)</f>
        <v>19.951412486900317</v>
      </c>
    </row>
    <row r="81" spans="1:25" x14ac:dyDescent="0.2">
      <c r="A81" s="260" t="s">
        <v>364</v>
      </c>
      <c r="B81" s="300">
        <v>18.34457427133675</v>
      </c>
      <c r="C81" s="300">
        <v>5.3655965765852152</v>
      </c>
      <c r="D81" s="300">
        <v>2.6776226034702209</v>
      </c>
      <c r="E81" s="300">
        <f t="shared" ref="E81:E82" si="119">SUM(B81:D81)</f>
        <v>26.387793451392184</v>
      </c>
      <c r="F81" s="300"/>
      <c r="G81" s="300">
        <v>17.583164114697933</v>
      </c>
      <c r="H81" s="300">
        <v>4.9520985957127674</v>
      </c>
      <c r="I81" s="300">
        <v>2.8882191316324892</v>
      </c>
      <c r="J81" s="300">
        <f t="shared" ref="J81:J82" si="120">SUM(G81:I81)</f>
        <v>25.423481842043188</v>
      </c>
      <c r="K81" s="300"/>
      <c r="L81" s="300">
        <v>16.706895236994914</v>
      </c>
      <c r="M81" s="300">
        <v>6.0146448673699009</v>
      </c>
      <c r="N81" s="300">
        <v>1.3902750839944362</v>
      </c>
      <c r="O81" s="300">
        <f t="shared" ref="O81:O82" si="121">SUM(L81:N81)</f>
        <v>24.111815188359248</v>
      </c>
      <c r="P81" s="300"/>
      <c r="Q81" s="300">
        <v>17.005062349331105</v>
      </c>
      <c r="R81" s="300">
        <v>6.0444365144888836</v>
      </c>
      <c r="S81" s="300">
        <v>1.4148727780854904</v>
      </c>
      <c r="T81" s="300">
        <f t="shared" ref="T81:T82" si="122">SUM(Q81:S81)</f>
        <v>24.46437164190548</v>
      </c>
      <c r="U81" s="300"/>
      <c r="V81" s="300">
        <v>17.250064349681434</v>
      </c>
      <c r="W81" s="300">
        <v>6.1182411055053789</v>
      </c>
      <c r="X81" s="300">
        <v>1.4472820579128047</v>
      </c>
      <c r="Y81" s="300">
        <f t="shared" ref="Y81:Y82" si="123">SUM(V81:X81)</f>
        <v>24.815587513099619</v>
      </c>
    </row>
    <row r="82" spans="1:25" x14ac:dyDescent="0.2">
      <c r="A82" s="264" t="s">
        <v>363</v>
      </c>
      <c r="B82" s="301">
        <f>SUM(B80:B81)</f>
        <v>26.585904317543999</v>
      </c>
      <c r="C82" s="301">
        <f t="shared" ref="C82" si="124">SUM(C80:C81)</f>
        <v>17.110301554544137</v>
      </c>
      <c r="D82" s="301">
        <f t="shared" ref="D82" si="125">SUM(D80:D81)</f>
        <v>3.2817941279118754</v>
      </c>
      <c r="E82" s="301">
        <f t="shared" si="119"/>
        <v>46.978000000000009</v>
      </c>
      <c r="F82" s="301"/>
      <c r="G82" s="301">
        <f>SUM(G80:G81)</f>
        <v>25.775592216933763</v>
      </c>
      <c r="H82" s="301">
        <f t="shared" ref="H82" si="126">SUM(H80:H81)</f>
        <v>15.537863838321499</v>
      </c>
      <c r="I82" s="301">
        <f t="shared" ref="I82" si="127">SUM(I80:I81)</f>
        <v>3.4995439447446639</v>
      </c>
      <c r="J82" s="301">
        <f t="shared" si="120"/>
        <v>44.812999999999924</v>
      </c>
      <c r="K82" s="301"/>
      <c r="L82" s="301">
        <f>SUM(L80:L81)</f>
        <v>24.771660522007647</v>
      </c>
      <c r="M82" s="301">
        <f t="shared" ref="M82" si="128">SUM(M80:M81)</f>
        <v>16.465302226761558</v>
      </c>
      <c r="N82" s="301">
        <f t="shared" ref="N82" si="129">SUM(N80:N81)</f>
        <v>2.6100372512308487</v>
      </c>
      <c r="O82" s="301">
        <f t="shared" si="121"/>
        <v>43.847000000000051</v>
      </c>
      <c r="P82" s="301"/>
      <c r="Q82" s="301">
        <f>SUM(Q80:Q81)</f>
        <v>25.458582434330502</v>
      </c>
      <c r="R82" s="301">
        <f t="shared" ref="R82" si="130">SUM(R80:R81)</f>
        <v>16.149154106655441</v>
      </c>
      <c r="S82" s="301">
        <f t="shared" ref="S82" si="131">SUM(S80:S81)</f>
        <v>2.6762634590140233</v>
      </c>
      <c r="T82" s="301">
        <f t="shared" si="122"/>
        <v>44.283999999999963</v>
      </c>
      <c r="U82" s="301"/>
      <c r="V82" s="301">
        <f>SUM(V80:V81)</f>
        <v>26.394196833206856</v>
      </c>
      <c r="W82" s="301">
        <f t="shared" ref="W82" si="132">SUM(W80:W81)</f>
        <v>15.574996050373866</v>
      </c>
      <c r="X82" s="301">
        <f t="shared" ref="X82" si="133">SUM(X80:X81)</f>
        <v>2.7978071164192158</v>
      </c>
      <c r="Y82" s="301">
        <f t="shared" si="123"/>
        <v>44.766999999999932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1.5748549062200596</v>
      </c>
      <c r="C89" s="300">
        <v>0.90488066076737095</v>
      </c>
      <c r="D89" s="300">
        <v>9.7210468314907275E-2</v>
      </c>
      <c r="E89" s="300">
        <f>SUM(B89:D89)</f>
        <v>2.5769460353023379</v>
      </c>
      <c r="F89" s="300"/>
      <c r="G89" s="300">
        <v>2.336258193441699</v>
      </c>
      <c r="H89" s="300">
        <v>1.4128427304368838</v>
      </c>
      <c r="I89" s="300">
        <v>0.26838980131438961</v>
      </c>
      <c r="J89" s="300">
        <f>SUM(G89:I89)</f>
        <v>4.0174907251929728</v>
      </c>
      <c r="K89" s="300"/>
      <c r="L89" s="300">
        <v>2.1072080560364763</v>
      </c>
      <c r="M89" s="300">
        <v>1.415650527752186</v>
      </c>
      <c r="N89" s="300">
        <v>7.0433932052171466E-2</v>
      </c>
      <c r="O89" s="300">
        <f>SUM(L89:N89)</f>
        <v>3.5932925158408335</v>
      </c>
      <c r="P89" s="300"/>
      <c r="Q89" s="300">
        <v>2.338699288453808</v>
      </c>
      <c r="R89" s="300">
        <v>1.5939694046984259</v>
      </c>
      <c r="S89" s="300">
        <v>7.3007571961362705E-2</v>
      </c>
      <c r="T89" s="300">
        <f>SUM(Q89:S89)</f>
        <v>4.0056762651135962</v>
      </c>
      <c r="U89" s="300"/>
      <c r="V89" s="300">
        <v>2.5129008456279824</v>
      </c>
      <c r="W89" s="300">
        <v>1.7794447729719827</v>
      </c>
      <c r="X89" s="300">
        <v>7.3155144162218411E-2</v>
      </c>
      <c r="Y89" s="300">
        <f>SUM(V89:X89)</f>
        <v>4.3655007627621831</v>
      </c>
    </row>
    <row r="90" spans="1:25" x14ac:dyDescent="0.2">
      <c r="A90" s="260" t="s">
        <v>364</v>
      </c>
      <c r="B90" s="300">
        <v>7.5987315720302702</v>
      </c>
      <c r="C90" s="300">
        <v>0.68983932176485363</v>
      </c>
      <c r="D90" s="300">
        <v>1.745483070902532</v>
      </c>
      <c r="E90" s="300">
        <f t="shared" ref="E90:E91" si="134">SUM(B90:D90)</f>
        <v>10.034053964697655</v>
      </c>
      <c r="F90" s="300"/>
      <c r="G90" s="300">
        <v>9.0132070167368656</v>
      </c>
      <c r="H90" s="300">
        <v>1.0408528484677888</v>
      </c>
      <c r="I90" s="300">
        <v>3.0854494096023766</v>
      </c>
      <c r="J90" s="300">
        <f t="shared" ref="J90:J91" si="135">SUM(G90:I90)</f>
        <v>13.139509274807033</v>
      </c>
      <c r="K90" s="300"/>
      <c r="L90" s="300">
        <v>8.8298050910705257</v>
      </c>
      <c r="M90" s="300">
        <v>1.6344605095359903</v>
      </c>
      <c r="N90" s="300">
        <v>2.3544418835526302</v>
      </c>
      <c r="O90" s="300">
        <f t="shared" ref="O90:O91" si="136">SUM(L90:N90)</f>
        <v>12.818707484159146</v>
      </c>
      <c r="P90" s="300"/>
      <c r="Q90" s="300">
        <v>9.4159585449177126</v>
      </c>
      <c r="R90" s="300">
        <v>1.7543754642367984</v>
      </c>
      <c r="S90" s="300">
        <v>2.5199897257318904</v>
      </c>
      <c r="T90" s="300">
        <f t="shared" ref="T90:T91" si="137">SUM(Q90:S90)</f>
        <v>13.690323734886402</v>
      </c>
      <c r="U90" s="300"/>
      <c r="V90" s="300">
        <v>9.497009472650273</v>
      </c>
      <c r="W90" s="300">
        <v>1.8637679805374523</v>
      </c>
      <c r="X90" s="300">
        <v>2.6617217840501075</v>
      </c>
      <c r="Y90" s="300">
        <f t="shared" ref="Y90:Y91" si="138">SUM(V90:X90)</f>
        <v>14.022499237237835</v>
      </c>
    </row>
    <row r="91" spans="1:25" x14ac:dyDescent="0.2">
      <c r="A91" s="264" t="s">
        <v>363</v>
      </c>
      <c r="B91" s="301">
        <f>SUM(B89:B90)</f>
        <v>9.1735864782503302</v>
      </c>
      <c r="C91" s="301">
        <f t="shared" ref="C91" si="139">SUM(C89:C90)</f>
        <v>1.5947199825322245</v>
      </c>
      <c r="D91" s="301">
        <f t="shared" ref="D91" si="140">SUM(D89:D90)</f>
        <v>1.8426935392174393</v>
      </c>
      <c r="E91" s="301">
        <f t="shared" si="134"/>
        <v>12.610999999999994</v>
      </c>
      <c r="F91" s="301"/>
      <c r="G91" s="301">
        <f>SUM(G89:G90)</f>
        <v>11.349465210178565</v>
      </c>
      <c r="H91" s="301">
        <f t="shared" ref="H91" si="141">SUM(H89:H90)</f>
        <v>2.4536955789046724</v>
      </c>
      <c r="I91" s="301">
        <f t="shared" ref="I91" si="142">SUM(I89:I90)</f>
        <v>3.3538392109167661</v>
      </c>
      <c r="J91" s="301">
        <f t="shared" si="135"/>
        <v>17.157000000000004</v>
      </c>
      <c r="K91" s="301"/>
      <c r="L91" s="301">
        <f>SUM(L89:L90)</f>
        <v>10.937013147107002</v>
      </c>
      <c r="M91" s="301">
        <f t="shared" ref="M91" si="143">SUM(M89:M90)</f>
        <v>3.0501110372881763</v>
      </c>
      <c r="N91" s="301">
        <f t="shared" ref="N91" si="144">SUM(N89:N90)</f>
        <v>2.4248758156048016</v>
      </c>
      <c r="O91" s="301">
        <f t="shared" si="136"/>
        <v>16.411999999999978</v>
      </c>
      <c r="P91" s="301"/>
      <c r="Q91" s="301">
        <f>SUM(Q89:Q90)</f>
        <v>11.754657833371521</v>
      </c>
      <c r="R91" s="301">
        <f t="shared" ref="R91" si="145">SUM(R89:R90)</f>
        <v>3.3483448689352242</v>
      </c>
      <c r="S91" s="301">
        <f t="shared" ref="S91" si="146">SUM(S89:S90)</f>
        <v>2.5929972976932532</v>
      </c>
      <c r="T91" s="301">
        <f t="shared" si="137"/>
        <v>17.695999999999998</v>
      </c>
      <c r="U91" s="301"/>
      <c r="V91" s="301">
        <f>SUM(V89:V90)</f>
        <v>12.009910318278255</v>
      </c>
      <c r="W91" s="301">
        <f t="shared" ref="W91" si="147">SUM(W89:W90)</f>
        <v>3.643212753509435</v>
      </c>
      <c r="X91" s="301">
        <f t="shared" ref="X91" si="148">SUM(X89:X90)</f>
        <v>2.734876928212326</v>
      </c>
      <c r="Y91" s="301">
        <f t="shared" si="138"/>
        <v>18.388000000000016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2.8294756758956185</v>
      </c>
      <c r="C98" s="300">
        <v>5.7564116487717589</v>
      </c>
      <c r="D98" s="300">
        <v>0.5624553600125467</v>
      </c>
      <c r="E98" s="300">
        <f>SUM(B98:D98)</f>
        <v>9.148342684679923</v>
      </c>
      <c r="F98" s="300"/>
      <c r="G98" s="300">
        <v>3.2125896020556142</v>
      </c>
      <c r="H98" s="300">
        <v>7.2767200249079691</v>
      </c>
      <c r="I98" s="300">
        <v>0.37522808167513655</v>
      </c>
      <c r="J98" s="300">
        <f>SUM(G98:I98)</f>
        <v>10.86453770863872</v>
      </c>
      <c r="K98" s="300"/>
      <c r="L98" s="300">
        <v>3.6962631055863007</v>
      </c>
      <c r="M98" s="300">
        <v>7.0093224384824966</v>
      </c>
      <c r="N98" s="300">
        <v>0.65871641447530926</v>
      </c>
      <c r="O98" s="300">
        <f>SUM(L98:N98)</f>
        <v>11.364301958544106</v>
      </c>
      <c r="P98" s="300"/>
      <c r="Q98" s="300">
        <v>3.8914646208331551</v>
      </c>
      <c r="R98" s="300">
        <v>7.3490050172979444</v>
      </c>
      <c r="S98" s="300">
        <v>0.67524150688735607</v>
      </c>
      <c r="T98" s="300">
        <f>SUM(Q98:S98)</f>
        <v>11.915711145018456</v>
      </c>
      <c r="U98" s="300"/>
      <c r="V98" s="300">
        <v>4.5790826614213369</v>
      </c>
      <c r="W98" s="300">
        <v>8.4972222596112825</v>
      </c>
      <c r="X98" s="300">
        <v>0.78068153354773817</v>
      </c>
      <c r="Y98" s="300">
        <f>SUM(V98:X98)</f>
        <v>13.856986454580358</v>
      </c>
    </row>
    <row r="99" spans="1:25" x14ac:dyDescent="0.2">
      <c r="A99" s="260" t="s">
        <v>364</v>
      </c>
      <c r="B99" s="300">
        <v>3.7122470702256929</v>
      </c>
      <c r="C99" s="300">
        <v>3.8122090217808005</v>
      </c>
      <c r="D99" s="300">
        <v>0.55620122331355182</v>
      </c>
      <c r="E99" s="300">
        <f t="shared" ref="E99:E100" si="149">SUM(B99:D99)</f>
        <v>8.0806573153200461</v>
      </c>
      <c r="F99" s="300"/>
      <c r="G99" s="300">
        <v>4.4542576035546979</v>
      </c>
      <c r="H99" s="300">
        <v>4.3648630086664406</v>
      </c>
      <c r="I99" s="300">
        <v>0.60834167914013682</v>
      </c>
      <c r="J99" s="300">
        <f t="shared" ref="J99:J100" si="150">SUM(G99:I99)</f>
        <v>9.4274622913612749</v>
      </c>
      <c r="K99" s="300"/>
      <c r="L99" s="300">
        <v>4.3420701731362881</v>
      </c>
      <c r="M99" s="300">
        <v>4.6193946528847656</v>
      </c>
      <c r="N99" s="300">
        <v>0.42023321543484926</v>
      </c>
      <c r="O99" s="300">
        <f t="shared" ref="O99:O100" si="151">SUM(L99:N99)</f>
        <v>9.3816980414559037</v>
      </c>
      <c r="P99" s="300"/>
      <c r="Q99" s="300">
        <v>4.5737445484233454</v>
      </c>
      <c r="R99" s="300">
        <v>4.8786310594222071</v>
      </c>
      <c r="S99" s="300">
        <v>0.43191324713603108</v>
      </c>
      <c r="T99" s="300">
        <f t="shared" ref="T99:T100" si="152">SUM(Q99:S99)</f>
        <v>9.8842888549815839</v>
      </c>
      <c r="U99" s="300"/>
      <c r="V99" s="300">
        <v>5.4192457475991844</v>
      </c>
      <c r="W99" s="300">
        <v>5.6796575361782518</v>
      </c>
      <c r="X99" s="300">
        <v>0.50011026164218375</v>
      </c>
      <c r="Y99" s="300">
        <f t="shared" ref="Y99:Y100" si="153">SUM(V99:X99)</f>
        <v>11.59901354541962</v>
      </c>
    </row>
    <row r="100" spans="1:25" x14ac:dyDescent="0.2">
      <c r="A100" s="264" t="s">
        <v>363</v>
      </c>
      <c r="B100" s="301">
        <f>SUM(B98:B99)</f>
        <v>6.5417227461213114</v>
      </c>
      <c r="C100" s="301">
        <f t="shared" ref="C100" si="154">SUM(C98:C99)</f>
        <v>9.5686206705525585</v>
      </c>
      <c r="D100" s="301">
        <f t="shared" ref="D100" si="155">SUM(D98:D99)</f>
        <v>1.1186565833260986</v>
      </c>
      <c r="E100" s="301">
        <f t="shared" si="149"/>
        <v>17.228999999999971</v>
      </c>
      <c r="F100" s="301"/>
      <c r="G100" s="301">
        <f>SUM(G98:G99)</f>
        <v>7.6668472056103116</v>
      </c>
      <c r="H100" s="301">
        <f t="shared" ref="H100" si="156">SUM(H98:H99)</f>
        <v>11.64158303357441</v>
      </c>
      <c r="I100" s="301">
        <f t="shared" ref="I100" si="157">SUM(I98:I99)</f>
        <v>0.98356976081527336</v>
      </c>
      <c r="J100" s="301">
        <f t="shared" si="150"/>
        <v>20.291999999999998</v>
      </c>
      <c r="K100" s="301"/>
      <c r="L100" s="301">
        <f>SUM(L98:L99)</f>
        <v>8.0383332787225896</v>
      </c>
      <c r="M100" s="301">
        <f t="shared" ref="M100" si="158">SUM(M98:M99)</f>
        <v>11.628717091367262</v>
      </c>
      <c r="N100" s="301">
        <f t="shared" ref="N100" si="159">SUM(N98:N99)</f>
        <v>1.0789496299101584</v>
      </c>
      <c r="O100" s="301">
        <f t="shared" si="151"/>
        <v>20.746000000000013</v>
      </c>
      <c r="P100" s="301"/>
      <c r="Q100" s="301">
        <f>SUM(Q98:Q99)</f>
        <v>8.4652091692565001</v>
      </c>
      <c r="R100" s="301">
        <f t="shared" ref="R100" si="160">SUM(R98:R99)</f>
        <v>12.227636076720152</v>
      </c>
      <c r="S100" s="301">
        <f t="shared" ref="S100" si="161">SUM(S98:S99)</f>
        <v>1.1071547540233873</v>
      </c>
      <c r="T100" s="301">
        <f t="shared" si="152"/>
        <v>21.80000000000004</v>
      </c>
      <c r="U100" s="301"/>
      <c r="V100" s="301">
        <f>SUM(V98:V99)</f>
        <v>9.9983284090205213</v>
      </c>
      <c r="W100" s="301">
        <f t="shared" ref="W100" si="162">SUM(W98:W99)</f>
        <v>14.176879795789535</v>
      </c>
      <c r="X100" s="301">
        <f t="shared" ref="X100" si="163">SUM(X98:X99)</f>
        <v>1.2807917951899219</v>
      </c>
      <c r="Y100" s="301">
        <f t="shared" si="153"/>
        <v>25.455999999999978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0.25616634909777075</v>
      </c>
      <c r="C107" s="300">
        <v>0.24391086074142371</v>
      </c>
      <c r="D107" s="300">
        <v>0.12628481484715734</v>
      </c>
      <c r="E107" s="300">
        <f>SUM(B107:D107)</f>
        <v>0.62636202468635183</v>
      </c>
      <c r="F107" s="300"/>
      <c r="G107" s="300">
        <v>0.16461100499225373</v>
      </c>
      <c r="H107" s="300">
        <v>0.19405627387264224</v>
      </c>
      <c r="I107" s="300">
        <v>0.18427740229417416</v>
      </c>
      <c r="J107" s="300">
        <f>SUM(G107:I107)</f>
        <v>0.54294468115907013</v>
      </c>
      <c r="K107" s="300"/>
      <c r="L107" s="300">
        <v>0.18042025727091751</v>
      </c>
      <c r="M107" s="300">
        <v>0.24748107905081923</v>
      </c>
      <c r="N107" s="300">
        <v>0.24415024352950288</v>
      </c>
      <c r="O107" s="300">
        <f>SUM(L107:N107)</f>
        <v>0.67205157985123964</v>
      </c>
      <c r="P107" s="300"/>
      <c r="Q107" s="300">
        <v>0.17597599237585645</v>
      </c>
      <c r="R107" s="300">
        <v>0.24499053666954268</v>
      </c>
      <c r="S107" s="300">
        <v>0.23578120037546815</v>
      </c>
      <c r="T107" s="300">
        <f>SUM(Q107:S107)</f>
        <v>0.65674772942086723</v>
      </c>
      <c r="U107" s="300"/>
      <c r="V107" s="300">
        <v>0.18057584093885068</v>
      </c>
      <c r="W107" s="300">
        <v>0.24999374764978469</v>
      </c>
      <c r="X107" s="300">
        <v>0.22968175565279877</v>
      </c>
      <c r="Y107" s="300">
        <f>SUM(V107:X107)</f>
        <v>0.66025134424143417</v>
      </c>
    </row>
    <row r="108" spans="1:25" x14ac:dyDescent="0.2">
      <c r="A108" s="260" t="s">
        <v>364</v>
      </c>
      <c r="B108" s="300">
        <v>0.42308077209317874</v>
      </c>
      <c r="C108" s="300">
        <v>9.6312153093831648E-2</v>
      </c>
      <c r="D108" s="300">
        <v>0.46224505012663558</v>
      </c>
      <c r="E108" s="300">
        <f t="shared" ref="E108:E109" si="164">SUM(B108:D108)</f>
        <v>0.98163797531364594</v>
      </c>
      <c r="F108" s="300"/>
      <c r="G108" s="300">
        <v>0.27934976491306424</v>
      </c>
      <c r="H108" s="300">
        <v>0.17808411695303866</v>
      </c>
      <c r="I108" s="300">
        <v>0.47862143697482584</v>
      </c>
      <c r="J108" s="300">
        <f t="shared" ref="J108:J109" si="165">SUM(G108:I108)</f>
        <v>0.93605531884092874</v>
      </c>
      <c r="K108" s="300"/>
      <c r="L108" s="300">
        <v>0.29433483202077154</v>
      </c>
      <c r="M108" s="300">
        <v>0.1717600849222356</v>
      </c>
      <c r="N108" s="300">
        <v>0.63985350320575518</v>
      </c>
      <c r="O108" s="300">
        <f t="shared" ref="O108:O109" si="166">SUM(L108:N108)</f>
        <v>1.1059484201487624</v>
      </c>
      <c r="P108" s="300"/>
      <c r="Q108" s="300">
        <v>0.2858222927861287</v>
      </c>
      <c r="R108" s="300">
        <v>0.17564312479550051</v>
      </c>
      <c r="S108" s="300">
        <v>0.62878685299750359</v>
      </c>
      <c r="T108" s="300">
        <f t="shared" ref="T108:T109" si="167">SUM(Q108:S108)</f>
        <v>1.0902522705791329</v>
      </c>
      <c r="U108" s="300"/>
      <c r="V108" s="300">
        <v>0.28782762285403801</v>
      </c>
      <c r="W108" s="300">
        <v>0.19073183693393758</v>
      </c>
      <c r="X108" s="300">
        <v>0.64618919597058899</v>
      </c>
      <c r="Y108" s="300">
        <f t="shared" ref="Y108:Y109" si="168">SUM(V108:X108)</f>
        <v>1.1247486557585646</v>
      </c>
    </row>
    <row r="109" spans="1:25" x14ac:dyDescent="0.2">
      <c r="A109" s="264" t="s">
        <v>363</v>
      </c>
      <c r="B109" s="301">
        <f>SUM(B107:B108)</f>
        <v>0.67924712119094943</v>
      </c>
      <c r="C109" s="301">
        <f t="shared" ref="C109" si="169">SUM(C107:C108)</f>
        <v>0.34022301383525533</v>
      </c>
      <c r="D109" s="301">
        <f t="shared" ref="D109" si="170">SUM(D107:D108)</f>
        <v>0.58852986497379289</v>
      </c>
      <c r="E109" s="301">
        <f t="shared" si="164"/>
        <v>1.6079999999999977</v>
      </c>
      <c r="F109" s="301"/>
      <c r="G109" s="301">
        <f>SUM(G107:G108)</f>
        <v>0.44396076990531796</v>
      </c>
      <c r="H109" s="301">
        <f t="shared" ref="H109" si="171">SUM(H107:H108)</f>
        <v>0.3721403908256809</v>
      </c>
      <c r="I109" s="301">
        <f t="shared" ref="I109" si="172">SUM(I107:I108)</f>
        <v>0.66289883926900006</v>
      </c>
      <c r="J109" s="301">
        <f t="shared" si="165"/>
        <v>1.478999999999999</v>
      </c>
      <c r="K109" s="301"/>
      <c r="L109" s="301">
        <f>SUM(L107:L108)</f>
        <v>0.47475508929168908</v>
      </c>
      <c r="M109" s="301">
        <f t="shared" ref="M109" si="173">SUM(M107:M108)</f>
        <v>0.41924116397305483</v>
      </c>
      <c r="N109" s="301">
        <f t="shared" ref="N109" si="174">SUM(N107:N108)</f>
        <v>0.88400374673525806</v>
      </c>
      <c r="O109" s="301">
        <f t="shared" si="166"/>
        <v>1.7780000000000018</v>
      </c>
      <c r="P109" s="301"/>
      <c r="Q109" s="301">
        <f>SUM(Q107:Q108)</f>
        <v>0.46179828516198518</v>
      </c>
      <c r="R109" s="301">
        <f t="shared" ref="R109" si="175">SUM(R107:R108)</f>
        <v>0.42063366146504322</v>
      </c>
      <c r="S109" s="301">
        <f t="shared" ref="S109" si="176">SUM(S107:S108)</f>
        <v>0.86456805337297171</v>
      </c>
      <c r="T109" s="301">
        <f t="shared" si="167"/>
        <v>1.7470000000000001</v>
      </c>
      <c r="U109" s="301"/>
      <c r="V109" s="301">
        <f>SUM(V107:V108)</f>
        <v>0.46840346379288866</v>
      </c>
      <c r="W109" s="301">
        <f t="shared" ref="W109" si="177">SUM(W107:W108)</f>
        <v>0.44072558458372224</v>
      </c>
      <c r="X109" s="301">
        <f t="shared" ref="X109" si="178">SUM(X107:X108)</f>
        <v>0.87587095162338779</v>
      </c>
      <c r="Y109" s="301">
        <f t="shared" si="168"/>
        <v>1.7849999999999988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1.3027997765762325</v>
      </c>
      <c r="C116" s="300">
        <v>0.63134761843477527</v>
      </c>
      <c r="D116" s="300">
        <v>0.10944518019806593</v>
      </c>
      <c r="E116" s="300">
        <f>SUM(B116:D116)</f>
        <v>2.0435925752090736</v>
      </c>
      <c r="F116" s="300"/>
      <c r="G116" s="300">
        <v>1.3643337796943782</v>
      </c>
      <c r="H116" s="300">
        <v>0.40733280996935139</v>
      </c>
      <c r="I116" s="300">
        <v>4.4829184945869793E-2</v>
      </c>
      <c r="J116" s="300">
        <f>SUM(G116:I116)</f>
        <v>1.8164957746095993</v>
      </c>
      <c r="K116" s="300"/>
      <c r="L116" s="300">
        <v>1.6470514731336607</v>
      </c>
      <c r="M116" s="300">
        <v>0.34931679909423879</v>
      </c>
      <c r="N116" s="300">
        <v>0.16274626256573474</v>
      </c>
      <c r="O116" s="300">
        <f>SUM(L116:N116)</f>
        <v>2.159114534793634</v>
      </c>
      <c r="P116" s="300"/>
      <c r="Q116" s="300">
        <v>1.7774968117410423</v>
      </c>
      <c r="R116" s="300">
        <v>0.36324637278499772</v>
      </c>
      <c r="S116" s="300">
        <v>0.17430773495672203</v>
      </c>
      <c r="T116" s="300">
        <f>SUM(Q116:S116)</f>
        <v>2.3150509194827622</v>
      </c>
      <c r="U116" s="300"/>
      <c r="V116" s="300">
        <v>1.941029565871661</v>
      </c>
      <c r="W116" s="300">
        <v>0.36738597803855222</v>
      </c>
      <c r="X116" s="300">
        <v>0.18327407684287439</v>
      </c>
      <c r="Y116" s="300">
        <f>SUM(V116:X116)</f>
        <v>2.4916896207530872</v>
      </c>
    </row>
    <row r="117" spans="1:25" x14ac:dyDescent="0.2">
      <c r="A117" s="260" t="s">
        <v>364</v>
      </c>
      <c r="B117" s="300">
        <v>3.9708928536569639</v>
      </c>
      <c r="C117" s="300">
        <v>0.11140149920732015</v>
      </c>
      <c r="D117" s="300">
        <v>0.58711307192664242</v>
      </c>
      <c r="E117" s="300">
        <f t="shared" ref="E117:E118" si="179">SUM(B117:D117)</f>
        <v>4.6694074247909256</v>
      </c>
      <c r="F117" s="300"/>
      <c r="G117" s="300">
        <v>4.4261563611515813</v>
      </c>
      <c r="H117" s="300">
        <v>0.21565310551498418</v>
      </c>
      <c r="I117" s="300">
        <v>0.52569475872384308</v>
      </c>
      <c r="J117" s="300">
        <f t="shared" ref="J117:J118" si="180">SUM(G117:I117)</f>
        <v>5.1675042253904087</v>
      </c>
      <c r="K117" s="300"/>
      <c r="L117" s="300">
        <v>4.1125991140150173</v>
      </c>
      <c r="M117" s="300">
        <v>0.21844212080405437</v>
      </c>
      <c r="N117" s="300">
        <v>1.0388442303872758</v>
      </c>
      <c r="O117" s="300">
        <f t="shared" ref="O117:O118" si="181">SUM(L117:N117)</f>
        <v>5.3698854652063472</v>
      </c>
      <c r="P117" s="300"/>
      <c r="Q117" s="300">
        <v>4.3052747435528653</v>
      </c>
      <c r="R117" s="300">
        <v>0.23198928009771261</v>
      </c>
      <c r="S117" s="300">
        <v>1.1206850568666296</v>
      </c>
      <c r="T117" s="300">
        <f t="shared" ref="T117:T118" si="182">SUM(Q117:S117)</f>
        <v>5.6579490805172075</v>
      </c>
      <c r="U117" s="300"/>
      <c r="V117" s="300">
        <v>4.4590059256375953</v>
      </c>
      <c r="W117" s="300">
        <v>0.24485416666252019</v>
      </c>
      <c r="X117" s="300">
        <v>1.1994502869467838</v>
      </c>
      <c r="Y117" s="300">
        <f t="shared" ref="Y117:Y118" si="183">SUM(V117:X117)</f>
        <v>5.9033103792468999</v>
      </c>
    </row>
    <row r="118" spans="1:25" x14ac:dyDescent="0.2">
      <c r="A118" s="264" t="s">
        <v>363</v>
      </c>
      <c r="B118" s="301">
        <f>SUM(B116:B117)</f>
        <v>5.2736926302331959</v>
      </c>
      <c r="C118" s="301">
        <f t="shared" ref="C118" si="184">SUM(C116:C117)</f>
        <v>0.74274911764209539</v>
      </c>
      <c r="D118" s="301">
        <f t="shared" ref="D118" si="185">SUM(D116:D117)</f>
        <v>0.69655825212470834</v>
      </c>
      <c r="E118" s="301">
        <f t="shared" si="179"/>
        <v>6.7129999999999992</v>
      </c>
      <c r="F118" s="301"/>
      <c r="G118" s="301">
        <f>SUM(G116:G117)</f>
        <v>5.790490140845959</v>
      </c>
      <c r="H118" s="301">
        <f t="shared" ref="H118" si="186">SUM(H116:H117)</f>
        <v>0.62298591548433557</v>
      </c>
      <c r="I118" s="301">
        <f t="shared" ref="I118" si="187">SUM(I116:I117)</f>
        <v>0.57052394366971293</v>
      </c>
      <c r="J118" s="301">
        <f t="shared" si="180"/>
        <v>6.9840000000000071</v>
      </c>
      <c r="K118" s="301"/>
      <c r="L118" s="301">
        <f>SUM(L116:L117)</f>
        <v>5.7596505871486778</v>
      </c>
      <c r="M118" s="301">
        <f t="shared" ref="M118" si="188">SUM(M116:M117)</f>
        <v>0.56775891989829319</v>
      </c>
      <c r="N118" s="301">
        <f t="shared" ref="N118" si="189">SUM(N116:N117)</f>
        <v>1.2015904929530106</v>
      </c>
      <c r="O118" s="301">
        <f t="shared" si="181"/>
        <v>7.5289999999999813</v>
      </c>
      <c r="P118" s="301"/>
      <c r="Q118" s="301">
        <f>SUM(Q116:Q117)</f>
        <v>6.0827715552939079</v>
      </c>
      <c r="R118" s="301">
        <f t="shared" ref="R118" si="190">SUM(R116:R117)</f>
        <v>0.5952356528827103</v>
      </c>
      <c r="S118" s="301">
        <f t="shared" ref="S118" si="191">SUM(S116:S117)</f>
        <v>1.2949927918233515</v>
      </c>
      <c r="T118" s="301">
        <f t="shared" si="182"/>
        <v>7.9729999999999697</v>
      </c>
      <c r="U118" s="301"/>
      <c r="V118" s="301">
        <f>SUM(V116:V117)</f>
        <v>6.4000354915092563</v>
      </c>
      <c r="W118" s="301">
        <f t="shared" ref="W118" si="192">SUM(W116:W117)</f>
        <v>0.61224014470107235</v>
      </c>
      <c r="X118" s="301">
        <f t="shared" ref="X118" si="193">SUM(X116:X117)</f>
        <v>1.3827243637896582</v>
      </c>
      <c r="Y118" s="301">
        <f t="shared" si="183"/>
        <v>8.3949999999999871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1.8785027297201606</v>
      </c>
      <c r="C125" s="300">
        <v>0.71648339176684106</v>
      </c>
      <c r="D125" s="300">
        <v>0.29089805184175854</v>
      </c>
      <c r="E125" s="300">
        <f>SUM(B125:D125)</f>
        <v>2.8858841733287601</v>
      </c>
      <c r="F125" s="300"/>
      <c r="G125" s="300">
        <v>1.7668957298077359</v>
      </c>
      <c r="H125" s="300">
        <v>0.63974562788503742</v>
      </c>
      <c r="I125" s="300">
        <v>5.6110386813610649E-2</v>
      </c>
      <c r="J125" s="300">
        <f>SUM(G125:I125)</f>
        <v>2.462751744506384</v>
      </c>
      <c r="K125" s="300"/>
      <c r="L125" s="300">
        <v>1.6863478827140366</v>
      </c>
      <c r="M125" s="300">
        <v>0.75517915308895056</v>
      </c>
      <c r="N125" s="300">
        <v>6.9680781757670618E-2</v>
      </c>
      <c r="O125" s="300">
        <f>SUM(L125:N125)</f>
        <v>2.5112078175606576</v>
      </c>
      <c r="P125" s="300"/>
      <c r="Q125" s="300">
        <v>1.6805324739830474</v>
      </c>
      <c r="R125" s="300">
        <v>0.74458601882580411</v>
      </c>
      <c r="S125" s="300">
        <v>7.2592563211003339E-2</v>
      </c>
      <c r="T125" s="300">
        <f>SUM(Q125:S125)</f>
        <v>2.4977110560198548</v>
      </c>
      <c r="U125" s="300"/>
      <c r="V125" s="300">
        <v>1.6034314592385814</v>
      </c>
      <c r="W125" s="300">
        <v>0.70390275812670011</v>
      </c>
      <c r="X125" s="300">
        <v>7.0492544788621755E-2</v>
      </c>
      <c r="Y125" s="300">
        <f>SUM(V125:X125)</f>
        <v>2.3778267621539029</v>
      </c>
    </row>
    <row r="126" spans="1:25" x14ac:dyDescent="0.2">
      <c r="A126" s="260" t="s">
        <v>364</v>
      </c>
      <c r="B126" s="300">
        <v>2.3281778058585441</v>
      </c>
      <c r="C126" s="300">
        <v>8.8742945808087365E-2</v>
      </c>
      <c r="D126" s="300">
        <v>0.45919507500462636</v>
      </c>
      <c r="E126" s="300">
        <f t="shared" ref="E126:E127" si="194">SUM(B126:D126)</f>
        <v>2.8761158266712576</v>
      </c>
      <c r="F126" s="300"/>
      <c r="G126" s="300">
        <v>2.1275430606448626</v>
      </c>
      <c r="H126" s="300">
        <v>5.5892341268333853E-2</v>
      </c>
      <c r="I126" s="300">
        <v>0.41581285358042908</v>
      </c>
      <c r="J126" s="300">
        <f t="shared" ref="J126:J127" si="195">SUM(G126:I126)</f>
        <v>2.5992482554936256</v>
      </c>
      <c r="K126" s="300"/>
      <c r="L126" s="300">
        <v>2.1077159609315808</v>
      </c>
      <c r="M126" s="300">
        <v>0.16519087947692079</v>
      </c>
      <c r="N126" s="300">
        <v>0.36788534203083467</v>
      </c>
      <c r="O126" s="300">
        <f t="shared" ref="O126:O127" si="196">SUM(L126:N126)</f>
        <v>2.6407921824393363</v>
      </c>
      <c r="P126" s="300"/>
      <c r="Q126" s="300">
        <v>2.1094286564096114</v>
      </c>
      <c r="R126" s="300">
        <v>0.17211462567721811</v>
      </c>
      <c r="S126" s="300">
        <v>0.38674566189331078</v>
      </c>
      <c r="T126" s="300">
        <f t="shared" ref="T126:T127" si="197">SUM(Q126:S126)</f>
        <v>2.6682889439801403</v>
      </c>
      <c r="U126" s="300"/>
      <c r="V126" s="300">
        <v>2.0191548502833081</v>
      </c>
      <c r="W126" s="300">
        <v>0.17597568952870632</v>
      </c>
      <c r="X126" s="300">
        <v>0.38504269803408131</v>
      </c>
      <c r="Y126" s="300">
        <f t="shared" ref="Y126:Y127" si="198">SUM(V126:X126)</f>
        <v>2.580173237846096</v>
      </c>
    </row>
    <row r="127" spans="1:25" x14ac:dyDescent="0.2">
      <c r="A127" s="264" t="s">
        <v>363</v>
      </c>
      <c r="B127" s="301">
        <f>SUM(B125:B126)</f>
        <v>4.2066805355787045</v>
      </c>
      <c r="C127" s="301">
        <f t="shared" ref="C127" si="199">SUM(C125:C126)</f>
        <v>0.80522633757492845</v>
      </c>
      <c r="D127" s="301">
        <f t="shared" ref="D127" si="200">SUM(D125:D126)</f>
        <v>0.75009312684638485</v>
      </c>
      <c r="E127" s="301">
        <f t="shared" si="194"/>
        <v>5.7620000000000173</v>
      </c>
      <c r="F127" s="301"/>
      <c r="G127" s="301">
        <f>SUM(G125:G126)</f>
        <v>3.8944387904525986</v>
      </c>
      <c r="H127" s="301">
        <f t="shared" ref="H127" si="201">SUM(H125:H126)</f>
        <v>0.69563796915337128</v>
      </c>
      <c r="I127" s="301">
        <f t="shared" ref="I127" si="202">SUM(I125:I126)</f>
        <v>0.47192324039403971</v>
      </c>
      <c r="J127" s="301">
        <f t="shared" si="195"/>
        <v>5.06200000000001</v>
      </c>
      <c r="K127" s="301"/>
      <c r="L127" s="301">
        <f>SUM(L125:L126)</f>
        <v>3.7940638436456173</v>
      </c>
      <c r="M127" s="301">
        <f t="shared" ref="M127" si="203">SUM(M125:M126)</f>
        <v>0.92037003256587135</v>
      </c>
      <c r="N127" s="301">
        <f t="shared" ref="N127" si="204">SUM(N125:N126)</f>
        <v>0.43756612378850529</v>
      </c>
      <c r="O127" s="301">
        <f t="shared" si="196"/>
        <v>5.1519999999999939</v>
      </c>
      <c r="P127" s="301"/>
      <c r="Q127" s="301">
        <f>SUM(Q125:Q126)</f>
        <v>3.7899611303926588</v>
      </c>
      <c r="R127" s="301">
        <f t="shared" ref="R127" si="205">SUM(R125:R126)</f>
        <v>0.91670064450302224</v>
      </c>
      <c r="S127" s="301">
        <f t="shared" ref="S127" si="206">SUM(S125:S126)</f>
        <v>0.4593382251043141</v>
      </c>
      <c r="T127" s="301">
        <f t="shared" si="197"/>
        <v>5.165999999999995</v>
      </c>
      <c r="U127" s="301"/>
      <c r="V127" s="301">
        <f>SUM(V125:V126)</f>
        <v>3.6225863095218895</v>
      </c>
      <c r="W127" s="301">
        <f t="shared" ref="W127" si="207">SUM(W125:W126)</f>
        <v>0.87987844765540646</v>
      </c>
      <c r="X127" s="301">
        <f t="shared" ref="X127" si="208">SUM(X125:X126)</f>
        <v>0.45553524282270308</v>
      </c>
      <c r="Y127" s="301">
        <f t="shared" si="198"/>
        <v>4.9579999999999984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2.0651998739151352</v>
      </c>
      <c r="C134" s="300">
        <v>1.3013626007633317</v>
      </c>
      <c r="D134" s="300">
        <v>0.26462785358260266</v>
      </c>
      <c r="E134" s="300">
        <f>SUM(B134:D134)</f>
        <v>3.6311903282610696</v>
      </c>
      <c r="F134" s="300"/>
      <c r="G134" s="300">
        <v>2.1178892962391584</v>
      </c>
      <c r="H134" s="300">
        <v>1.2645301730082372</v>
      </c>
      <c r="I134" s="300">
        <v>0.55687286708396089</v>
      </c>
      <c r="J134" s="300">
        <f>SUM(G134:I134)</f>
        <v>3.9392923363313566</v>
      </c>
      <c r="K134" s="300"/>
      <c r="L134" s="300">
        <v>1.814623881174787</v>
      </c>
      <c r="M134" s="300">
        <v>1.3443592013375647</v>
      </c>
      <c r="N134" s="300">
        <v>0.24146257498801196</v>
      </c>
      <c r="O134" s="300">
        <f>SUM(L134:N134)</f>
        <v>3.4004456575003639</v>
      </c>
      <c r="P134" s="300"/>
      <c r="Q134" s="300">
        <v>1.8903436391489967</v>
      </c>
      <c r="R134" s="300">
        <v>1.2933998986247413</v>
      </c>
      <c r="S134" s="300">
        <v>0.24623112011457346</v>
      </c>
      <c r="T134" s="300">
        <f>SUM(Q134:S134)</f>
        <v>3.4299746578883115</v>
      </c>
      <c r="U134" s="300"/>
      <c r="V134" s="300">
        <v>2.3057929781086663</v>
      </c>
      <c r="W134" s="300">
        <v>1.3487168380624759</v>
      </c>
      <c r="X134" s="300">
        <v>0.28251687960168376</v>
      </c>
      <c r="Y134" s="300">
        <f>SUM(V134:X134)</f>
        <v>3.9370266957728259</v>
      </c>
    </row>
    <row r="135" spans="1:25" x14ac:dyDescent="0.2">
      <c r="A135" s="260" t="s">
        <v>364</v>
      </c>
      <c r="B135" s="300">
        <v>1.6887943176062705</v>
      </c>
      <c r="C135" s="300">
        <v>0.23485722004544574</v>
      </c>
      <c r="D135" s="300">
        <v>0.56715813408721827</v>
      </c>
      <c r="E135" s="300">
        <f t="shared" ref="E135:E136" si="209">SUM(B135:D135)</f>
        <v>2.4908096717389343</v>
      </c>
      <c r="F135" s="300"/>
      <c r="G135" s="300">
        <v>1.9827436929156432</v>
      </c>
      <c r="H135" s="300">
        <v>0.48258839850614588</v>
      </c>
      <c r="I135" s="300">
        <v>0.17137557224685943</v>
      </c>
      <c r="J135" s="300">
        <f t="shared" ref="J135:J136" si="210">SUM(G135:I135)</f>
        <v>2.6367076636686488</v>
      </c>
      <c r="K135" s="300"/>
      <c r="L135" s="300">
        <v>2.0695300482151926</v>
      </c>
      <c r="M135" s="300">
        <v>0.68875568014705701</v>
      </c>
      <c r="N135" s="300">
        <v>0.47626861413738503</v>
      </c>
      <c r="O135" s="300">
        <f t="shared" ref="O135:O136" si="211">SUM(L135:N135)</f>
        <v>3.2345543424996346</v>
      </c>
      <c r="P135" s="300"/>
      <c r="Q135" s="300">
        <v>2.0800841358404463</v>
      </c>
      <c r="R135" s="300">
        <v>0.69410238216381159</v>
      </c>
      <c r="S135" s="300">
        <v>0.50383882410742153</v>
      </c>
      <c r="T135" s="300">
        <f t="shared" ref="T135:T136" si="212">SUM(Q135:S135)</f>
        <v>3.2780253421116794</v>
      </c>
      <c r="U135" s="300"/>
      <c r="V135" s="300">
        <v>2.3687232782747567</v>
      </c>
      <c r="W135" s="300">
        <v>0.80483837125216828</v>
      </c>
      <c r="X135" s="300">
        <v>0.62341165470025517</v>
      </c>
      <c r="Y135" s="300">
        <f t="shared" ref="Y135:Y136" si="213">SUM(V135:X135)</f>
        <v>3.7969733042271803</v>
      </c>
    </row>
    <row r="136" spans="1:25" x14ac:dyDescent="0.2">
      <c r="A136" s="264" t="s">
        <v>363</v>
      </c>
      <c r="B136" s="301">
        <f>SUM(B134:B135)</f>
        <v>3.7539941915214055</v>
      </c>
      <c r="C136" s="301">
        <f t="shared" ref="C136" si="214">SUM(C134:C135)</f>
        <v>1.5362198208087774</v>
      </c>
      <c r="D136" s="301">
        <f t="shared" ref="D136" si="215">SUM(D134:D135)</f>
        <v>0.83178598766982093</v>
      </c>
      <c r="E136" s="301">
        <f t="shared" si="209"/>
        <v>6.1220000000000034</v>
      </c>
      <c r="F136" s="301"/>
      <c r="G136" s="301">
        <f>SUM(G134:G135)</f>
        <v>4.1006329891548017</v>
      </c>
      <c r="H136" s="301">
        <f t="shared" ref="H136" si="216">SUM(H134:H135)</f>
        <v>1.7471185715143831</v>
      </c>
      <c r="I136" s="301">
        <f t="shared" ref="I136" si="217">SUM(I134:I135)</f>
        <v>0.72824843933082029</v>
      </c>
      <c r="J136" s="301">
        <f t="shared" si="210"/>
        <v>6.576000000000005</v>
      </c>
      <c r="K136" s="301"/>
      <c r="L136" s="301">
        <f>SUM(L134:L135)</f>
        <v>3.8841539293899796</v>
      </c>
      <c r="M136" s="301">
        <f t="shared" ref="M136" si="218">SUM(M134:M135)</f>
        <v>2.0331148814846216</v>
      </c>
      <c r="N136" s="301">
        <f t="shared" ref="N136" si="219">SUM(N134:N135)</f>
        <v>0.71773118912539702</v>
      </c>
      <c r="O136" s="301">
        <f t="shared" si="211"/>
        <v>6.634999999999998</v>
      </c>
      <c r="P136" s="301"/>
      <c r="Q136" s="301">
        <f>SUM(Q134:Q135)</f>
        <v>3.9704277749894432</v>
      </c>
      <c r="R136" s="301">
        <f t="shared" ref="R136" si="220">SUM(R134:R135)</f>
        <v>1.987502280788553</v>
      </c>
      <c r="S136" s="301">
        <f t="shared" ref="S136" si="221">SUM(S134:S135)</f>
        <v>0.75006994422199502</v>
      </c>
      <c r="T136" s="301">
        <f t="shared" si="212"/>
        <v>6.7079999999999913</v>
      </c>
      <c r="U136" s="301"/>
      <c r="V136" s="301">
        <f>SUM(V134:V135)</f>
        <v>4.6745162563834235</v>
      </c>
      <c r="W136" s="301">
        <f t="shared" ref="W136" si="222">SUM(W134:W135)</f>
        <v>2.1535552093146442</v>
      </c>
      <c r="X136" s="301">
        <f t="shared" ref="X136" si="223">SUM(X134:X135)</f>
        <v>0.90592853430193898</v>
      </c>
      <c r="Y136" s="301">
        <f t="shared" si="213"/>
        <v>7.7340000000000071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4.1758990509787184</v>
      </c>
      <c r="C143" s="300">
        <v>2.7413455053787521</v>
      </c>
      <c r="D143" s="300">
        <v>1.5998538084843335</v>
      </c>
      <c r="E143" s="300">
        <f>SUM(B143:D143)</f>
        <v>8.5170983648418037</v>
      </c>
      <c r="F143" s="300"/>
      <c r="G143" s="300">
        <v>4.4888587120243022</v>
      </c>
      <c r="H143" s="300">
        <v>2.7789050607674937</v>
      </c>
      <c r="I143" s="300">
        <v>1.6420383763839308</v>
      </c>
      <c r="J143" s="300">
        <f>SUM(G143:I143)</f>
        <v>8.9098021491757269</v>
      </c>
      <c r="K143" s="300"/>
      <c r="L143" s="300">
        <v>3.9242126996351248</v>
      </c>
      <c r="M143" s="300">
        <v>2.8155361956212492</v>
      </c>
      <c r="N143" s="300">
        <v>0.88453973786094875</v>
      </c>
      <c r="O143" s="300">
        <f>SUM(L143:N143)</f>
        <v>7.624288633117323</v>
      </c>
      <c r="P143" s="300"/>
      <c r="Q143" s="300">
        <v>4.1059320231835805</v>
      </c>
      <c r="R143" s="300">
        <v>2.96613136021712</v>
      </c>
      <c r="S143" s="300">
        <v>0.94180883628635259</v>
      </c>
      <c r="T143" s="300">
        <f>SUM(Q143:S143)</f>
        <v>8.0138722196870535</v>
      </c>
      <c r="U143" s="300"/>
      <c r="V143" s="300">
        <v>4.4027650781175227</v>
      </c>
      <c r="W143" s="300">
        <v>3.1996341463943421</v>
      </c>
      <c r="X143" s="300">
        <v>1.0471814482382225</v>
      </c>
      <c r="Y143" s="300">
        <f>SUM(V143:X143)</f>
        <v>8.649580672750087</v>
      </c>
    </row>
    <row r="144" spans="1:25" x14ac:dyDescent="0.2">
      <c r="A144" s="260" t="s">
        <v>364</v>
      </c>
      <c r="B144" s="300">
        <v>7.3948405939032655</v>
      </c>
      <c r="C144" s="300">
        <v>1.1049751126941072</v>
      </c>
      <c r="D144" s="300">
        <v>1.968085928560809</v>
      </c>
      <c r="E144" s="300">
        <f t="shared" ref="E144:E145" si="224">SUM(B144:D144)</f>
        <v>10.467901635158182</v>
      </c>
      <c r="F144" s="300"/>
      <c r="G144" s="300">
        <v>7.2054697080915382</v>
      </c>
      <c r="H144" s="300">
        <v>0.81387748695748596</v>
      </c>
      <c r="I144" s="300">
        <v>2.8018506557752363</v>
      </c>
      <c r="J144" s="300">
        <f t="shared" ref="J144:J145" si="225">SUM(G144:I144)</f>
        <v>10.821197850824261</v>
      </c>
      <c r="K144" s="300"/>
      <c r="L144" s="300">
        <v>7.3974229292648399</v>
      </c>
      <c r="M144" s="300">
        <v>1.1390586792987409</v>
      </c>
      <c r="N144" s="300">
        <v>3.3562297583190754</v>
      </c>
      <c r="O144" s="300">
        <f t="shared" ref="O144:O145" si="226">SUM(L144:N144)</f>
        <v>11.892711366882656</v>
      </c>
      <c r="P144" s="300"/>
      <c r="Q144" s="300">
        <v>7.5747634433343238</v>
      </c>
      <c r="R144" s="300">
        <v>1.2146300610680247</v>
      </c>
      <c r="S144" s="300">
        <v>3.4857342759106054</v>
      </c>
      <c r="T144" s="300">
        <f t="shared" ref="T144:T145" si="227">SUM(Q144:S144)</f>
        <v>12.275127780312953</v>
      </c>
      <c r="U144" s="300"/>
      <c r="V144" s="300">
        <v>7.8857596198608944</v>
      </c>
      <c r="W144" s="300">
        <v>1.3491379449574308</v>
      </c>
      <c r="X144" s="300">
        <v>3.7215217624316193</v>
      </c>
      <c r="Y144" s="300">
        <f t="shared" ref="Y144:Y145" si="228">SUM(V144:X144)</f>
        <v>12.956419327249945</v>
      </c>
    </row>
    <row r="145" spans="1:25" x14ac:dyDescent="0.2">
      <c r="A145" s="264" t="s">
        <v>363</v>
      </c>
      <c r="B145" s="301">
        <f>SUM(B143:B144)</f>
        <v>11.570739644881984</v>
      </c>
      <c r="C145" s="301">
        <f t="shared" ref="C145" si="229">SUM(C143:C144)</f>
        <v>3.8463206180728591</v>
      </c>
      <c r="D145" s="301">
        <f t="shared" ref="D145" si="230">SUM(D143:D144)</f>
        <v>3.5679397370451422</v>
      </c>
      <c r="E145" s="301">
        <f t="shared" si="224"/>
        <v>18.984999999999985</v>
      </c>
      <c r="F145" s="301"/>
      <c r="G145" s="301">
        <f>SUM(G143:G144)</f>
        <v>11.694328420115841</v>
      </c>
      <c r="H145" s="301">
        <f t="shared" ref="H145" si="231">SUM(H143:H144)</f>
        <v>3.5927825477249797</v>
      </c>
      <c r="I145" s="301">
        <f t="shared" ref="I145" si="232">SUM(I143:I144)</f>
        <v>4.4438890321591673</v>
      </c>
      <c r="J145" s="301">
        <f t="shared" si="225"/>
        <v>19.730999999999987</v>
      </c>
      <c r="K145" s="301"/>
      <c r="L145" s="301">
        <f>SUM(L143:L144)</f>
        <v>11.321635628899966</v>
      </c>
      <c r="M145" s="301">
        <f t="shared" ref="M145" si="233">SUM(M143:M144)</f>
        <v>3.95459487491999</v>
      </c>
      <c r="N145" s="301">
        <f t="shared" ref="N145" si="234">SUM(N143:N144)</f>
        <v>4.2407694961800244</v>
      </c>
      <c r="O145" s="301">
        <f t="shared" si="226"/>
        <v>19.516999999999982</v>
      </c>
      <c r="P145" s="301"/>
      <c r="Q145" s="301">
        <f>SUM(Q143:Q144)</f>
        <v>11.680695466517903</v>
      </c>
      <c r="R145" s="301">
        <f t="shared" ref="R145" si="235">SUM(R143:R144)</f>
        <v>4.1807614212851449</v>
      </c>
      <c r="S145" s="301">
        <f t="shared" ref="S145" si="236">SUM(S143:S144)</f>
        <v>4.4275431121969575</v>
      </c>
      <c r="T145" s="301">
        <f t="shared" si="227"/>
        <v>20.289000000000005</v>
      </c>
      <c r="U145" s="301"/>
      <c r="V145" s="301">
        <f>SUM(V143:V144)</f>
        <v>12.288524697978417</v>
      </c>
      <c r="W145" s="301">
        <f t="shared" ref="W145" si="237">SUM(W143:W144)</f>
        <v>4.5487720913517729</v>
      </c>
      <c r="X145" s="301">
        <f t="shared" ref="X145" si="238">SUM(X143:X144)</f>
        <v>4.7687032106698419</v>
      </c>
      <c r="Y145" s="301">
        <f t="shared" si="228"/>
        <v>21.60600000000003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3.2893450407898128</v>
      </c>
      <c r="C152" s="300">
        <v>3.6766836165013599</v>
      </c>
      <c r="D152" s="300">
        <v>0.69244352534350195</v>
      </c>
      <c r="E152" s="300">
        <f>SUM(B152:D152)</f>
        <v>7.6584721826346742</v>
      </c>
      <c r="F152" s="300"/>
      <c r="G152" s="300">
        <v>6.6118742297705779</v>
      </c>
      <c r="H152" s="300">
        <v>5.6905845987773516</v>
      </c>
      <c r="I152" s="300">
        <v>1.6849934659603096</v>
      </c>
      <c r="J152" s="300">
        <f>SUM(G152:I152)</f>
        <v>13.987452294508239</v>
      </c>
      <c r="K152" s="300"/>
      <c r="L152" s="300">
        <v>5.9391575755088448</v>
      </c>
      <c r="M152" s="300">
        <v>5.5950682943124859</v>
      </c>
      <c r="N152" s="300">
        <v>1.3193359146161543</v>
      </c>
      <c r="O152" s="300">
        <f>SUM(L152:N152)</f>
        <v>12.853561784437485</v>
      </c>
      <c r="P152" s="300"/>
      <c r="Q152" s="300">
        <v>6.4412019488677927</v>
      </c>
      <c r="R152" s="300">
        <v>5.8486627669592384</v>
      </c>
      <c r="S152" s="300">
        <v>1.3821019247357669</v>
      </c>
      <c r="T152" s="300">
        <f>SUM(Q152:S152)</f>
        <v>13.671966640562799</v>
      </c>
      <c r="U152" s="300"/>
      <c r="V152" s="300">
        <v>7.0114020916426112</v>
      </c>
      <c r="W152" s="300">
        <v>6.0146203470109221</v>
      </c>
      <c r="X152" s="300">
        <v>1.4848593981406371</v>
      </c>
      <c r="Y152" s="300">
        <f>SUM(V152:X152)</f>
        <v>14.510881836794171</v>
      </c>
    </row>
    <row r="153" spans="1:25" x14ac:dyDescent="0.2">
      <c r="A153" s="260" t="s">
        <v>364</v>
      </c>
      <c r="B153" s="300">
        <v>7.1720026604831846</v>
      </c>
      <c r="C153" s="300">
        <v>2.9948984009743471</v>
      </c>
      <c r="D153" s="300">
        <v>1.2606267559077997</v>
      </c>
      <c r="E153" s="300">
        <f t="shared" ref="E153:E154" si="239">SUM(B153:D153)</f>
        <v>11.427527817365331</v>
      </c>
      <c r="F153" s="300"/>
      <c r="G153" s="300">
        <v>12.211308659241762</v>
      </c>
      <c r="H153" s="300">
        <v>4.2885848800623609</v>
      </c>
      <c r="I153" s="300">
        <v>1.7006541661876242</v>
      </c>
      <c r="J153" s="300">
        <f t="shared" ref="J153:J154" si="240">SUM(G153:I153)</f>
        <v>18.200547705491751</v>
      </c>
      <c r="K153" s="300"/>
      <c r="L153" s="300">
        <v>11.600444049389006</v>
      </c>
      <c r="M153" s="300">
        <v>4.0866426890948304</v>
      </c>
      <c r="N153" s="300">
        <v>1.1183514770786975</v>
      </c>
      <c r="O153" s="300">
        <f t="shared" ref="O153:O154" si="241">SUM(L153:N153)</f>
        <v>16.805438215562535</v>
      </c>
      <c r="P153" s="300"/>
      <c r="Q153" s="300">
        <v>12.358394650047348</v>
      </c>
      <c r="R153" s="300">
        <v>4.3447978339607474</v>
      </c>
      <c r="S153" s="300">
        <v>1.1728408754291473</v>
      </c>
      <c r="T153" s="300">
        <f t="shared" ref="T153:T154" si="242">SUM(Q153:S153)</f>
        <v>17.876033359437244</v>
      </c>
      <c r="U153" s="300"/>
      <c r="V153" s="300">
        <v>13.158812757898145</v>
      </c>
      <c r="W153" s="300">
        <v>4.5838290659977305</v>
      </c>
      <c r="X153" s="300">
        <v>1.2524763393099285</v>
      </c>
      <c r="Y153" s="300">
        <f t="shared" ref="Y153:Y154" si="243">SUM(V153:X153)</f>
        <v>18.995118163205806</v>
      </c>
    </row>
    <row r="154" spans="1:25" x14ac:dyDescent="0.2">
      <c r="A154" s="264" t="s">
        <v>363</v>
      </c>
      <c r="B154" s="301">
        <f>SUM(B152:B153)</f>
        <v>10.461347701272997</v>
      </c>
      <c r="C154" s="301">
        <f t="shared" ref="C154" si="244">SUM(C152:C153)</f>
        <v>6.671582017475707</v>
      </c>
      <c r="D154" s="301">
        <f t="shared" ref="D154" si="245">SUM(D152:D153)</f>
        <v>1.9530702812513017</v>
      </c>
      <c r="E154" s="301">
        <f t="shared" si="239"/>
        <v>19.086000000000006</v>
      </c>
      <c r="F154" s="301"/>
      <c r="G154" s="301">
        <f>SUM(G152:G153)</f>
        <v>18.82318288901234</v>
      </c>
      <c r="H154" s="301">
        <f t="shared" ref="H154" si="246">SUM(H152:H153)</f>
        <v>9.9791694788397116</v>
      </c>
      <c r="I154" s="301">
        <f t="shared" ref="I154" si="247">SUM(I152:I153)</f>
        <v>3.3856476321479336</v>
      </c>
      <c r="J154" s="301">
        <f t="shared" si="240"/>
        <v>32.187999999999988</v>
      </c>
      <c r="K154" s="301"/>
      <c r="L154" s="301">
        <f>SUM(L152:L153)</f>
        <v>17.539601624897852</v>
      </c>
      <c r="M154" s="301">
        <f t="shared" ref="M154" si="248">SUM(M152:M153)</f>
        <v>9.6817109834073172</v>
      </c>
      <c r="N154" s="301">
        <f t="shared" ref="N154" si="249">SUM(N152:N153)</f>
        <v>2.437687391694852</v>
      </c>
      <c r="O154" s="301">
        <f t="shared" si="241"/>
        <v>29.65900000000002</v>
      </c>
      <c r="P154" s="301"/>
      <c r="Q154" s="301">
        <f>SUM(Q152:Q153)</f>
        <v>18.799596598915141</v>
      </c>
      <c r="R154" s="301">
        <f t="shared" ref="R154" si="250">SUM(R152:R153)</f>
        <v>10.193460600919986</v>
      </c>
      <c r="S154" s="301">
        <f t="shared" ref="S154" si="251">SUM(S152:S153)</f>
        <v>2.5549428001649144</v>
      </c>
      <c r="T154" s="301">
        <f t="shared" si="242"/>
        <v>31.548000000000044</v>
      </c>
      <c r="U154" s="301"/>
      <c r="V154" s="301">
        <f>SUM(V152:V153)</f>
        <v>20.170214849540756</v>
      </c>
      <c r="W154" s="301">
        <f t="shared" ref="W154" si="252">SUM(W152:W153)</f>
        <v>10.598449413008652</v>
      </c>
      <c r="X154" s="301">
        <f t="shared" ref="X154" si="253">SUM(X152:X153)</f>
        <v>2.7373357374505654</v>
      </c>
      <c r="Y154" s="301">
        <f t="shared" si="243"/>
        <v>33.505999999999972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2.7340079989662698</v>
      </c>
      <c r="C161" s="300">
        <v>2.7628469180186506</v>
      </c>
      <c r="D161" s="300">
        <v>0.28897773983870761</v>
      </c>
      <c r="E161" s="300">
        <f>SUM(B161:D161)</f>
        <v>5.7858326568236285</v>
      </c>
      <c r="F161" s="300"/>
      <c r="G161" s="300">
        <v>2.8501513902910394</v>
      </c>
      <c r="H161" s="300">
        <v>2.5509226308288708</v>
      </c>
      <c r="I161" s="300">
        <v>0.46924278771698047</v>
      </c>
      <c r="J161" s="300">
        <f>SUM(G161:I161)</f>
        <v>5.8703168088368916</v>
      </c>
      <c r="K161" s="300"/>
      <c r="L161" s="300">
        <v>2.9987715614623731</v>
      </c>
      <c r="M161" s="300">
        <v>2.619190590955915</v>
      </c>
      <c r="N161" s="300">
        <v>0.17566368538481203</v>
      </c>
      <c r="O161" s="300">
        <f>SUM(L161:N161)</f>
        <v>5.7936258378031003</v>
      </c>
      <c r="P161" s="300"/>
      <c r="Q161" s="300">
        <v>3.0271793716318967</v>
      </c>
      <c r="R161" s="300">
        <v>2.6493529099453146</v>
      </c>
      <c r="S161" s="300">
        <v>0.17754368288830422</v>
      </c>
      <c r="T161" s="300">
        <f>SUM(Q161:S161)</f>
        <v>5.8540759644655154</v>
      </c>
      <c r="U161" s="300"/>
      <c r="V161" s="300">
        <v>3.1484705007983784</v>
      </c>
      <c r="W161" s="300">
        <v>2.7567044989573373</v>
      </c>
      <c r="X161" s="300">
        <v>0.1862558524018452</v>
      </c>
      <c r="Y161" s="300">
        <f>SUM(V161:X161)</f>
        <v>6.0914308521575604</v>
      </c>
    </row>
    <row r="162" spans="1:25" x14ac:dyDescent="0.2">
      <c r="A162" s="260" t="s">
        <v>364</v>
      </c>
      <c r="B162" s="300">
        <v>3.1648261365793289</v>
      </c>
      <c r="C162" s="300">
        <v>0.5044849002101689</v>
      </c>
      <c r="D162" s="300">
        <v>0.42885630638686567</v>
      </c>
      <c r="E162" s="300">
        <f t="shared" ref="E162:E163" si="254">SUM(B162:D162)</f>
        <v>4.098167343176363</v>
      </c>
      <c r="F162" s="300"/>
      <c r="G162" s="300">
        <v>3.2681152610793127</v>
      </c>
      <c r="H162" s="300">
        <v>0.47127766536993182</v>
      </c>
      <c r="I162" s="300">
        <v>0.1452902647138675</v>
      </c>
      <c r="J162" s="300">
        <f t="shared" ref="J162:J163" si="255">SUM(G162:I162)</f>
        <v>3.8846831911631119</v>
      </c>
      <c r="K162" s="300"/>
      <c r="L162" s="300">
        <v>3.408039285355057</v>
      </c>
      <c r="M162" s="300">
        <v>0.48133487684184184</v>
      </c>
      <c r="N162" s="300">
        <v>0</v>
      </c>
      <c r="O162" s="300">
        <f t="shared" ref="O162:O163" si="256">SUM(L162:N162)</f>
        <v>3.8893741621968987</v>
      </c>
      <c r="P162" s="300"/>
      <c r="Q162" s="300">
        <v>3.3708475407688758</v>
      </c>
      <c r="R162" s="300">
        <v>0.51207649476560857</v>
      </c>
      <c r="S162" s="300">
        <v>0</v>
      </c>
      <c r="T162" s="300">
        <f t="shared" ref="T162:T163" si="257">SUM(Q162:S162)</f>
        <v>3.8829240355344843</v>
      </c>
      <c r="U162" s="300"/>
      <c r="V162" s="300">
        <v>3.3630183813793337</v>
      </c>
      <c r="W162" s="300">
        <v>0.58755076646309246</v>
      </c>
      <c r="X162" s="300">
        <v>0</v>
      </c>
      <c r="Y162" s="300">
        <f t="shared" ref="Y162:Y163" si="258">SUM(V162:X162)</f>
        <v>3.9505691478424261</v>
      </c>
    </row>
    <row r="163" spans="1:25" x14ac:dyDescent="0.2">
      <c r="A163" s="264" t="s">
        <v>363</v>
      </c>
      <c r="B163" s="301">
        <f>SUM(B161:B162)</f>
        <v>5.8988341355455987</v>
      </c>
      <c r="C163" s="301">
        <f t="shared" ref="C163" si="259">SUM(C161:C162)</f>
        <v>3.2673318182288194</v>
      </c>
      <c r="D163" s="301">
        <f t="shared" ref="D163" si="260">SUM(D161:D162)</f>
        <v>0.71783404622557323</v>
      </c>
      <c r="E163" s="301">
        <f t="shared" si="254"/>
        <v>9.8839999999999897</v>
      </c>
      <c r="F163" s="301"/>
      <c r="G163" s="301">
        <f>SUM(G161:G162)</f>
        <v>6.1182666513703516</v>
      </c>
      <c r="H163" s="301">
        <f t="shared" ref="H163" si="261">SUM(H161:H162)</f>
        <v>3.0222002961988026</v>
      </c>
      <c r="I163" s="301">
        <f t="shared" ref="I163" si="262">SUM(I161:I162)</f>
        <v>0.61453305243084799</v>
      </c>
      <c r="J163" s="301">
        <f t="shared" si="255"/>
        <v>9.7550000000000026</v>
      </c>
      <c r="K163" s="301"/>
      <c r="L163" s="301">
        <f>SUM(L161:L162)</f>
        <v>6.4068108468174305</v>
      </c>
      <c r="M163" s="301">
        <f t="shared" ref="M163" si="263">SUM(M161:M162)</f>
        <v>3.1005254677977567</v>
      </c>
      <c r="N163" s="301">
        <f t="shared" ref="N163" si="264">SUM(N161:N162)</f>
        <v>0.17566368538481203</v>
      </c>
      <c r="O163" s="301">
        <f t="shared" si="256"/>
        <v>9.6829999999999998</v>
      </c>
      <c r="P163" s="301"/>
      <c r="Q163" s="301">
        <f>SUM(Q161:Q162)</f>
        <v>6.3980269124007725</v>
      </c>
      <c r="R163" s="301">
        <f t="shared" ref="R163" si="265">SUM(R161:R162)</f>
        <v>3.161429404710923</v>
      </c>
      <c r="S163" s="301">
        <f t="shared" ref="S163" si="266">SUM(S161:S162)</f>
        <v>0.17754368288830422</v>
      </c>
      <c r="T163" s="301">
        <f t="shared" si="257"/>
        <v>9.7370000000000001</v>
      </c>
      <c r="U163" s="301"/>
      <c r="V163" s="301">
        <f>SUM(V161:V162)</f>
        <v>6.5114888821777122</v>
      </c>
      <c r="W163" s="301">
        <f t="shared" ref="W163" si="267">SUM(W161:W162)</f>
        <v>3.3442552654204296</v>
      </c>
      <c r="X163" s="301">
        <f t="shared" ref="X163" si="268">SUM(X161:X162)</f>
        <v>0.1862558524018452</v>
      </c>
      <c r="Y163" s="301">
        <f t="shared" si="258"/>
        <v>10.041999999999987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7.3798089517593803</v>
      </c>
      <c r="C170" s="300">
        <v>9.6566193688242947</v>
      </c>
      <c r="D170" s="300">
        <v>0.78766433801579128</v>
      </c>
      <c r="E170" s="300">
        <f>SUM(B170:D170)</f>
        <v>17.824092658599465</v>
      </c>
      <c r="F170" s="300"/>
      <c r="G170" s="300">
        <v>7.167896726954595</v>
      </c>
      <c r="H170" s="300">
        <v>8.4284246621951091</v>
      </c>
      <c r="I170" s="300">
        <v>0.81691187303449508</v>
      </c>
      <c r="J170" s="300">
        <f>SUM(G170:I170)</f>
        <v>16.4132332621842</v>
      </c>
      <c r="K170" s="300"/>
      <c r="L170" s="300">
        <v>7.2620459633926489</v>
      </c>
      <c r="M170" s="300">
        <v>8.5200720651698543</v>
      </c>
      <c r="N170" s="300">
        <v>0.9060482504898062</v>
      </c>
      <c r="O170" s="300">
        <f>SUM(L170:N170)</f>
        <v>16.688166279052311</v>
      </c>
      <c r="P170" s="300"/>
      <c r="Q170" s="300">
        <v>7.6490971545196818</v>
      </c>
      <c r="R170" s="300">
        <v>8.5901039542981739</v>
      </c>
      <c r="S170" s="300">
        <v>0.9440024441943673</v>
      </c>
      <c r="T170" s="300">
        <f>SUM(Q170:S170)</f>
        <v>17.183203553012223</v>
      </c>
      <c r="U170" s="300"/>
      <c r="V170" s="300">
        <v>8.562266788943079</v>
      </c>
      <c r="W170" s="300">
        <v>8.7899268500209011</v>
      </c>
      <c r="X170" s="300">
        <v>1.0112603699184779</v>
      </c>
      <c r="Y170" s="300">
        <f>SUM(V170:X170)</f>
        <v>18.36345400888246</v>
      </c>
    </row>
    <row r="171" spans="1:25" x14ac:dyDescent="0.2">
      <c r="A171" s="260" t="s">
        <v>364</v>
      </c>
      <c r="B171" s="300">
        <v>4.6309815911716097</v>
      </c>
      <c r="C171" s="300">
        <v>1.5478937211563886</v>
      </c>
      <c r="D171" s="300">
        <v>0.79503202907257486</v>
      </c>
      <c r="E171" s="300">
        <f t="shared" ref="E171" si="269">SUM(B171:D171)</f>
        <v>6.9739073414005723</v>
      </c>
      <c r="F171" s="300"/>
      <c r="G171" s="300">
        <v>4.3521877743939283</v>
      </c>
      <c r="H171" s="300">
        <v>1.4325881289577653</v>
      </c>
      <c r="I171" s="300">
        <v>0.67599083446414165</v>
      </c>
      <c r="J171" s="300">
        <f t="shared" ref="J171:J172" si="270">SUM(G171:I171)</f>
        <v>6.4607667378158355</v>
      </c>
      <c r="K171" s="300"/>
      <c r="L171" s="300">
        <v>4.5046054390255321</v>
      </c>
      <c r="M171" s="300">
        <v>1.3183731824284508</v>
      </c>
      <c r="N171" s="300">
        <v>0.72285509949369187</v>
      </c>
      <c r="O171" s="300">
        <f t="shared" ref="O171:O172" si="271">SUM(L171:N171)</f>
        <v>6.545833720947674</v>
      </c>
      <c r="P171" s="300"/>
      <c r="Q171" s="300">
        <v>4.5809019838150435</v>
      </c>
      <c r="R171" s="300">
        <v>1.3766858333414564</v>
      </c>
      <c r="S171" s="300">
        <v>0.75920862983128401</v>
      </c>
      <c r="T171" s="300">
        <f t="shared" ref="T171:T172" si="272">SUM(Q171:S171)</f>
        <v>6.7167964469877841</v>
      </c>
      <c r="U171" s="300"/>
      <c r="V171" s="300">
        <v>4.776739042211597</v>
      </c>
      <c r="W171" s="300">
        <v>1.5046175226857055</v>
      </c>
      <c r="X171" s="300">
        <v>0.83718942622019488</v>
      </c>
      <c r="Y171" s="300">
        <f t="shared" ref="Y171:Y172" si="273">SUM(V171:X171)</f>
        <v>7.1185459911174975</v>
      </c>
    </row>
    <row r="172" spans="1:25" x14ac:dyDescent="0.2">
      <c r="A172" s="264" t="s">
        <v>363</v>
      </c>
      <c r="B172" s="301">
        <f>SUM(B170:B171)</f>
        <v>12.010790542930991</v>
      </c>
      <c r="C172" s="301">
        <f t="shared" ref="C172" si="274">SUM(C170:C171)</f>
        <v>11.204513089980683</v>
      </c>
      <c r="D172" s="301">
        <f t="shared" ref="D172" si="275">SUM(D170:D171)</f>
        <v>1.5826963670883663</v>
      </c>
      <c r="E172" s="301">
        <f>SUM(B172:D172)</f>
        <v>24.798000000000041</v>
      </c>
      <c r="F172" s="301"/>
      <c r="G172" s="301">
        <f>SUM(G170:G171)</f>
        <v>11.520084501348524</v>
      </c>
      <c r="H172" s="301">
        <f t="shared" ref="H172" si="276">SUM(H170:H171)</f>
        <v>9.8610127911528735</v>
      </c>
      <c r="I172" s="301">
        <f t="shared" ref="I172" si="277">SUM(I170:I171)</f>
        <v>1.4929027074986367</v>
      </c>
      <c r="J172" s="301">
        <f t="shared" si="270"/>
        <v>22.874000000000034</v>
      </c>
      <c r="K172" s="301"/>
      <c r="L172" s="301">
        <f>SUM(L170:L171)</f>
        <v>11.76665140241818</v>
      </c>
      <c r="M172" s="301">
        <f t="shared" ref="M172" si="278">SUM(M170:M171)</f>
        <v>9.8384452475983046</v>
      </c>
      <c r="N172" s="301">
        <f t="shared" ref="N172" si="279">SUM(N170:N171)</f>
        <v>1.628903349983498</v>
      </c>
      <c r="O172" s="301">
        <f t="shared" si="271"/>
        <v>23.233999999999984</v>
      </c>
      <c r="P172" s="301"/>
      <c r="Q172" s="301">
        <f>SUM(Q170:Q171)</f>
        <v>12.229999138334726</v>
      </c>
      <c r="R172" s="301">
        <f t="shared" ref="R172" si="280">SUM(R170:R171)</f>
        <v>9.9667897876396303</v>
      </c>
      <c r="S172" s="301">
        <f t="shared" ref="S172" si="281">SUM(S170:S171)</f>
        <v>1.7032110740256514</v>
      </c>
      <c r="T172" s="301">
        <f t="shared" si="272"/>
        <v>23.900000000000009</v>
      </c>
      <c r="U172" s="301"/>
      <c r="V172" s="301">
        <f>SUM(V170:V171)</f>
        <v>13.339005831154676</v>
      </c>
      <c r="W172" s="301">
        <f t="shared" ref="W172" si="282">SUM(W170:W171)</f>
        <v>10.294544372706607</v>
      </c>
      <c r="X172" s="301">
        <f t="shared" ref="X172" si="283">SUM(X170:X171)</f>
        <v>1.8484497961386728</v>
      </c>
      <c r="Y172" s="301">
        <f t="shared" si="273"/>
        <v>25.481999999999957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12.322009802651033</v>
      </c>
      <c r="C179" s="300">
        <v>11.582611852768224</v>
      </c>
      <c r="D179" s="300">
        <v>1.5994997631330121</v>
      </c>
      <c r="E179" s="300">
        <f>SUM(B179:D179)</f>
        <v>25.504121418552266</v>
      </c>
      <c r="F179" s="300"/>
      <c r="G179" s="300">
        <v>13.943363854006238</v>
      </c>
      <c r="H179" s="300">
        <v>12.770579873088375</v>
      </c>
      <c r="I179" s="300">
        <v>1.6263610993393169</v>
      </c>
      <c r="J179" s="300">
        <f>SUM(G179:I179)</f>
        <v>28.340304826433929</v>
      </c>
      <c r="K179" s="300"/>
      <c r="L179" s="300">
        <v>14.114783373508365</v>
      </c>
      <c r="M179" s="300">
        <v>12.362861356281796</v>
      </c>
      <c r="N179" s="300">
        <v>1.1349705068499374</v>
      </c>
      <c r="O179" s="300">
        <f>SUM(L179:N179)</f>
        <v>27.612615236640099</v>
      </c>
      <c r="P179" s="300"/>
      <c r="Q179" s="300">
        <v>15.340675336000679</v>
      </c>
      <c r="R179" s="300">
        <v>12.666302471986617</v>
      </c>
      <c r="S179" s="300">
        <v>1.2701822748413216</v>
      </c>
      <c r="T179" s="300">
        <f>SUM(Q179:S179)</f>
        <v>29.277160082828619</v>
      </c>
      <c r="U179" s="300"/>
      <c r="V179" s="300">
        <v>17.130049990333692</v>
      </c>
      <c r="W179" s="300">
        <v>12.451728652655165</v>
      </c>
      <c r="X179" s="300">
        <v>1.4562867976127989</v>
      </c>
      <c r="Y179" s="300">
        <f>SUM(V179:X179)</f>
        <v>31.038065440601656</v>
      </c>
    </row>
    <row r="180" spans="1:25" x14ac:dyDescent="0.2">
      <c r="A180" s="260" t="s">
        <v>364</v>
      </c>
      <c r="B180" s="300">
        <v>4.9693889835380816</v>
      </c>
      <c r="C180" s="300">
        <v>1.2362971754760665</v>
      </c>
      <c r="D180" s="300">
        <v>0.54619242243363353</v>
      </c>
      <c r="E180" s="300">
        <f t="shared" ref="E180:E181" si="284">SUM(B180:D180)</f>
        <v>6.7518785814477811</v>
      </c>
      <c r="F180" s="300"/>
      <c r="G180" s="300">
        <v>4.832645868558421</v>
      </c>
      <c r="H180" s="300">
        <v>1.4476820996157072</v>
      </c>
      <c r="I180" s="300">
        <v>1.074367205391922</v>
      </c>
      <c r="J180" s="300">
        <f t="shared" ref="J180:J181" si="285">SUM(G180:I180)</f>
        <v>7.35469517356605</v>
      </c>
      <c r="K180" s="300"/>
      <c r="L180" s="300">
        <v>4.7250244471403757</v>
      </c>
      <c r="M180" s="300">
        <v>1.4188555507035845</v>
      </c>
      <c r="N180" s="300">
        <v>1.2395047655159197</v>
      </c>
      <c r="O180" s="300">
        <f t="shared" ref="O180:O181" si="286">SUM(L180:N180)</f>
        <v>7.3833847633598797</v>
      </c>
      <c r="P180" s="300"/>
      <c r="Q180" s="300">
        <v>4.9982916675757165</v>
      </c>
      <c r="R180" s="300">
        <v>1.5373441365895792</v>
      </c>
      <c r="S180" s="300">
        <v>1.2452041130061091</v>
      </c>
      <c r="T180" s="300">
        <f t="shared" ref="T180:T181" si="287">SUM(Q180:S180)</f>
        <v>7.780839917171404</v>
      </c>
      <c r="U180" s="300"/>
      <c r="V180" s="300">
        <v>5.2987681340349893</v>
      </c>
      <c r="W180" s="300">
        <v>1.6918850282099498</v>
      </c>
      <c r="X180" s="300">
        <v>1.184281397153423</v>
      </c>
      <c r="Y180" s="300">
        <f t="shared" ref="Y180:Y181" si="288">SUM(V180:X180)</f>
        <v>8.1749345593983627</v>
      </c>
    </row>
    <row r="181" spans="1:25" x14ac:dyDescent="0.2">
      <c r="A181" s="264" t="s">
        <v>363</v>
      </c>
      <c r="B181" s="301">
        <f>SUM(B179:B180)</f>
        <v>17.291398786189113</v>
      </c>
      <c r="C181" s="301">
        <f t="shared" ref="C181" si="289">SUM(C179:C180)</f>
        <v>12.81890902824429</v>
      </c>
      <c r="D181" s="301">
        <f t="shared" ref="D181" si="290">SUM(D179:D180)</f>
        <v>2.1456921855666455</v>
      </c>
      <c r="E181" s="301">
        <f t="shared" si="284"/>
        <v>32.25600000000005</v>
      </c>
      <c r="F181" s="301"/>
      <c r="G181" s="301">
        <f>SUM(G179:G180)</f>
        <v>18.776009722564659</v>
      </c>
      <c r="H181" s="301">
        <f t="shared" ref="H181" si="291">SUM(H179:H180)</f>
        <v>14.218261972704081</v>
      </c>
      <c r="I181" s="301">
        <f t="shared" ref="I181" si="292">SUM(I179:I180)</f>
        <v>2.7007283047312391</v>
      </c>
      <c r="J181" s="301">
        <f t="shared" si="285"/>
        <v>35.694999999999979</v>
      </c>
      <c r="K181" s="301"/>
      <c r="L181" s="301">
        <f>SUM(L179:L180)</f>
        <v>18.83980782064874</v>
      </c>
      <c r="M181" s="301">
        <f t="shared" ref="M181" si="293">SUM(M179:M180)</f>
        <v>13.78171690698538</v>
      </c>
      <c r="N181" s="301">
        <f t="shared" ref="N181" si="294">SUM(N179:N180)</f>
        <v>2.3744752723658573</v>
      </c>
      <c r="O181" s="301">
        <f t="shared" si="286"/>
        <v>34.995999999999981</v>
      </c>
      <c r="P181" s="301"/>
      <c r="Q181" s="301">
        <f>SUM(Q179:Q180)</f>
        <v>20.338967003576396</v>
      </c>
      <c r="R181" s="301">
        <f t="shared" ref="R181" si="295">SUM(R179:R180)</f>
        <v>14.203646608576197</v>
      </c>
      <c r="S181" s="301">
        <f t="shared" ref="S181" si="296">SUM(S179:S180)</f>
        <v>2.515386387847431</v>
      </c>
      <c r="T181" s="301">
        <f t="shared" si="287"/>
        <v>37.058000000000021</v>
      </c>
      <c r="U181" s="301"/>
      <c r="V181" s="301">
        <f>SUM(V179:V180)</f>
        <v>22.428818124368682</v>
      </c>
      <c r="W181" s="301">
        <f t="shared" ref="W181" si="297">SUM(W179:W180)</f>
        <v>14.143613680865114</v>
      </c>
      <c r="X181" s="301">
        <f t="shared" ref="X181" si="298">SUM(X179:X180)</f>
        <v>2.6405681947662218</v>
      </c>
      <c r="Y181" s="301">
        <f t="shared" si="288"/>
        <v>39.213000000000022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1.2574982421077259</v>
      </c>
      <c r="C188" s="300">
        <v>2.1292567257728781</v>
      </c>
      <c r="D188" s="300">
        <v>0.83409816060589459</v>
      </c>
      <c r="E188" s="300">
        <f>SUM(B188:D188)</f>
        <v>4.2208531284864987</v>
      </c>
      <c r="F188" s="300"/>
      <c r="G188" s="300">
        <v>1.1473596302143501</v>
      </c>
      <c r="H188" s="300">
        <v>1.8120211810964106</v>
      </c>
      <c r="I188" s="300">
        <v>0.8295489525054609</v>
      </c>
      <c r="J188" s="300">
        <f>SUM(G188:I188)</f>
        <v>3.7889297638162214</v>
      </c>
      <c r="K188" s="300"/>
      <c r="L188" s="300">
        <v>1.3904509101410831</v>
      </c>
      <c r="M188" s="300">
        <v>2.0590005193059313</v>
      </c>
      <c r="N188" s="300">
        <v>0.66843937839505874</v>
      </c>
      <c r="O188" s="300">
        <f>SUM(L188:N188)</f>
        <v>4.1178908078420733</v>
      </c>
      <c r="P188" s="300"/>
      <c r="Q188" s="300">
        <v>1.2455629923506502</v>
      </c>
      <c r="R188" s="300">
        <v>1.9708592875435855</v>
      </c>
      <c r="S188" s="300">
        <v>0.54656373444499207</v>
      </c>
      <c r="T188" s="300">
        <f>SUM(Q188:S188)</f>
        <v>3.7629860143392273</v>
      </c>
      <c r="U188" s="300"/>
      <c r="V188" s="300">
        <v>1.2675886880197549</v>
      </c>
      <c r="W188" s="300">
        <v>2.1300363169599832</v>
      </c>
      <c r="X188" s="300">
        <v>0.60992668456564525</v>
      </c>
      <c r="Y188" s="300">
        <f>SUM(V188:X188)</f>
        <v>4.0075516895453838</v>
      </c>
    </row>
    <row r="189" spans="1:25" x14ac:dyDescent="0.2">
      <c r="A189" s="260" t="s">
        <v>364</v>
      </c>
      <c r="B189" s="300">
        <v>1.5602293004010965</v>
      </c>
      <c r="C189" s="300">
        <v>1.5242402934847561</v>
      </c>
      <c r="D189" s="300">
        <v>1.4416772776276612</v>
      </c>
      <c r="E189" s="300">
        <f t="shared" ref="E189:E190" si="299">SUM(B189:D189)</f>
        <v>4.5261468715135145</v>
      </c>
      <c r="F189" s="300"/>
      <c r="G189" s="300">
        <v>1.7958152293712768</v>
      </c>
      <c r="H189" s="300">
        <v>1.0935210657060861</v>
      </c>
      <c r="I189" s="300">
        <v>1.8047339411064205</v>
      </c>
      <c r="J189" s="300">
        <f t="shared" ref="J189:J190" si="300">SUM(G189:I189)</f>
        <v>4.6940702361837836</v>
      </c>
      <c r="K189" s="300"/>
      <c r="L189" s="300">
        <v>1.5378294472424308</v>
      </c>
      <c r="M189" s="300">
        <v>1.1783669121060925</v>
      </c>
      <c r="N189" s="300">
        <v>1.4439128328094013</v>
      </c>
      <c r="O189" s="300">
        <f t="shared" ref="O189:O190" si="301">SUM(L189:N189)</f>
        <v>4.1601091921579245</v>
      </c>
      <c r="P189" s="300"/>
      <c r="Q189" s="300">
        <v>1.4738343703370136</v>
      </c>
      <c r="R189" s="300">
        <v>1.1665627639791374</v>
      </c>
      <c r="S189" s="300">
        <v>1.2426168513446265</v>
      </c>
      <c r="T189" s="300">
        <f t="shared" ref="T189:T190" si="302">SUM(Q189:S189)</f>
        <v>3.8830139856607779</v>
      </c>
      <c r="U189" s="300"/>
      <c r="V189" s="300">
        <v>1.6107070589385324</v>
      </c>
      <c r="W189" s="300">
        <v>1.3190896700671311</v>
      </c>
      <c r="X189" s="300">
        <v>1.3516515814489534</v>
      </c>
      <c r="Y189" s="300">
        <f t="shared" ref="Y189:Y190" si="303">SUM(V189:X189)</f>
        <v>4.2814483104546168</v>
      </c>
    </row>
    <row r="190" spans="1:25" x14ac:dyDescent="0.2">
      <c r="A190" s="264" t="s">
        <v>363</v>
      </c>
      <c r="B190" s="301">
        <f>SUM(B188:B189)</f>
        <v>2.8177275425088224</v>
      </c>
      <c r="C190" s="301">
        <f t="shared" ref="C190" si="304">SUM(C188:C189)</f>
        <v>3.6534970192576344</v>
      </c>
      <c r="D190" s="301">
        <f t="shared" ref="D190" si="305">SUM(D188:D189)</f>
        <v>2.2757754382335555</v>
      </c>
      <c r="E190" s="301">
        <f t="shared" si="299"/>
        <v>8.7470000000000123</v>
      </c>
      <c r="F190" s="301"/>
      <c r="G190" s="301">
        <f>SUM(G188:G189)</f>
        <v>2.9431748595856266</v>
      </c>
      <c r="H190" s="301">
        <f t="shared" ref="H190" si="306">SUM(H188:H189)</f>
        <v>2.9055422468024967</v>
      </c>
      <c r="I190" s="301">
        <f t="shared" ref="I190" si="307">SUM(I188:I189)</f>
        <v>2.6342828936118812</v>
      </c>
      <c r="J190" s="301">
        <f t="shared" si="300"/>
        <v>8.4830000000000041</v>
      </c>
      <c r="K190" s="301"/>
      <c r="L190" s="301">
        <f>SUM(L188:L189)</f>
        <v>2.9282803573835139</v>
      </c>
      <c r="M190" s="301">
        <f t="shared" ref="M190" si="308">SUM(M188:M189)</f>
        <v>3.2373674314120238</v>
      </c>
      <c r="N190" s="301">
        <f t="shared" ref="N190" si="309">SUM(N188:N189)</f>
        <v>2.1123522112044602</v>
      </c>
      <c r="O190" s="301">
        <f t="shared" si="301"/>
        <v>8.2779999999999969</v>
      </c>
      <c r="P190" s="301"/>
      <c r="Q190" s="301">
        <f>SUM(Q188:Q189)</f>
        <v>2.7193973626876637</v>
      </c>
      <c r="R190" s="301">
        <f t="shared" ref="R190" si="310">SUM(R188:R189)</f>
        <v>3.1374220515227229</v>
      </c>
      <c r="S190" s="301">
        <f t="shared" ref="S190" si="311">SUM(S188:S189)</f>
        <v>1.7891805857896186</v>
      </c>
      <c r="T190" s="301">
        <f t="shared" si="302"/>
        <v>7.6460000000000052</v>
      </c>
      <c r="U190" s="301"/>
      <c r="V190" s="301">
        <f>SUM(V188:V189)</f>
        <v>2.8782957469582873</v>
      </c>
      <c r="W190" s="301">
        <f t="shared" ref="W190" si="312">SUM(W188:W189)</f>
        <v>3.4491259870271143</v>
      </c>
      <c r="X190" s="301">
        <f t="shared" ref="X190" si="313">SUM(X188:X189)</f>
        <v>1.9615782660145986</v>
      </c>
      <c r="Y190" s="301">
        <f t="shared" si="303"/>
        <v>8.2889999999999997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2.0165168020369801</v>
      </c>
      <c r="C197" s="300">
        <v>1.8485355969935815</v>
      </c>
      <c r="D197" s="300">
        <v>1.7235041318664726</v>
      </c>
      <c r="E197" s="300">
        <f>SUM(B197:D197)</f>
        <v>5.5885565308970344</v>
      </c>
      <c r="F197" s="300"/>
      <c r="G197" s="300">
        <v>1.8885316022363683</v>
      </c>
      <c r="H197" s="300">
        <v>1.8378313068986354</v>
      </c>
      <c r="I197" s="300">
        <v>1.981228279630463</v>
      </c>
      <c r="J197" s="300">
        <f>SUM(G197:I197)</f>
        <v>5.7075911887654662</v>
      </c>
      <c r="K197" s="300"/>
      <c r="L197" s="300">
        <v>1.9215357669209079</v>
      </c>
      <c r="M197" s="300">
        <v>1.6126809682640817</v>
      </c>
      <c r="N197" s="300">
        <v>1.9288612382447805</v>
      </c>
      <c r="O197" s="300">
        <f>SUM(L197:N197)</f>
        <v>5.4630779734297699</v>
      </c>
      <c r="P197" s="300"/>
      <c r="Q197" s="300">
        <v>1.8078316547045594</v>
      </c>
      <c r="R197" s="300">
        <v>1.5438481804218294</v>
      </c>
      <c r="S197" s="300">
        <v>1.8790482917622453</v>
      </c>
      <c r="T197" s="300">
        <f>SUM(Q197:S197)</f>
        <v>5.2307281268886339</v>
      </c>
      <c r="U197" s="300"/>
      <c r="V197" s="300">
        <v>1.7382088934977289</v>
      </c>
      <c r="W197" s="300">
        <v>1.505290615954747</v>
      </c>
      <c r="X197" s="300">
        <v>1.863131943885415</v>
      </c>
      <c r="Y197" s="300">
        <f>SUM(V197:X197)</f>
        <v>5.1066314533378909</v>
      </c>
    </row>
    <row r="198" spans="1:25" x14ac:dyDescent="0.2">
      <c r="A198" s="260" t="s">
        <v>364</v>
      </c>
      <c r="B198" s="300">
        <v>2.088842043108313</v>
      </c>
      <c r="C198" s="300">
        <v>0.60076611536243241</v>
      </c>
      <c r="D198" s="300">
        <v>0.79483531063221957</v>
      </c>
      <c r="E198" s="300">
        <f t="shared" ref="E198:E199" si="314">SUM(B198:D198)</f>
        <v>3.4844434691029651</v>
      </c>
      <c r="F198" s="300"/>
      <c r="G198" s="300">
        <v>1.6674522028154442</v>
      </c>
      <c r="H198" s="300">
        <v>0.8472171671094979</v>
      </c>
      <c r="I198" s="300">
        <v>0.61873944130958869</v>
      </c>
      <c r="J198" s="300">
        <f t="shared" ref="J198:J199" si="315">SUM(G198:I198)</f>
        <v>3.1334088112345304</v>
      </c>
      <c r="K198" s="300"/>
      <c r="L198" s="300">
        <v>1.6986475289217291</v>
      </c>
      <c r="M198" s="300">
        <v>0.73254713321384257</v>
      </c>
      <c r="N198" s="300">
        <v>0.43672736443466398</v>
      </c>
      <c r="O198" s="300">
        <f t="shared" ref="O198:O199" si="316">SUM(L198:N198)</f>
        <v>2.8679220265702359</v>
      </c>
      <c r="P198" s="300"/>
      <c r="Q198" s="300">
        <v>1.703844655309116</v>
      </c>
      <c r="R198" s="300">
        <v>0.70884649737817951</v>
      </c>
      <c r="S198" s="300">
        <v>0.43758072042407059</v>
      </c>
      <c r="T198" s="300">
        <f t="shared" ref="T198:T199" si="317">SUM(Q198:S198)</f>
        <v>2.8502718731113661</v>
      </c>
      <c r="U198" s="300"/>
      <c r="V198" s="300">
        <v>1.7980991037522298</v>
      </c>
      <c r="W198" s="300">
        <v>0.71632548457194201</v>
      </c>
      <c r="X198" s="300">
        <v>0.45994395833792401</v>
      </c>
      <c r="Y198" s="300">
        <f t="shared" ref="Y198:Y199" si="318">SUM(V198:X198)</f>
        <v>2.9743685466620957</v>
      </c>
    </row>
    <row r="199" spans="1:25" x14ac:dyDescent="0.2">
      <c r="A199" s="264" t="s">
        <v>363</v>
      </c>
      <c r="B199" s="301">
        <f>SUM(B197:B198)</f>
        <v>4.1053588451452931</v>
      </c>
      <c r="C199" s="301">
        <f t="shared" ref="C199" si="319">SUM(C197:C198)</f>
        <v>2.4493017123560139</v>
      </c>
      <c r="D199" s="301">
        <f t="shared" ref="D199" si="320">SUM(D197:D198)</f>
        <v>2.518339442498692</v>
      </c>
      <c r="E199" s="301">
        <f t="shared" si="314"/>
        <v>9.0730000000000004</v>
      </c>
      <c r="F199" s="301"/>
      <c r="G199" s="301">
        <f>SUM(G197:G198)</f>
        <v>3.5559838050518122</v>
      </c>
      <c r="H199" s="301">
        <f t="shared" ref="H199" si="321">SUM(H197:H198)</f>
        <v>2.6850484740081333</v>
      </c>
      <c r="I199" s="301">
        <f t="shared" ref="I199" si="322">SUM(I197:I198)</f>
        <v>2.5999677209400516</v>
      </c>
      <c r="J199" s="301">
        <f t="shared" si="315"/>
        <v>8.8409999999999975</v>
      </c>
      <c r="K199" s="301"/>
      <c r="L199" s="301">
        <f>SUM(L197:L198)</f>
        <v>3.620183295842637</v>
      </c>
      <c r="M199" s="301">
        <f t="shared" ref="M199" si="323">SUM(M197:M198)</f>
        <v>2.3452281014779244</v>
      </c>
      <c r="N199" s="301">
        <f t="shared" ref="N199" si="324">SUM(N197:N198)</f>
        <v>2.3655886026794444</v>
      </c>
      <c r="O199" s="301">
        <f t="shared" si="316"/>
        <v>8.3310000000000066</v>
      </c>
      <c r="P199" s="301"/>
      <c r="Q199" s="301">
        <f>SUM(Q197:Q198)</f>
        <v>3.5116763100136756</v>
      </c>
      <c r="R199" s="301">
        <f t="shared" ref="R199" si="325">SUM(R197:R198)</f>
        <v>2.252694677800009</v>
      </c>
      <c r="S199" s="301">
        <f t="shared" ref="S199" si="326">SUM(S197:S198)</f>
        <v>2.3166290121863158</v>
      </c>
      <c r="T199" s="301">
        <f t="shared" si="317"/>
        <v>8.0809999999999995</v>
      </c>
      <c r="U199" s="301"/>
      <c r="V199" s="301">
        <f>SUM(V197:V198)</f>
        <v>3.5363079972499589</v>
      </c>
      <c r="W199" s="301">
        <f t="shared" ref="W199" si="327">SUM(W197:W198)</f>
        <v>2.2216161005266892</v>
      </c>
      <c r="X199" s="301">
        <f t="shared" ref="X199" si="328">SUM(X197:X198)</f>
        <v>2.3230759022233389</v>
      </c>
      <c r="Y199" s="301">
        <f t="shared" si="318"/>
        <v>8.0809999999999871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Worcestershire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0.85418885277923629</v>
      </c>
      <c r="N7">
        <f>'Ind T4'!C122</f>
        <v>0.44588320814158422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1.643960672390099</v>
      </c>
      <c r="N9">
        <f>'Ind T4'!C120</f>
        <v>0.76138091036845879</v>
      </c>
    </row>
    <row r="10" spans="1:16" x14ac:dyDescent="0.2">
      <c r="L10" s="13" t="str">
        <f>'Ind T4'!A80</f>
        <v>Education</v>
      </c>
      <c r="M10">
        <f>'Ind T4'!B119</f>
        <v>-1.2944743019701277</v>
      </c>
      <c r="N10">
        <f>'Ind T4'!C119</f>
        <v>0.6176033362235156</v>
      </c>
    </row>
    <row r="11" spans="1:16" x14ac:dyDescent="0.2">
      <c r="L11" s="13" t="str">
        <f>'Ind T4'!A79</f>
        <v>Public admin. and defence</v>
      </c>
      <c r="M11">
        <f>'Ind T4'!B118</f>
        <v>-0.41006726852588216</v>
      </c>
      <c r="N11">
        <f>'Ind T4'!C118</f>
        <v>0.24299159374989721</v>
      </c>
    </row>
    <row r="12" spans="1:16" x14ac:dyDescent="0.2">
      <c r="L12" s="1" t="str">
        <f>CONCATENATE("[",'Ind T4'!A78,"]")</f>
        <v>[Non-marketed services]</v>
      </c>
      <c r="M12">
        <f>'Ind T4'!B117</f>
        <v>0.28963175326019996</v>
      </c>
      <c r="N12">
        <f>'Ind T4'!C117</f>
        <v>0.64036032791907616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-1.691913096903841</v>
      </c>
      <c r="N14" s="13">
        <f>'Ind T4'!C115</f>
        <v>-0.20291298430012983</v>
      </c>
    </row>
    <row r="15" spans="1:16" x14ac:dyDescent="0.2">
      <c r="L15" s="13" t="str">
        <f>'Ind T4'!A75</f>
        <v>Arts and entertainment</v>
      </c>
      <c r="M15" s="13">
        <f>'Ind T4'!B114</f>
        <v>-1.0961359868506992</v>
      </c>
      <c r="N15" s="13">
        <f>'Ind T4'!C114</f>
        <v>8.8533337701424131E-3</v>
      </c>
    </row>
    <row r="16" spans="1:16" x14ac:dyDescent="0.2">
      <c r="L16" s="13" t="str">
        <f>'Ind T4'!A74</f>
        <v>Support services</v>
      </c>
      <c r="M16" s="13">
        <f>'Ind T4'!B113</f>
        <v>9.2165156104696102</v>
      </c>
      <c r="N16" s="13">
        <f>'Ind T4'!C113</f>
        <v>0.81637368122855491</v>
      </c>
    </row>
    <row r="17" spans="12:14" x14ac:dyDescent="0.2">
      <c r="L17" s="13" t="str">
        <f>'Ind T4'!A73</f>
        <v>Professional services</v>
      </c>
      <c r="M17" s="13">
        <f>'Ind T4'!B112</f>
        <v>0.55426413060262192</v>
      </c>
      <c r="N17" s="13">
        <f>'Ind T4'!C112</f>
        <v>0.6802041058201258</v>
      </c>
    </row>
    <row r="18" spans="12:14" x14ac:dyDescent="0.2">
      <c r="L18" s="13" t="str">
        <f>'Ind T4'!A72</f>
        <v>Real estate</v>
      </c>
      <c r="M18" s="13">
        <f>'Ind T4'!B111</f>
        <v>1.6224170883599731</v>
      </c>
      <c r="N18" s="13">
        <f>'Ind T4'!C111</f>
        <v>1.0270215355552947</v>
      </c>
    </row>
    <row r="19" spans="12:14" x14ac:dyDescent="0.2">
      <c r="L19" t="str">
        <f>'Ind T4'!A71</f>
        <v>Finance and insurance</v>
      </c>
      <c r="M19">
        <f>'Ind T4'!B110</f>
        <v>-2.2131356748835262</v>
      </c>
      <c r="N19">
        <f>'Ind T4'!C110</f>
        <v>-0.25555659797832364</v>
      </c>
    </row>
    <row r="20" spans="12:14" x14ac:dyDescent="0.2">
      <c r="L20" t="str">
        <f>'Ind T4'!A70</f>
        <v>Information technology</v>
      </c>
      <c r="M20">
        <f>'Ind T4'!B109</f>
        <v>2.3208478167777269</v>
      </c>
      <c r="N20">
        <f>'Ind T4'!C109</f>
        <v>0.72846757369162685</v>
      </c>
    </row>
    <row r="21" spans="12:14" x14ac:dyDescent="0.2">
      <c r="L21" t="str">
        <f>'Ind T4'!A69</f>
        <v>Media</v>
      </c>
      <c r="M21">
        <f>'Ind T4'!B108</f>
        <v>2.0302950270958853</v>
      </c>
      <c r="N21">
        <f>'Ind T4'!C108</f>
        <v>2.6198618838124688E-2</v>
      </c>
    </row>
    <row r="22" spans="12:14" x14ac:dyDescent="0.2">
      <c r="L22" s="1" t="str">
        <f>CONCATENATE("[",'Ind T4'!A68,"]")</f>
        <v>[Business and other services]</v>
      </c>
      <c r="M22">
        <f>'Ind T4'!B107</f>
        <v>2.6858487135634768</v>
      </c>
      <c r="N22">
        <f>'Ind T4'!C107</f>
        <v>0.5517654509707981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3.7850647266854276</v>
      </c>
      <c r="N24">
        <f>'Ind T4'!C105</f>
        <v>1.3733315020259207</v>
      </c>
    </row>
    <row r="25" spans="12:14" x14ac:dyDescent="0.2">
      <c r="L25" s="13" t="str">
        <f>'Ind T4'!A65</f>
        <v>Transport and storage</v>
      </c>
      <c r="M25">
        <f>'Ind T4'!B104</f>
        <v>5.41014154909496</v>
      </c>
      <c r="N25">
        <f>'Ind T4'!C104</f>
        <v>0.760782712895125</v>
      </c>
    </row>
    <row r="26" spans="12:14" x14ac:dyDescent="0.2">
      <c r="L26" s="13" t="str">
        <f>'Ind T4'!A64</f>
        <v>Wholesale and retail trade</v>
      </c>
      <c r="M26">
        <f>'Ind T4'!B103</f>
        <v>-1.3699911327726633</v>
      </c>
      <c r="N26">
        <f>'Ind T4'!C103</f>
        <v>0.13852892561641017</v>
      </c>
    </row>
    <row r="27" spans="12:14" x14ac:dyDescent="0.2">
      <c r="L27" s="1" t="str">
        <f>CONCATENATE("[",'Ind T4'!A63,"]")</f>
        <v>[Trade, accomod. and transport]</v>
      </c>
      <c r="M27">
        <f>'Ind T4'!B102</f>
        <v>1.0670911053162202</v>
      </c>
      <c r="N27">
        <f>'Ind T4'!C102</f>
        <v>0.60009420911326661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2.4831752727221268</v>
      </c>
      <c r="N29">
        <f>'Ind T4'!C100</f>
        <v>0.10158408216141002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-2.3002527141085083</v>
      </c>
      <c r="N31">
        <f>'Ind T4'!C98</f>
        <v>-0.6594846305705615</v>
      </c>
    </row>
    <row r="32" spans="12:14" x14ac:dyDescent="0.2">
      <c r="L32" s="13" t="str">
        <f>'Ind T4'!A58</f>
        <v>Engineering</v>
      </c>
      <c r="M32">
        <f>'Ind T4'!B97</f>
        <v>1.9396243344291797</v>
      </c>
      <c r="N32">
        <f>'Ind T4'!C97</f>
        <v>-3.5352241714692312E-3</v>
      </c>
    </row>
    <row r="33" spans="12:14" x14ac:dyDescent="0.2">
      <c r="L33" s="13" t="str">
        <f>'Ind T4'!A57</f>
        <v>Food drink and tobacco</v>
      </c>
      <c r="M33">
        <f>'Ind T4'!B96</f>
        <v>-5.0959337127703508</v>
      </c>
      <c r="N33">
        <f>'Ind T4'!C96</f>
        <v>-0.12900297787585835</v>
      </c>
    </row>
    <row r="34" spans="12:14" x14ac:dyDescent="0.2">
      <c r="L34" s="1" t="str">
        <f>CONCATENATE("[",'Ind T4'!A56,"]")</f>
        <v>[Manufacturing]</v>
      </c>
      <c r="M34">
        <f>'Ind T4'!B95</f>
        <v>-1.7853140187062744</v>
      </c>
      <c r="N34">
        <f>'Ind T4'!C95</f>
        <v>-0.43450341980753038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-6.2046458779351221</v>
      </c>
      <c r="N36">
        <f>'Ind T4'!C93</f>
        <v>0.51895080450328201</v>
      </c>
    </row>
    <row r="37" spans="12:14" x14ac:dyDescent="0.2">
      <c r="L37" s="13" t="str">
        <f>'Ind T4'!A53</f>
        <v>Electricity and gas</v>
      </c>
      <c r="M37">
        <f>'Ind T4'!B92</f>
        <v>-3.590981930478232</v>
      </c>
      <c r="N37">
        <f>'Ind T4'!C92</f>
        <v>-0.32579754105541703</v>
      </c>
    </row>
    <row r="38" spans="12:14" x14ac:dyDescent="0.2">
      <c r="L38" s="13" t="str">
        <f>'Ind T4'!A52</f>
        <v>Mining and quarrying</v>
      </c>
      <c r="M38">
        <f>'Ind T4'!B91</f>
        <v>10.756634324828983</v>
      </c>
      <c r="N38">
        <f>'Ind T4'!C91</f>
        <v>-5.2626646123717258</v>
      </c>
    </row>
    <row r="39" spans="12:14" x14ac:dyDescent="0.2">
      <c r="L39" s="45" t="str">
        <f>'Ind T4'!A51</f>
        <v>Agriculture</v>
      </c>
      <c r="M39">
        <f>'Ind T4'!B90</f>
        <v>-11.669784248236336</v>
      </c>
      <c r="N39">
        <f>'Ind T4'!C90</f>
        <v>0.30946532826698903</v>
      </c>
    </row>
    <row r="40" spans="12:14" x14ac:dyDescent="0.2">
      <c r="L40" s="1" t="str">
        <f>CONCATENATE("[",'Ind T4'!A50,"]")</f>
        <v>[Primary sector and utilities]</v>
      </c>
      <c r="M40">
        <f>'Ind T4'!B89</f>
        <v>-8.9839359666455074</v>
      </c>
      <c r="N40">
        <f>'Ind T4'!C89</f>
        <v>0.17952146583539719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Worcestershire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10.295999999999989</v>
      </c>
      <c r="N5" s="11">
        <f t="shared" ref="N5:AL5" si="1">SUM(N6:N9)</f>
        <v>7.3170000000000002</v>
      </c>
      <c r="O5" s="11">
        <f t="shared" si="1"/>
        <v>8.1510000000000087</v>
      </c>
      <c r="P5" s="11">
        <f t="shared" si="1"/>
        <v>7.1129999999999871</v>
      </c>
      <c r="Q5" s="11">
        <f t="shared" si="1"/>
        <v>8.4220000000000077</v>
      </c>
      <c r="R5" s="11">
        <f t="shared" si="1"/>
        <v>8.3959999999999848</v>
      </c>
      <c r="S5" s="11">
        <f t="shared" si="1"/>
        <v>6.6729999999999974</v>
      </c>
      <c r="T5" s="11">
        <f t="shared" si="1"/>
        <v>6.8039999999999949</v>
      </c>
      <c r="U5" s="11">
        <f t="shared" si="1"/>
        <v>8.5350000000000001</v>
      </c>
      <c r="V5" s="11">
        <f t="shared" si="1"/>
        <v>6.7769999999999992</v>
      </c>
      <c r="W5" s="11">
        <f t="shared" si="1"/>
        <v>5.2439999999999927</v>
      </c>
      <c r="X5" s="11">
        <f t="shared" si="1"/>
        <v>5.2149999999999981</v>
      </c>
      <c r="Y5" s="11">
        <f t="shared" si="1"/>
        <v>5.2199999999999971</v>
      </c>
      <c r="Z5" s="11">
        <f t="shared" si="1"/>
        <v>5.2630000000000106</v>
      </c>
      <c r="AA5" s="11">
        <f t="shared" si="1"/>
        <v>5.340999999999994</v>
      </c>
      <c r="AB5" s="11">
        <f t="shared" si="1"/>
        <v>5.3620000000000001</v>
      </c>
      <c r="AC5" s="11">
        <f t="shared" si="1"/>
        <v>5.3779999999999983</v>
      </c>
      <c r="AD5" s="11">
        <f t="shared" si="1"/>
        <v>5.3850000000000016</v>
      </c>
      <c r="AE5" s="11">
        <f t="shared" si="1"/>
        <v>5.3870000000000022</v>
      </c>
      <c r="AF5" s="11">
        <f t="shared" si="1"/>
        <v>5.3870000000000156</v>
      </c>
      <c r="AG5" s="11">
        <f t="shared" si="1"/>
        <v>5.3879999999999946</v>
      </c>
      <c r="AH5" s="11">
        <f t="shared" si="1"/>
        <v>5.3879999999999999</v>
      </c>
      <c r="AI5" s="11">
        <f t="shared" si="1"/>
        <v>5.3900000000000068</v>
      </c>
      <c r="AJ5" s="11">
        <f t="shared" si="1"/>
        <v>5.3880000000000052</v>
      </c>
      <c r="AK5" s="11">
        <f t="shared" si="1"/>
        <v>5.3880000000000043</v>
      </c>
      <c r="AL5" s="11">
        <f t="shared" si="1"/>
        <v>5.3870000000000005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7.6879999999999926</v>
      </c>
      <c r="N6" s="11">
        <v>4.6289999999999978</v>
      </c>
      <c r="O6" s="11">
        <v>5.3020000000000094</v>
      </c>
      <c r="P6" s="11">
        <v>4.6449999999999916</v>
      </c>
      <c r="Q6" s="11">
        <v>5.3910000000000062</v>
      </c>
      <c r="R6" s="11">
        <v>5.409999999999993</v>
      </c>
      <c r="S6" s="11">
        <v>4.2649999999999961</v>
      </c>
      <c r="T6" s="11">
        <v>3.261000000000001</v>
      </c>
      <c r="U6" s="11">
        <v>6.0460000000000038</v>
      </c>
      <c r="V6" s="11">
        <v>4.2909999999999977</v>
      </c>
      <c r="W6" s="11">
        <v>2.9089999999999958</v>
      </c>
      <c r="X6" s="11">
        <v>2.9420000000000019</v>
      </c>
      <c r="Y6" s="11">
        <v>2.9719999999999995</v>
      </c>
      <c r="Z6" s="11">
        <v>3.0140000000000065</v>
      </c>
      <c r="AA6" s="11">
        <v>3.044999999999991</v>
      </c>
      <c r="AB6" s="11">
        <v>3.043000000000001</v>
      </c>
      <c r="AC6" s="11">
        <v>3.043999999999996</v>
      </c>
      <c r="AD6" s="11">
        <v>3.043000000000001</v>
      </c>
      <c r="AE6" s="11">
        <v>3.0420000000000029</v>
      </c>
      <c r="AF6" s="11">
        <v>3.0410000000000093</v>
      </c>
      <c r="AG6" s="11">
        <v>3.0429999999999966</v>
      </c>
      <c r="AH6" s="11">
        <v>3.0439999999999996</v>
      </c>
      <c r="AI6" s="11">
        <v>3.0460000000000038</v>
      </c>
      <c r="AJ6" s="11">
        <v>3.047000000000005</v>
      </c>
      <c r="AK6" s="172">
        <v>3.0470000000000019</v>
      </c>
      <c r="AL6" s="11">
        <v>3.0470000000000046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4.3999999999999886E-2</v>
      </c>
      <c r="N7" s="11">
        <v>3.7999999999999985E-2</v>
      </c>
      <c r="O7" s="11">
        <v>0.29400000000000026</v>
      </c>
      <c r="P7" s="11">
        <v>5.1000000000000066E-2</v>
      </c>
      <c r="Q7" s="11">
        <v>3.1999999999999945E-2</v>
      </c>
      <c r="R7" s="11">
        <v>0.13500000000000009</v>
      </c>
      <c r="S7" s="11">
        <v>4.0000000000000015E-2</v>
      </c>
      <c r="T7" s="11">
        <v>7.6999999999999805E-2</v>
      </c>
      <c r="U7" s="11">
        <v>0.21000000000000019</v>
      </c>
      <c r="V7" s="11">
        <v>0.21200000000000041</v>
      </c>
      <c r="W7" s="11">
        <v>0.22500000000000001</v>
      </c>
      <c r="X7" s="11">
        <v>0.20699999999999985</v>
      </c>
      <c r="Y7" s="11">
        <v>0.20000000000000021</v>
      </c>
      <c r="Z7" s="11">
        <v>0.186</v>
      </c>
      <c r="AA7" s="11">
        <v>0.17200000000000032</v>
      </c>
      <c r="AB7" s="11">
        <v>0.16099999999999953</v>
      </c>
      <c r="AC7" s="11">
        <v>0.15199999999999994</v>
      </c>
      <c r="AD7" s="11">
        <v>0.14399999999999982</v>
      </c>
      <c r="AE7" s="11">
        <v>0.13700000000000015</v>
      </c>
      <c r="AF7" s="11">
        <v>0.12999999999999995</v>
      </c>
      <c r="AG7" s="11">
        <v>0.12400000000000008</v>
      </c>
      <c r="AH7" s="11">
        <v>0.11800000000000023</v>
      </c>
      <c r="AI7" s="11">
        <v>0.11299999999999999</v>
      </c>
      <c r="AJ7" s="11">
        <v>0.10800000000000012</v>
      </c>
      <c r="AK7" s="172">
        <v>0.10400000000000002</v>
      </c>
      <c r="AL7" s="11">
        <v>9.9999999999999992E-2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0.65400000000000058</v>
      </c>
      <c r="N8" s="11">
        <v>0.44800000000000034</v>
      </c>
      <c r="O8" s="11">
        <v>0.35200000000000026</v>
      </c>
      <c r="P8" s="11">
        <v>0.39599999999999941</v>
      </c>
      <c r="Q8" s="11">
        <v>0.55099999999999982</v>
      </c>
      <c r="R8" s="11">
        <v>0.37699999999999922</v>
      </c>
      <c r="S8" s="11">
        <v>0.47499999999999987</v>
      </c>
      <c r="T8" s="11">
        <v>0.35900000000000065</v>
      </c>
      <c r="U8" s="11">
        <v>0.26100000000000023</v>
      </c>
      <c r="V8" s="11">
        <v>0.2870000000000007</v>
      </c>
      <c r="W8" s="11">
        <v>0.31399999999999961</v>
      </c>
      <c r="X8" s="11">
        <v>0.3099999999999995</v>
      </c>
      <c r="Y8" s="11">
        <v>0.30499999999999994</v>
      </c>
      <c r="Z8" s="11">
        <v>0.30400000000000038</v>
      </c>
      <c r="AA8" s="11">
        <v>0.30300000000000049</v>
      </c>
      <c r="AB8" s="11">
        <v>0.30299999999999916</v>
      </c>
      <c r="AC8" s="11">
        <v>0.30199999999999894</v>
      </c>
      <c r="AD8" s="11">
        <v>0.30199999999999999</v>
      </c>
      <c r="AE8" s="11">
        <v>0.30099999999999966</v>
      </c>
      <c r="AF8" s="11">
        <v>0.30099999999999999</v>
      </c>
      <c r="AG8" s="11">
        <v>0.30000000000000021</v>
      </c>
      <c r="AH8" s="11">
        <v>0.30000000000000049</v>
      </c>
      <c r="AI8" s="11">
        <v>0.30000000000000054</v>
      </c>
      <c r="AJ8" s="11">
        <v>0.29899999999999916</v>
      </c>
      <c r="AK8" s="172">
        <v>0.2990000000000001</v>
      </c>
      <c r="AL8" s="11">
        <v>0.29900000000000088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1.9099999999999964</v>
      </c>
      <c r="N9" s="11">
        <v>2.2020000000000017</v>
      </c>
      <c r="O9" s="11">
        <v>2.2029999999999981</v>
      </c>
      <c r="P9" s="11">
        <v>2.0209999999999964</v>
      </c>
      <c r="Q9" s="11">
        <v>2.4480000000000017</v>
      </c>
      <c r="R9" s="11">
        <v>2.4739999999999926</v>
      </c>
      <c r="S9" s="11">
        <v>1.8930000000000018</v>
      </c>
      <c r="T9" s="11">
        <v>3.1069999999999935</v>
      </c>
      <c r="U9" s="11">
        <v>2.0179999999999962</v>
      </c>
      <c r="V9" s="11">
        <v>1.9870000000000005</v>
      </c>
      <c r="W9" s="11">
        <v>1.7959999999999974</v>
      </c>
      <c r="X9" s="11">
        <v>1.7559999999999965</v>
      </c>
      <c r="Y9" s="11">
        <v>1.7429999999999977</v>
      </c>
      <c r="Z9" s="11">
        <v>1.7590000000000043</v>
      </c>
      <c r="AA9" s="11">
        <v>1.8210000000000028</v>
      </c>
      <c r="AB9" s="11">
        <v>1.8550000000000002</v>
      </c>
      <c r="AC9" s="11">
        <v>1.8800000000000032</v>
      </c>
      <c r="AD9" s="11">
        <v>1.8960000000000006</v>
      </c>
      <c r="AE9" s="11">
        <v>1.9069999999999996</v>
      </c>
      <c r="AF9" s="11">
        <v>1.9150000000000065</v>
      </c>
      <c r="AG9" s="11">
        <v>1.9209999999999974</v>
      </c>
      <c r="AH9" s="11">
        <v>1.9259999999999995</v>
      </c>
      <c r="AI9" s="11">
        <v>1.9310000000000023</v>
      </c>
      <c r="AJ9" s="11">
        <v>1.9340000000000015</v>
      </c>
      <c r="AK9" s="172">
        <v>1.9380000000000022</v>
      </c>
      <c r="AL9" s="11">
        <v>1.9409999999999952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34.611999999999917</v>
      </c>
      <c r="N11" s="11">
        <f t="shared" si="2"/>
        <v>34.33799999999998</v>
      </c>
      <c r="O11" s="11">
        <f t="shared" si="2"/>
        <v>33.491999999999997</v>
      </c>
      <c r="P11" s="11">
        <f t="shared" si="2"/>
        <v>33.761999999999972</v>
      </c>
      <c r="Q11" s="11">
        <f t="shared" si="2"/>
        <v>35.359999999999943</v>
      </c>
      <c r="R11" s="11">
        <f t="shared" ref="R11" si="3">SUM(R12:R14)</f>
        <v>35.130999999999965</v>
      </c>
      <c r="S11" s="11">
        <f t="shared" ref="S11" si="4">SUM(S12:S14)</f>
        <v>35.449999999999875</v>
      </c>
      <c r="T11" s="11">
        <f t="shared" ref="T11" si="5">SUM(T12:T14)</f>
        <v>34.851999999999933</v>
      </c>
      <c r="U11" s="11">
        <f t="shared" ref="U11" si="6">SUM(U12:U14)</f>
        <v>34.75600000000005</v>
      </c>
      <c r="V11" s="11">
        <f t="shared" ref="V11" si="7">SUM(V12:V14)</f>
        <v>33.678000000000047</v>
      </c>
      <c r="W11" s="11">
        <f t="shared" ref="W11" si="8">SUM(W12:W14)</f>
        <v>32.10499999999999</v>
      </c>
      <c r="X11" s="11">
        <f t="shared" ref="X11" si="9">SUM(X12:X14)</f>
        <v>32.483999999999959</v>
      </c>
      <c r="Y11" s="11">
        <f t="shared" ref="Y11" si="10">SUM(Y12:Y14)</f>
        <v>32.349000000000046</v>
      </c>
      <c r="Z11" s="11">
        <f t="shared" ref="Z11" si="11">SUM(Z12:Z14)</f>
        <v>32.310999999999972</v>
      </c>
      <c r="AA11" s="11">
        <f t="shared" ref="AA11" si="12">SUM(AA12:AA14)</f>
        <v>32.271999999999977</v>
      </c>
      <c r="AB11" s="11">
        <f t="shared" ref="AB11" si="13">SUM(AB12:AB14)</f>
        <v>32.080000000000005</v>
      </c>
      <c r="AC11" s="11">
        <f t="shared" ref="AC11" si="14">SUM(AC12:AC14)</f>
        <v>31.861000000000011</v>
      </c>
      <c r="AD11" s="11">
        <f>SUM(AD12:AD14)</f>
        <v>31.63099999999999</v>
      </c>
      <c r="AE11" s="11">
        <f t="shared" ref="AE11" si="15">SUM(AE12:AE14)</f>
        <v>31.406999999999989</v>
      </c>
      <c r="AF11" s="11">
        <f t="shared" ref="AF11" si="16">SUM(AF12:AF14)</f>
        <v>31.189999999999998</v>
      </c>
      <c r="AG11" s="11">
        <f t="shared" ref="AG11:AL11" si="17">SUM(AG12:AG14)</f>
        <v>31.012999999999977</v>
      </c>
      <c r="AH11" s="11">
        <f t="shared" si="17"/>
        <v>30.815999999999956</v>
      </c>
      <c r="AI11" s="11">
        <f t="shared" si="17"/>
        <v>30.624000000000024</v>
      </c>
      <c r="AJ11" s="11">
        <f t="shared" si="17"/>
        <v>30.434999999999956</v>
      </c>
      <c r="AK11" s="11">
        <f t="shared" si="17"/>
        <v>30.250999999999976</v>
      </c>
      <c r="AL11" s="11">
        <f t="shared" si="17"/>
        <v>30.074999999999942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4.6679999999999966</v>
      </c>
      <c r="N12" s="11">
        <v>4.0660000000000149</v>
      </c>
      <c r="O12" s="11">
        <v>4.6159999999999979</v>
      </c>
      <c r="P12" s="11">
        <v>4.7610000000000117</v>
      </c>
      <c r="Q12" s="11">
        <v>4.7809999999999997</v>
      </c>
      <c r="R12" s="11">
        <v>5.0799999999999992</v>
      </c>
      <c r="S12" s="11">
        <v>5.2949999999999866</v>
      </c>
      <c r="T12" s="11">
        <v>4.8919999999999906</v>
      </c>
      <c r="U12" s="11">
        <v>4.7180000000000017</v>
      </c>
      <c r="V12" s="11">
        <v>3.942999999999997</v>
      </c>
      <c r="W12" s="11">
        <v>3.9109999999999996</v>
      </c>
      <c r="X12" s="11">
        <v>3.9179999999999939</v>
      </c>
      <c r="Y12" s="11">
        <v>3.9289999999999896</v>
      </c>
      <c r="Z12" s="11">
        <v>3.9579999999999949</v>
      </c>
      <c r="AA12" s="11">
        <v>3.9599999999999977</v>
      </c>
      <c r="AB12" s="11">
        <v>3.9450000000000065</v>
      </c>
      <c r="AC12" s="11">
        <v>3.9380000000000042</v>
      </c>
      <c r="AD12" s="11">
        <v>3.9289999999999998</v>
      </c>
      <c r="AE12" s="11">
        <v>3.9179999999999939</v>
      </c>
      <c r="AF12" s="11">
        <v>3.9069999999999894</v>
      </c>
      <c r="AG12" s="11">
        <v>3.8960000000000163</v>
      </c>
      <c r="AH12" s="11">
        <v>3.8849999999999927</v>
      </c>
      <c r="AI12" s="11">
        <v>3.8730000000000024</v>
      </c>
      <c r="AJ12" s="11">
        <v>3.8609999999999984</v>
      </c>
      <c r="AK12" s="172">
        <v>3.8489999999999918</v>
      </c>
      <c r="AL12" s="11">
        <v>3.8359999999999821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6.2519999999999945</v>
      </c>
      <c r="N13" s="11">
        <v>7.529999999999978</v>
      </c>
      <c r="O13" s="11">
        <v>7.2870000000000017</v>
      </c>
      <c r="P13" s="11">
        <v>6.9800000000000022</v>
      </c>
      <c r="Q13" s="11">
        <v>7.4750000000000103</v>
      </c>
      <c r="R13" s="11">
        <v>6.8540000000000072</v>
      </c>
      <c r="S13" s="11">
        <v>7.6979999999999889</v>
      </c>
      <c r="T13" s="11">
        <v>7.6529999999999934</v>
      </c>
      <c r="U13" s="11">
        <v>8.3190000000000524</v>
      </c>
      <c r="V13" s="11">
        <v>8.0859999999999967</v>
      </c>
      <c r="W13" s="11">
        <v>7.5449999999999813</v>
      </c>
      <c r="X13" s="11">
        <v>7.9130000000000038</v>
      </c>
      <c r="Y13" s="11">
        <v>7.9470000000000018</v>
      </c>
      <c r="Z13" s="11">
        <v>8.0799999999999859</v>
      </c>
      <c r="AA13" s="11">
        <v>8.1669999999999821</v>
      </c>
      <c r="AB13" s="11">
        <v>8.1839999999999939</v>
      </c>
      <c r="AC13" s="11">
        <v>8.1180000000000074</v>
      </c>
      <c r="AD13" s="11">
        <v>8.0509999999999931</v>
      </c>
      <c r="AE13" s="11">
        <v>7.9830000000000201</v>
      </c>
      <c r="AF13" s="11">
        <v>7.9139999999999979</v>
      </c>
      <c r="AG13" s="11">
        <v>7.8589999999999893</v>
      </c>
      <c r="AH13" s="11">
        <v>7.7979999999999867</v>
      </c>
      <c r="AI13" s="11">
        <v>7.7360000000000291</v>
      </c>
      <c r="AJ13" s="11">
        <v>7.6719999999999846</v>
      </c>
      <c r="AK13" s="172">
        <v>7.6070000000000206</v>
      </c>
      <c r="AL13" s="11">
        <v>7.541000000000003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23.691999999999926</v>
      </c>
      <c r="N14" s="11">
        <v>22.741999999999983</v>
      </c>
      <c r="O14" s="11">
        <v>21.588999999999999</v>
      </c>
      <c r="P14" s="11">
        <v>22.020999999999962</v>
      </c>
      <c r="Q14" s="11">
        <v>23.103999999999935</v>
      </c>
      <c r="R14" s="11">
        <v>23.19699999999996</v>
      </c>
      <c r="S14" s="11">
        <v>22.456999999999898</v>
      </c>
      <c r="T14" s="11">
        <v>22.306999999999945</v>
      </c>
      <c r="U14" s="11">
        <v>21.718999999999998</v>
      </c>
      <c r="V14" s="11">
        <v>21.649000000000054</v>
      </c>
      <c r="W14" s="11">
        <v>20.649000000000004</v>
      </c>
      <c r="X14" s="11">
        <v>20.65299999999996</v>
      </c>
      <c r="Y14" s="11">
        <v>20.473000000000052</v>
      </c>
      <c r="Z14" s="11">
        <v>20.272999999999989</v>
      </c>
      <c r="AA14" s="11">
        <v>20.145</v>
      </c>
      <c r="AB14" s="11">
        <v>19.951000000000004</v>
      </c>
      <c r="AC14" s="11">
        <v>19.805</v>
      </c>
      <c r="AD14" s="11">
        <v>19.650999999999996</v>
      </c>
      <c r="AE14" s="11">
        <v>19.505999999999975</v>
      </c>
      <c r="AF14" s="11">
        <v>19.36900000000001</v>
      </c>
      <c r="AG14" s="11">
        <v>19.257999999999971</v>
      </c>
      <c r="AH14" s="11">
        <v>19.132999999999978</v>
      </c>
      <c r="AI14" s="11">
        <v>19.014999999999993</v>
      </c>
      <c r="AJ14" s="11">
        <v>18.901999999999973</v>
      </c>
      <c r="AK14" s="172">
        <v>18.794999999999966</v>
      </c>
      <c r="AL14" s="11">
        <v>18.697999999999958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18.22999999999999</v>
      </c>
      <c r="N16" s="11">
        <v>16.889999999999976</v>
      </c>
      <c r="O16" s="11">
        <v>16.346000000000011</v>
      </c>
      <c r="P16" s="11">
        <v>16.69199999999995</v>
      </c>
      <c r="Q16" s="11">
        <v>17.430999999999969</v>
      </c>
      <c r="R16" s="11">
        <v>19.251999999999938</v>
      </c>
      <c r="S16" s="11">
        <v>17.681000000000012</v>
      </c>
      <c r="T16" s="11">
        <v>18.912000000000049</v>
      </c>
      <c r="U16" s="11">
        <v>22.777999999999913</v>
      </c>
      <c r="V16" s="11">
        <v>23.144999999999911</v>
      </c>
      <c r="W16" s="11">
        <v>21.763999999999953</v>
      </c>
      <c r="X16" s="11">
        <v>21.313999999999982</v>
      </c>
      <c r="Y16" s="11">
        <v>21.356999999999992</v>
      </c>
      <c r="Z16" s="11">
        <v>21.493000000000016</v>
      </c>
      <c r="AA16" s="11">
        <v>21.626999999999967</v>
      </c>
      <c r="AB16" s="11">
        <v>21.706999999999912</v>
      </c>
      <c r="AC16" s="11">
        <v>21.76299999999997</v>
      </c>
      <c r="AD16" s="11">
        <v>21.767000000000007</v>
      </c>
      <c r="AE16" s="11">
        <v>21.79499999999997</v>
      </c>
      <c r="AF16" s="11">
        <v>21.809999999999981</v>
      </c>
      <c r="AG16" s="11">
        <v>21.850999999999971</v>
      </c>
      <c r="AH16" s="11">
        <v>21.894999999999957</v>
      </c>
      <c r="AI16" s="11">
        <v>21.943000000000065</v>
      </c>
      <c r="AJ16" s="11">
        <v>21.993999999999975</v>
      </c>
      <c r="AK16" s="172">
        <v>22.045999999999996</v>
      </c>
      <c r="AL16" s="11">
        <v>22.097999999999985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72.71499999999989</v>
      </c>
      <c r="N18" s="11">
        <f t="shared" ref="N18:AL18" si="18">SUM(N19:N21)</f>
        <v>69.564999999999998</v>
      </c>
      <c r="O18" s="11">
        <f t="shared" si="18"/>
        <v>74.646999999999991</v>
      </c>
      <c r="P18" s="11">
        <f t="shared" si="18"/>
        <v>69.772999999999954</v>
      </c>
      <c r="Q18" s="11">
        <f t="shared" si="18"/>
        <v>75.687000000000182</v>
      </c>
      <c r="R18" s="11">
        <f t="shared" si="18"/>
        <v>76.817999999999955</v>
      </c>
      <c r="S18" s="11">
        <f t="shared" si="18"/>
        <v>85.036000000000016</v>
      </c>
      <c r="T18" s="11">
        <f t="shared" si="18"/>
        <v>89.592999999999904</v>
      </c>
      <c r="U18" s="11">
        <f t="shared" si="18"/>
        <v>75.09200000000007</v>
      </c>
      <c r="V18" s="11">
        <f t="shared" si="18"/>
        <v>82.26199999999983</v>
      </c>
      <c r="W18" s="11">
        <f t="shared" si="18"/>
        <v>81.00500000000001</v>
      </c>
      <c r="X18" s="11">
        <f t="shared" si="18"/>
        <v>81.146000000000043</v>
      </c>
      <c r="Y18" s="11">
        <f t="shared" si="18"/>
        <v>81.982999999999933</v>
      </c>
      <c r="Z18" s="11">
        <f t="shared" si="18"/>
        <v>82.485000000000198</v>
      </c>
      <c r="AA18" s="11">
        <f t="shared" si="18"/>
        <v>83.08</v>
      </c>
      <c r="AB18" s="11">
        <f t="shared" si="18"/>
        <v>83.78000000000003</v>
      </c>
      <c r="AC18" s="11">
        <f t="shared" si="18"/>
        <v>84.348999999999933</v>
      </c>
      <c r="AD18" s="11">
        <f t="shared" si="18"/>
        <v>84.868000000000052</v>
      </c>
      <c r="AE18" s="11">
        <f t="shared" si="18"/>
        <v>85.3569999999998</v>
      </c>
      <c r="AF18" s="11">
        <f t="shared" si="18"/>
        <v>85.829000000000121</v>
      </c>
      <c r="AG18" s="11">
        <f t="shared" si="18"/>
        <v>86.313000000000017</v>
      </c>
      <c r="AH18" s="11">
        <f t="shared" si="18"/>
        <v>86.789999999999964</v>
      </c>
      <c r="AI18" s="11">
        <f t="shared" si="18"/>
        <v>87.255999999999943</v>
      </c>
      <c r="AJ18" s="11">
        <f t="shared" si="18"/>
        <v>87.725999999999956</v>
      </c>
      <c r="AK18" s="11">
        <f t="shared" si="18"/>
        <v>88.17300000000003</v>
      </c>
      <c r="AL18" s="11">
        <f t="shared" si="18"/>
        <v>88.610999999999933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45.854999999999926</v>
      </c>
      <c r="N19" s="11">
        <v>43.299000000000007</v>
      </c>
      <c r="O19" s="11">
        <v>47.676999999999964</v>
      </c>
      <c r="P19" s="11">
        <v>45.850999999999942</v>
      </c>
      <c r="Q19" s="11">
        <v>48.795000000000172</v>
      </c>
      <c r="R19" s="11">
        <v>46.978000000000002</v>
      </c>
      <c r="S19" s="11">
        <v>47.06299999999996</v>
      </c>
      <c r="T19" s="11">
        <v>46.858999999999938</v>
      </c>
      <c r="U19" s="11">
        <v>45.50600000000005</v>
      </c>
      <c r="V19" s="11">
        <v>44.812999999999853</v>
      </c>
      <c r="W19" s="11">
        <v>43.847000000000044</v>
      </c>
      <c r="X19" s="11">
        <v>44.093000000000053</v>
      </c>
      <c r="Y19" s="11">
        <v>44.14499999999996</v>
      </c>
      <c r="Z19" s="11">
        <v>44.132000000000168</v>
      </c>
      <c r="AA19" s="11">
        <v>44.196000000000083</v>
      </c>
      <c r="AB19" s="11">
        <v>44.28400000000002</v>
      </c>
      <c r="AC19" s="11">
        <v>44.328999999999979</v>
      </c>
      <c r="AD19" s="11">
        <v>44.363</v>
      </c>
      <c r="AE19" s="11">
        <v>44.392999999999873</v>
      </c>
      <c r="AF19" s="11">
        <v>44.422000000000075</v>
      </c>
      <c r="AG19" s="11">
        <v>44.46299999999998</v>
      </c>
      <c r="AH19" s="11">
        <v>44.513000000000012</v>
      </c>
      <c r="AI19" s="11">
        <v>44.562999999999938</v>
      </c>
      <c r="AJ19" s="11">
        <v>44.633000000000003</v>
      </c>
      <c r="AK19" s="172">
        <v>44.699000000000048</v>
      </c>
      <c r="AL19" s="11">
        <v>44.766999999999953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10.850000000000007</v>
      </c>
      <c r="N20" s="11">
        <v>10.759999999999991</v>
      </c>
      <c r="O20" s="11">
        <v>10.938000000000017</v>
      </c>
      <c r="P20" s="11">
        <v>8.4520000000000071</v>
      </c>
      <c r="Q20" s="11">
        <v>9.3399999999999785</v>
      </c>
      <c r="R20" s="11">
        <v>12.610999999999965</v>
      </c>
      <c r="S20" s="11">
        <v>20.53400000000007</v>
      </c>
      <c r="T20" s="11">
        <v>23.009999999999938</v>
      </c>
      <c r="U20" s="11">
        <v>11.833999999999977</v>
      </c>
      <c r="V20" s="11">
        <v>17.156999999999989</v>
      </c>
      <c r="W20" s="11">
        <v>16.411999999999981</v>
      </c>
      <c r="X20" s="11">
        <v>17.283000000000037</v>
      </c>
      <c r="Y20" s="11">
        <v>17.356000000000002</v>
      </c>
      <c r="Z20" s="11">
        <v>17.468000000000043</v>
      </c>
      <c r="AA20" s="11">
        <v>17.601999999999926</v>
      </c>
      <c r="AB20" s="11">
        <v>17.695999999999962</v>
      </c>
      <c r="AC20" s="11">
        <v>17.767999999999997</v>
      </c>
      <c r="AD20" s="11">
        <v>17.838000000000022</v>
      </c>
      <c r="AE20" s="11">
        <v>17.905999999999992</v>
      </c>
      <c r="AF20" s="11">
        <v>17.975000000000009</v>
      </c>
      <c r="AG20" s="11">
        <v>18.048999999999999</v>
      </c>
      <c r="AH20" s="11">
        <v>18.117999999999938</v>
      </c>
      <c r="AI20" s="11">
        <v>18.186999999999994</v>
      </c>
      <c r="AJ20" s="11">
        <v>18.254999999999978</v>
      </c>
      <c r="AK20" s="172">
        <v>18.320999999999955</v>
      </c>
      <c r="AL20" s="11">
        <v>18.388000000000002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16.009999999999962</v>
      </c>
      <c r="N21" s="11">
        <v>15.505999999999993</v>
      </c>
      <c r="O21" s="11">
        <v>16.032000000000011</v>
      </c>
      <c r="P21" s="11">
        <v>15.470000000000008</v>
      </c>
      <c r="Q21" s="11">
        <v>17.552000000000032</v>
      </c>
      <c r="R21" s="11">
        <v>17.228999999999992</v>
      </c>
      <c r="S21" s="11">
        <v>17.438999999999979</v>
      </c>
      <c r="T21" s="11">
        <v>19.724000000000032</v>
      </c>
      <c r="U21" s="11">
        <v>17.752000000000049</v>
      </c>
      <c r="V21" s="11">
        <v>20.291999999999987</v>
      </c>
      <c r="W21" s="11">
        <v>20.745999999999977</v>
      </c>
      <c r="X21" s="11">
        <v>19.769999999999957</v>
      </c>
      <c r="Y21" s="11">
        <v>20.481999999999971</v>
      </c>
      <c r="Z21" s="11">
        <v>20.884999999999987</v>
      </c>
      <c r="AA21" s="11">
        <v>21.281999999999993</v>
      </c>
      <c r="AB21" s="11">
        <v>21.800000000000047</v>
      </c>
      <c r="AC21" s="11">
        <v>22.251999999999953</v>
      </c>
      <c r="AD21" s="11">
        <v>22.667000000000023</v>
      </c>
      <c r="AE21" s="11">
        <v>23.057999999999939</v>
      </c>
      <c r="AF21" s="11">
        <v>23.432000000000038</v>
      </c>
      <c r="AG21" s="11">
        <v>23.80100000000003</v>
      </c>
      <c r="AH21" s="11">
        <v>24.159000000000017</v>
      </c>
      <c r="AI21" s="11">
        <v>24.506000000000011</v>
      </c>
      <c r="AJ21" s="11">
        <v>24.83799999999998</v>
      </c>
      <c r="AK21" s="172">
        <v>25.153000000000034</v>
      </c>
      <c r="AL21" s="11">
        <v>25.455999999999978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63.33</v>
      </c>
      <c r="N23" s="11">
        <f t="shared" ref="N23:AL23" si="19">SUM(N24:N31)</f>
        <v>66.385000000000034</v>
      </c>
      <c r="O23" s="11">
        <f t="shared" si="19"/>
        <v>66.368999999999986</v>
      </c>
      <c r="P23" s="11">
        <f t="shared" si="19"/>
        <v>69.545999999999978</v>
      </c>
      <c r="Q23" s="11">
        <f t="shared" si="19"/>
        <v>74.147999999999996</v>
      </c>
      <c r="R23" s="11">
        <f t="shared" si="19"/>
        <v>76.096000000000004</v>
      </c>
      <c r="S23" s="11">
        <f t="shared" si="19"/>
        <v>76.586999999999961</v>
      </c>
      <c r="T23" s="11">
        <f t="shared" si="19"/>
        <v>81.964000000000055</v>
      </c>
      <c r="U23" s="11">
        <f t="shared" si="19"/>
        <v>91.378000000000014</v>
      </c>
      <c r="V23" s="11">
        <f t="shared" si="19"/>
        <v>89.344000000000023</v>
      </c>
      <c r="W23" s="11">
        <f t="shared" si="19"/>
        <v>86.878999999999976</v>
      </c>
      <c r="X23" s="11">
        <f t="shared" si="19"/>
        <v>87.555999999999983</v>
      </c>
      <c r="Y23" s="11">
        <f t="shared" si="19"/>
        <v>87.586000000000027</v>
      </c>
      <c r="Z23" s="11">
        <f t="shared" si="19"/>
        <v>88.063000000000059</v>
      </c>
      <c r="AA23" s="11">
        <f t="shared" si="19"/>
        <v>88.689000000000036</v>
      </c>
      <c r="AB23" s="11">
        <f t="shared" si="19"/>
        <v>89.157999999999987</v>
      </c>
      <c r="AC23" s="11">
        <f t="shared" si="19"/>
        <v>89.664000000000044</v>
      </c>
      <c r="AD23" s="11">
        <f t="shared" si="19"/>
        <v>90.170000000000073</v>
      </c>
      <c r="AE23" s="11">
        <f t="shared" si="19"/>
        <v>90.668000000000021</v>
      </c>
      <c r="AF23" s="11">
        <f t="shared" si="19"/>
        <v>91.173000000000016</v>
      </c>
      <c r="AG23" s="11">
        <f t="shared" si="19"/>
        <v>91.706000000000031</v>
      </c>
      <c r="AH23" s="11">
        <f t="shared" si="19"/>
        <v>92.234000000000052</v>
      </c>
      <c r="AI23" s="11">
        <f t="shared" si="19"/>
        <v>92.767999999999972</v>
      </c>
      <c r="AJ23" s="11">
        <f t="shared" si="19"/>
        <v>93.301000000000016</v>
      </c>
      <c r="AK23" s="11">
        <f t="shared" si="19"/>
        <v>93.827999999999946</v>
      </c>
      <c r="AL23" s="11">
        <f t="shared" si="19"/>
        <v>94.354000000000028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2.2300000000000013</v>
      </c>
      <c r="N24" s="11">
        <v>1.3049999999999982</v>
      </c>
      <c r="O24" s="11">
        <v>1.236</v>
      </c>
      <c r="P24" s="11">
        <v>1.5020000000000007</v>
      </c>
      <c r="Q24" s="11">
        <v>2.3230000000000066</v>
      </c>
      <c r="R24" s="11">
        <v>1.6079999999999974</v>
      </c>
      <c r="S24" s="11">
        <v>1.3650000000000029</v>
      </c>
      <c r="T24" s="11">
        <v>1.7290000000000003</v>
      </c>
      <c r="U24" s="11">
        <v>2.3599999999999963</v>
      </c>
      <c r="V24" s="11">
        <v>1.4789999999999954</v>
      </c>
      <c r="W24" s="11">
        <v>1.778000000000002</v>
      </c>
      <c r="X24" s="11">
        <v>1.7549999999999999</v>
      </c>
      <c r="Y24" s="11">
        <v>1.7499999999999973</v>
      </c>
      <c r="Z24" s="11">
        <v>1.7430000000000005</v>
      </c>
      <c r="AA24" s="11">
        <v>1.7410000000000037</v>
      </c>
      <c r="AB24" s="11">
        <v>1.7470000000000008</v>
      </c>
      <c r="AC24" s="11">
        <v>1.7520000000000004</v>
      </c>
      <c r="AD24" s="11">
        <v>1.7560000000000036</v>
      </c>
      <c r="AE24" s="11">
        <v>1.7600000000000027</v>
      </c>
      <c r="AF24" s="11">
        <v>1.7630000000000008</v>
      </c>
      <c r="AG24" s="11">
        <v>1.7670000000000008</v>
      </c>
      <c r="AH24" s="11">
        <v>1.7700000000000042</v>
      </c>
      <c r="AI24" s="11">
        <v>1.7740000000000025</v>
      </c>
      <c r="AJ24" s="11">
        <v>1.7769999999999995</v>
      </c>
      <c r="AK24" s="172">
        <v>1.7810000000000028</v>
      </c>
      <c r="AL24" s="11">
        <v>1.7850000000000008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6.1539999999999839</v>
      </c>
      <c r="N25" s="11">
        <v>5.2959999999999967</v>
      </c>
      <c r="O25" s="11">
        <v>5.4120000000000035</v>
      </c>
      <c r="P25" s="11">
        <v>5.9889999999999963</v>
      </c>
      <c r="Q25" s="11">
        <v>6.0970000000000066</v>
      </c>
      <c r="R25" s="11">
        <v>6.7129999999999894</v>
      </c>
      <c r="S25" s="11">
        <v>7.1930000000000005</v>
      </c>
      <c r="T25" s="11">
        <v>6.9120000000000061</v>
      </c>
      <c r="U25" s="11">
        <v>7.4780000000000335</v>
      </c>
      <c r="V25" s="11">
        <v>6.9840000000000106</v>
      </c>
      <c r="W25" s="11">
        <v>7.5289999999999733</v>
      </c>
      <c r="X25" s="11">
        <v>7.6810000000000143</v>
      </c>
      <c r="Y25" s="11">
        <v>7.7260000000000142</v>
      </c>
      <c r="Z25" s="11">
        <v>7.8319999999999936</v>
      </c>
      <c r="AA25" s="11">
        <v>7.9110000000000369</v>
      </c>
      <c r="AB25" s="11">
        <v>7.9729999999999537</v>
      </c>
      <c r="AC25" s="11">
        <v>8.0290000000000052</v>
      </c>
      <c r="AD25" s="11">
        <v>8.0749999999999957</v>
      </c>
      <c r="AE25" s="11">
        <v>8.1179999999999879</v>
      </c>
      <c r="AF25" s="11">
        <v>8.1600000000000037</v>
      </c>
      <c r="AG25" s="11">
        <v>8.2039999999999971</v>
      </c>
      <c r="AH25" s="11">
        <v>8.2470000000000194</v>
      </c>
      <c r="AI25" s="11">
        <v>8.2889999999999642</v>
      </c>
      <c r="AJ25" s="11">
        <v>8.3280000000000136</v>
      </c>
      <c r="AK25" s="172">
        <v>8.3630000000000297</v>
      </c>
      <c r="AL25" s="11">
        <v>8.3949999999999765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5.6730000000000151</v>
      </c>
      <c r="N26" s="11">
        <v>4.7560000000000038</v>
      </c>
      <c r="O26" s="11">
        <v>4.2280000000000015</v>
      </c>
      <c r="P26" s="11">
        <v>5.0579999999999989</v>
      </c>
      <c r="Q26" s="11">
        <v>5.1359999999999983</v>
      </c>
      <c r="R26" s="11">
        <v>5.7620000000000164</v>
      </c>
      <c r="S26" s="11">
        <v>4.8060000000000027</v>
      </c>
      <c r="T26" s="11">
        <v>5.3489999999999966</v>
      </c>
      <c r="U26" s="11">
        <v>4.8820000000000174</v>
      </c>
      <c r="V26" s="11">
        <v>5.0620000000000127</v>
      </c>
      <c r="W26" s="11">
        <v>5.1520000000000099</v>
      </c>
      <c r="X26" s="11">
        <v>5.276999999999993</v>
      </c>
      <c r="Y26" s="11">
        <v>5.2559999999999976</v>
      </c>
      <c r="Z26" s="11">
        <v>5.2300000000000164</v>
      </c>
      <c r="AA26" s="11">
        <v>5.1910000000000078</v>
      </c>
      <c r="AB26" s="11">
        <v>5.1659999999999933</v>
      </c>
      <c r="AC26" s="11">
        <v>5.1480000000000068</v>
      </c>
      <c r="AD26" s="11">
        <v>5.1290000000000031</v>
      </c>
      <c r="AE26" s="11">
        <v>5.1100000000000136</v>
      </c>
      <c r="AF26" s="11">
        <v>5.0899999999999856</v>
      </c>
      <c r="AG26" s="11">
        <v>5.0710000000000086</v>
      </c>
      <c r="AH26" s="11">
        <v>5.0480000000000071</v>
      </c>
      <c r="AI26" s="11">
        <v>5.0259999999999865</v>
      </c>
      <c r="AJ26" s="11">
        <v>5.0030000000000037</v>
      </c>
      <c r="AK26" s="172">
        <v>4.9799999999999915</v>
      </c>
      <c r="AL26" s="11">
        <v>4.9580000000000082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3.7299999999999982</v>
      </c>
      <c r="N27" s="11">
        <v>4.7950000000000106</v>
      </c>
      <c r="O27" s="11">
        <v>5.0390000000000015</v>
      </c>
      <c r="P27" s="11">
        <v>6.0530000000000106</v>
      </c>
      <c r="Q27" s="11">
        <v>6.9929999999999932</v>
      </c>
      <c r="R27" s="11">
        <v>6.1220000000000061</v>
      </c>
      <c r="S27" s="11">
        <v>6.1030000000000051</v>
      </c>
      <c r="T27" s="11">
        <v>6.5289999999999964</v>
      </c>
      <c r="U27" s="11">
        <v>6.4820000000000091</v>
      </c>
      <c r="V27" s="11">
        <v>6.576000000000005</v>
      </c>
      <c r="W27" s="11">
        <v>6.634999999999998</v>
      </c>
      <c r="X27" s="11">
        <v>6.6129999999999924</v>
      </c>
      <c r="Y27" s="11">
        <v>6.5690000000000124</v>
      </c>
      <c r="Z27" s="11">
        <v>6.5769999999999875</v>
      </c>
      <c r="AA27" s="11">
        <v>6.6420000000000128</v>
      </c>
      <c r="AB27" s="11">
        <v>6.7079999999999931</v>
      </c>
      <c r="AC27" s="11">
        <v>6.794000000000004</v>
      </c>
      <c r="AD27" s="11">
        <v>6.8900000000000023</v>
      </c>
      <c r="AE27" s="11">
        <v>6.9909999999999961</v>
      </c>
      <c r="AF27" s="11">
        <v>7.0950000000000095</v>
      </c>
      <c r="AG27" s="11">
        <v>7.2009999999999925</v>
      </c>
      <c r="AH27" s="11">
        <v>7.3079999999999954</v>
      </c>
      <c r="AI27" s="11">
        <v>7.4149999999999991</v>
      </c>
      <c r="AJ27" s="11">
        <v>7.5220000000000065</v>
      </c>
      <c r="AK27" s="172">
        <v>7.6289999999999925</v>
      </c>
      <c r="AL27" s="11">
        <v>7.7340000000000053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13.079000000000029</v>
      </c>
      <c r="N28" s="11">
        <v>17.36699999999999</v>
      </c>
      <c r="O28" s="11">
        <v>15.339999999999973</v>
      </c>
      <c r="P28" s="11">
        <v>16.066000000000003</v>
      </c>
      <c r="Q28" s="11">
        <v>17.510999999999989</v>
      </c>
      <c r="R28" s="11">
        <v>18.984999999999964</v>
      </c>
      <c r="S28" s="11">
        <v>18.392999999999979</v>
      </c>
      <c r="T28" s="11">
        <v>18.08199999999999</v>
      </c>
      <c r="U28" s="11">
        <v>22.906999999999954</v>
      </c>
      <c r="V28" s="11">
        <v>19.731000000000034</v>
      </c>
      <c r="W28" s="11">
        <v>19.517000000000007</v>
      </c>
      <c r="X28" s="11">
        <v>19.768000000000004</v>
      </c>
      <c r="Y28" s="11">
        <v>19.870000000000008</v>
      </c>
      <c r="Z28" s="11">
        <v>20.006000000000025</v>
      </c>
      <c r="AA28" s="11">
        <v>20.161999999999985</v>
      </c>
      <c r="AB28" s="11">
        <v>20.289000000000016</v>
      </c>
      <c r="AC28" s="11">
        <v>20.406999999999989</v>
      </c>
      <c r="AD28" s="11">
        <v>20.528999999999993</v>
      </c>
      <c r="AE28" s="11">
        <v>20.655000000000019</v>
      </c>
      <c r="AF28" s="11">
        <v>20.786999999999999</v>
      </c>
      <c r="AG28" s="11">
        <v>20.925999999999995</v>
      </c>
      <c r="AH28" s="11">
        <v>21.063000000000009</v>
      </c>
      <c r="AI28" s="11">
        <v>21.199000000000026</v>
      </c>
      <c r="AJ28" s="11">
        <v>21.334999999999976</v>
      </c>
      <c r="AK28" s="172">
        <v>21.470999999999925</v>
      </c>
      <c r="AL28" s="11">
        <v>21.606000000000044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16.756999999999991</v>
      </c>
      <c r="N29" s="11">
        <v>17.552000000000039</v>
      </c>
      <c r="O29" s="11">
        <v>20.497999999999998</v>
      </c>
      <c r="P29" s="11">
        <v>18.793999999999976</v>
      </c>
      <c r="Q29" s="11">
        <v>20.564000000000007</v>
      </c>
      <c r="R29" s="11">
        <v>19.086000000000023</v>
      </c>
      <c r="S29" s="11">
        <v>20.991999999999983</v>
      </c>
      <c r="T29" s="11">
        <v>24.338000000000033</v>
      </c>
      <c r="U29" s="11">
        <v>28.409000000000017</v>
      </c>
      <c r="V29" s="11">
        <v>32.187999999999946</v>
      </c>
      <c r="W29" s="11">
        <v>29.65900000000001</v>
      </c>
      <c r="X29" s="11">
        <v>30.167999999999989</v>
      </c>
      <c r="Y29" s="11">
        <v>30.754999999999999</v>
      </c>
      <c r="Z29" s="11">
        <v>31.134000000000061</v>
      </c>
      <c r="AA29" s="11">
        <v>31.369999999999973</v>
      </c>
      <c r="AB29" s="11">
        <v>31.548000000000027</v>
      </c>
      <c r="AC29" s="11">
        <v>31.750000000000032</v>
      </c>
      <c r="AD29" s="11">
        <v>31.949000000000094</v>
      </c>
      <c r="AE29" s="11">
        <v>32.145000000000003</v>
      </c>
      <c r="AF29" s="11">
        <v>32.341000000000008</v>
      </c>
      <c r="AG29" s="11">
        <v>32.54200000000003</v>
      </c>
      <c r="AH29" s="11">
        <v>32.735000000000007</v>
      </c>
      <c r="AI29" s="11">
        <v>32.928000000000011</v>
      </c>
      <c r="AJ29" s="11">
        <v>33.121000000000024</v>
      </c>
      <c r="AK29" s="172">
        <v>33.312999999999981</v>
      </c>
      <c r="AL29" s="11">
        <v>33.506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7.1349999999999936</v>
      </c>
      <c r="N30" s="11">
        <v>6.5590000000000046</v>
      </c>
      <c r="O30" s="11">
        <v>7.3199999999999976</v>
      </c>
      <c r="P30" s="11">
        <v>7.9149999999999903</v>
      </c>
      <c r="Q30" s="11">
        <v>7.5929999999999929</v>
      </c>
      <c r="R30" s="11">
        <v>8.7470000000000141</v>
      </c>
      <c r="S30" s="11">
        <v>8.0350000000000001</v>
      </c>
      <c r="T30" s="11">
        <v>8.1650000000000169</v>
      </c>
      <c r="U30" s="11">
        <v>7.6010000000000035</v>
      </c>
      <c r="V30" s="11">
        <v>8.4830000000000076</v>
      </c>
      <c r="W30" s="11">
        <v>8.2779999999999809</v>
      </c>
      <c r="X30" s="11">
        <v>8.1209999999999898</v>
      </c>
      <c r="Y30" s="11">
        <v>7.5949999999999926</v>
      </c>
      <c r="Z30" s="11">
        <v>7.4679999999999964</v>
      </c>
      <c r="AA30" s="11">
        <v>7.5810000000000031</v>
      </c>
      <c r="AB30" s="11">
        <v>7.6460000000000097</v>
      </c>
      <c r="AC30" s="11">
        <v>7.7189999999999976</v>
      </c>
      <c r="AD30" s="11">
        <v>7.7899999999999814</v>
      </c>
      <c r="AE30" s="11">
        <v>7.8480000000000008</v>
      </c>
      <c r="AF30" s="11">
        <v>7.9020000000000108</v>
      </c>
      <c r="AG30" s="11">
        <v>7.9599999999999875</v>
      </c>
      <c r="AH30" s="11">
        <v>8.0240000000000133</v>
      </c>
      <c r="AI30" s="11">
        <v>8.0909999999999958</v>
      </c>
      <c r="AJ30" s="11">
        <v>8.1589999999999883</v>
      </c>
      <c r="AK30" s="172">
        <v>8.224000000000018</v>
      </c>
      <c r="AL30" s="11">
        <v>8.2890000000000015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8.5719999999999921</v>
      </c>
      <c r="N31" s="11">
        <v>8.7549999999999919</v>
      </c>
      <c r="O31" s="11">
        <v>7.2960000000000056</v>
      </c>
      <c r="P31" s="11">
        <v>8.1690000000000023</v>
      </c>
      <c r="Q31" s="11">
        <v>7.9310000000000027</v>
      </c>
      <c r="R31" s="11">
        <v>9.0729999999999968</v>
      </c>
      <c r="S31" s="11">
        <v>9.6999999999999833</v>
      </c>
      <c r="T31" s="11">
        <v>10.860000000000007</v>
      </c>
      <c r="U31" s="11">
        <v>11.258999999999984</v>
      </c>
      <c r="V31" s="11">
        <v>8.8410000000000117</v>
      </c>
      <c r="W31" s="11">
        <v>8.3310000000000048</v>
      </c>
      <c r="X31" s="11">
        <v>8.1729999999999858</v>
      </c>
      <c r="Y31" s="11">
        <v>8.0649999999999977</v>
      </c>
      <c r="Z31" s="11">
        <v>8.0729999999999933</v>
      </c>
      <c r="AA31" s="11">
        <v>8.0910000000000117</v>
      </c>
      <c r="AB31" s="11">
        <v>8.0809999999999924</v>
      </c>
      <c r="AC31" s="11">
        <v>8.0650000000000137</v>
      </c>
      <c r="AD31" s="11">
        <v>8.0520000000000032</v>
      </c>
      <c r="AE31" s="11">
        <v>8.0409999999999968</v>
      </c>
      <c r="AF31" s="11">
        <v>8.0350000000000001</v>
      </c>
      <c r="AG31" s="11">
        <v>8.0350000000000144</v>
      </c>
      <c r="AH31" s="11">
        <v>8.0389999999999855</v>
      </c>
      <c r="AI31" s="11">
        <v>8.045999999999994</v>
      </c>
      <c r="AJ31" s="11">
        <v>8.0560000000000009</v>
      </c>
      <c r="AK31" s="172">
        <v>8.0670000000000091</v>
      </c>
      <c r="AL31" s="11">
        <v>8.0809999999999853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66.27300000000011</v>
      </c>
      <c r="N33" s="11">
        <f t="shared" ref="N33:AK33" si="20">SUM(N34:N36)</f>
        <v>64.189000000000078</v>
      </c>
      <c r="O33" s="11">
        <f t="shared" si="20"/>
        <v>67.106999999999999</v>
      </c>
      <c r="P33" s="11">
        <f t="shared" si="20"/>
        <v>67.164999999999978</v>
      </c>
      <c r="Q33" s="11">
        <f t="shared" si="20"/>
        <v>68.896999999999949</v>
      </c>
      <c r="R33" s="11">
        <f t="shared" si="20"/>
        <v>66.938000000000144</v>
      </c>
      <c r="S33" s="11">
        <f t="shared" si="20"/>
        <v>70.301999999999964</v>
      </c>
      <c r="T33" s="11">
        <f t="shared" si="20"/>
        <v>73.260000000000005</v>
      </c>
      <c r="U33" s="11">
        <f t="shared" si="20"/>
        <v>71.936000000000092</v>
      </c>
      <c r="V33" s="11">
        <f t="shared" si="20"/>
        <v>68.324000000000041</v>
      </c>
      <c r="W33" s="11">
        <f t="shared" si="20"/>
        <v>67.912999999999897</v>
      </c>
      <c r="X33" s="11">
        <f t="shared" si="20"/>
        <v>68.345999999999947</v>
      </c>
      <c r="Y33" s="11">
        <f t="shared" si="20"/>
        <v>68.953000000000031</v>
      </c>
      <c r="Z33" s="11">
        <f t="shared" si="20"/>
        <v>69.518000000000086</v>
      </c>
      <c r="AA33" s="11">
        <f t="shared" si="20"/>
        <v>70.167999999999978</v>
      </c>
      <c r="AB33" s="11">
        <f t="shared" si="20"/>
        <v>70.69500000000005</v>
      </c>
      <c r="AC33" s="11">
        <f t="shared" si="20"/>
        <v>71.100000000000108</v>
      </c>
      <c r="AD33" s="11">
        <f t="shared" si="20"/>
        <v>71.490000000000009</v>
      </c>
      <c r="AE33" s="11">
        <f t="shared" si="20"/>
        <v>71.875000000000014</v>
      </c>
      <c r="AF33" s="11">
        <f t="shared" si="20"/>
        <v>72.265999999999977</v>
      </c>
      <c r="AG33" s="11">
        <f t="shared" si="20"/>
        <v>72.674000000000063</v>
      </c>
      <c r="AH33" s="11">
        <f t="shared" si="20"/>
        <v>73.084000000000003</v>
      </c>
      <c r="AI33" s="11">
        <f t="shared" si="20"/>
        <v>73.494000000000042</v>
      </c>
      <c r="AJ33" s="11">
        <f t="shared" si="20"/>
        <v>73.906000000000006</v>
      </c>
      <c r="AK33" s="11">
        <f t="shared" si="20"/>
        <v>74.319999999999965</v>
      </c>
      <c r="AL33" s="11">
        <f>SUM(AL34:AL36)</f>
        <v>74.736999999999853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10.536000000000005</v>
      </c>
      <c r="N34" s="11">
        <v>9.2720000000000056</v>
      </c>
      <c r="O34" s="11">
        <v>8.8690000000000158</v>
      </c>
      <c r="P34" s="11">
        <v>8.9720000000000031</v>
      </c>
      <c r="Q34" s="11">
        <v>9.3979999999999837</v>
      </c>
      <c r="R34" s="11">
        <v>9.8839999999999986</v>
      </c>
      <c r="S34" s="11">
        <v>9.1140000000000043</v>
      </c>
      <c r="T34" s="11">
        <v>9.4150000000000063</v>
      </c>
      <c r="U34" s="11">
        <v>9.7809999999999988</v>
      </c>
      <c r="V34" s="11">
        <v>9.7549999999999795</v>
      </c>
      <c r="W34" s="11">
        <v>9.6829999999999927</v>
      </c>
      <c r="X34" s="11">
        <v>9.5089999999999897</v>
      </c>
      <c r="Y34" s="11">
        <v>9.5870000000000211</v>
      </c>
      <c r="Z34" s="11">
        <v>9.6369999999999845</v>
      </c>
      <c r="AA34" s="11">
        <v>9.6999999999999797</v>
      </c>
      <c r="AB34" s="11">
        <v>9.7369999999999948</v>
      </c>
      <c r="AC34" s="11">
        <v>9.7649999999999899</v>
      </c>
      <c r="AD34" s="11">
        <v>9.7950000000000141</v>
      </c>
      <c r="AE34" s="11">
        <v>9.8249999999999886</v>
      </c>
      <c r="AF34" s="11">
        <v>9.8549999999999898</v>
      </c>
      <c r="AG34" s="11">
        <v>9.8850000000000069</v>
      </c>
      <c r="AH34" s="11">
        <v>9.9169999999999998</v>
      </c>
      <c r="AI34" s="11">
        <v>9.9479999999999986</v>
      </c>
      <c r="AJ34" s="11">
        <v>9.9800000000000306</v>
      </c>
      <c r="AK34" s="172">
        <v>10.010999999999983</v>
      </c>
      <c r="AL34" s="11">
        <v>10.041999999999968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23.144000000000066</v>
      </c>
      <c r="N35" s="11">
        <v>21.132000000000069</v>
      </c>
      <c r="O35" s="11">
        <v>23.368000000000023</v>
      </c>
      <c r="P35" s="11">
        <v>24.173000000000009</v>
      </c>
      <c r="Q35" s="11">
        <v>24.000999999999951</v>
      </c>
      <c r="R35" s="11">
        <v>24.798000000000062</v>
      </c>
      <c r="S35" s="11">
        <v>25.120000000000022</v>
      </c>
      <c r="T35" s="11">
        <v>25.279000000000011</v>
      </c>
      <c r="U35" s="11">
        <v>25.301000000000023</v>
      </c>
      <c r="V35" s="11">
        <v>22.87400000000008</v>
      </c>
      <c r="W35" s="11">
        <v>23.23399999999998</v>
      </c>
      <c r="X35" s="11">
        <v>23.324999999999982</v>
      </c>
      <c r="Y35" s="11">
        <v>23.425000000000008</v>
      </c>
      <c r="Z35" s="11">
        <v>23.568000000000055</v>
      </c>
      <c r="AA35" s="11">
        <v>23.731000000000023</v>
      </c>
      <c r="AB35" s="11">
        <v>23.90000000000002</v>
      </c>
      <c r="AC35" s="11">
        <v>24.029000000000018</v>
      </c>
      <c r="AD35" s="11">
        <v>24.164000000000026</v>
      </c>
      <c r="AE35" s="11">
        <v>24.302999999999997</v>
      </c>
      <c r="AF35" s="11">
        <v>24.449999999999992</v>
      </c>
      <c r="AG35" s="11">
        <v>24.618000000000055</v>
      </c>
      <c r="AH35" s="11">
        <v>24.78799999999999</v>
      </c>
      <c r="AI35" s="11">
        <v>24.960999999999981</v>
      </c>
      <c r="AJ35" s="11">
        <v>25.133999999999947</v>
      </c>
      <c r="AK35" s="172">
        <v>25.308000000000039</v>
      </c>
      <c r="AL35" s="11">
        <v>25.48199999999995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32.593000000000032</v>
      </c>
      <c r="N36" s="11">
        <v>33.784999999999997</v>
      </c>
      <c r="O36" s="11">
        <v>34.869999999999969</v>
      </c>
      <c r="P36" s="11">
        <v>34.019999999999968</v>
      </c>
      <c r="Q36" s="11">
        <v>35.498000000000012</v>
      </c>
      <c r="R36" s="11">
        <v>32.256000000000085</v>
      </c>
      <c r="S36" s="11">
        <v>36.067999999999941</v>
      </c>
      <c r="T36" s="11">
        <v>38.565999999999988</v>
      </c>
      <c r="U36" s="11">
        <v>36.854000000000077</v>
      </c>
      <c r="V36" s="11">
        <v>35.694999999999972</v>
      </c>
      <c r="W36" s="11">
        <v>34.995999999999931</v>
      </c>
      <c r="X36" s="11">
        <v>35.511999999999979</v>
      </c>
      <c r="Y36" s="11">
        <v>35.940999999999995</v>
      </c>
      <c r="Z36" s="11">
        <v>36.313000000000045</v>
      </c>
      <c r="AA36" s="11">
        <v>36.736999999999966</v>
      </c>
      <c r="AB36" s="11">
        <v>37.058000000000035</v>
      </c>
      <c r="AC36" s="11">
        <v>37.30600000000009</v>
      </c>
      <c r="AD36" s="11">
        <v>37.530999999999977</v>
      </c>
      <c r="AE36" s="11">
        <v>37.747000000000028</v>
      </c>
      <c r="AF36" s="11">
        <v>37.960999999999999</v>
      </c>
      <c r="AG36" s="11">
        <v>38.171000000000006</v>
      </c>
      <c r="AH36" s="11">
        <v>38.379000000000012</v>
      </c>
      <c r="AI36" s="11">
        <v>38.585000000000065</v>
      </c>
      <c r="AJ36" s="11">
        <v>38.792000000000037</v>
      </c>
      <c r="AK36" s="172">
        <v>39.000999999999941</v>
      </c>
      <c r="AL36" s="11">
        <v>39.212999999999937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265.4559999999999</v>
      </c>
      <c r="N38" s="11">
        <f t="shared" ref="N38:AL38" si="21">SUM(N5,N11,N16,N18,N23,N33)</f>
        <v>258.68400000000008</v>
      </c>
      <c r="O38" s="11">
        <f t="shared" si="21"/>
        <v>266.11199999999997</v>
      </c>
      <c r="P38" s="11">
        <f t="shared" si="21"/>
        <v>264.05099999999982</v>
      </c>
      <c r="Q38" s="11">
        <f t="shared" si="21"/>
        <v>279.94500000000005</v>
      </c>
      <c r="R38" s="11">
        <f t="shared" si="21"/>
        <v>282.63099999999997</v>
      </c>
      <c r="S38" s="11">
        <f t="shared" si="21"/>
        <v>291.72899999999981</v>
      </c>
      <c r="T38" s="11">
        <f t="shared" si="21"/>
        <v>305.38499999999993</v>
      </c>
      <c r="U38" s="11">
        <f t="shared" si="21"/>
        <v>304.47500000000014</v>
      </c>
      <c r="V38" s="11">
        <f t="shared" si="21"/>
        <v>303.52999999999986</v>
      </c>
      <c r="W38" s="11">
        <f t="shared" si="21"/>
        <v>294.9099999999998</v>
      </c>
      <c r="X38" s="11">
        <f t="shared" si="21"/>
        <v>296.06099999999992</v>
      </c>
      <c r="Y38" s="11">
        <f t="shared" si="21"/>
        <v>297.44800000000004</v>
      </c>
      <c r="Z38" s="11">
        <f t="shared" si="21"/>
        <v>299.13300000000032</v>
      </c>
      <c r="AA38" s="11">
        <f t="shared" si="21"/>
        <v>301.17699999999991</v>
      </c>
      <c r="AB38" s="11">
        <f t="shared" si="21"/>
        <v>302.78199999999998</v>
      </c>
      <c r="AC38" s="11">
        <f t="shared" si="21"/>
        <v>304.11500000000007</v>
      </c>
      <c r="AD38" s="11">
        <f t="shared" si="21"/>
        <v>305.31100000000015</v>
      </c>
      <c r="AE38" s="11">
        <f t="shared" si="21"/>
        <v>306.48899999999975</v>
      </c>
      <c r="AF38" s="11">
        <f t="shared" si="21"/>
        <v>307.65500000000009</v>
      </c>
      <c r="AG38" s="11">
        <f t="shared" si="21"/>
        <v>308.94500000000005</v>
      </c>
      <c r="AH38" s="11">
        <f t="shared" si="21"/>
        <v>310.20699999999994</v>
      </c>
      <c r="AI38" s="11">
        <f t="shared" si="21"/>
        <v>311.47500000000002</v>
      </c>
      <c r="AJ38" s="11">
        <f t="shared" si="21"/>
        <v>312.74999999999989</v>
      </c>
      <c r="AK38" s="11">
        <f t="shared" si="21"/>
        <v>314.00599999999991</v>
      </c>
      <c r="AL38" s="11">
        <f t="shared" si="21"/>
        <v>315.26199999999977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Worcestershire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Worcestershire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Worcestershire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Worcestershire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Worcestershire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Worcestershire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Worcestershire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23.683884641104534</v>
      </c>
      <c r="N231" s="40">
        <f>'Ind T1'!D25</f>
        <v>23.028381540130869</v>
      </c>
      <c r="O231" s="40">
        <f>'Ind T1'!F25</f>
        <v>23.706314113340621</v>
      </c>
    </row>
    <row r="232" spans="1:15" x14ac:dyDescent="0.2">
      <c r="L232" t="str">
        <f>L23</f>
        <v>Business and other services</v>
      </c>
      <c r="M232" s="40">
        <f>'Ind T1'!B24</f>
        <v>26.924151986158634</v>
      </c>
      <c r="N232" s="40">
        <f>'Ind T1'!D24</f>
        <v>29.459496117459576</v>
      </c>
      <c r="O232" s="40">
        <f>'Ind T1'!F24</f>
        <v>29.928757668225188</v>
      </c>
    </row>
    <row r="233" spans="1:15" x14ac:dyDescent="0.2">
      <c r="L233" t="str">
        <f>L18</f>
        <v>Trade, accomod. and transport</v>
      </c>
      <c r="M233" s="40">
        <f>'Ind T1'!B23</f>
        <v>27.179608747801893</v>
      </c>
      <c r="N233" s="40">
        <f>'Ind T1'!D23</f>
        <v>27.467702010782975</v>
      </c>
      <c r="O233" s="40">
        <f>'Ind T1'!F23</f>
        <v>28.107098223065258</v>
      </c>
    </row>
    <row r="234" spans="1:15" x14ac:dyDescent="0.2">
      <c r="L234" t="str">
        <f>L16</f>
        <v>Construction</v>
      </c>
      <c r="M234" s="40">
        <f>'Ind T1'!B22</f>
        <v>6.8117085528480388</v>
      </c>
      <c r="N234" s="40">
        <f>'Ind T1'!D22</f>
        <v>7.3798786070326434</v>
      </c>
      <c r="O234" s="40">
        <f>'Ind T1'!F22</f>
        <v>7.0094080479093588</v>
      </c>
    </row>
    <row r="235" spans="1:15" x14ac:dyDescent="0.2">
      <c r="L235" t="str">
        <f>L11</f>
        <v>Manufacturing</v>
      </c>
      <c r="M235" s="40">
        <f>'Ind T1'!B21</f>
        <v>12.429988217852948</v>
      </c>
      <c r="N235" s="40">
        <f>'Ind T1'!D21</f>
        <v>10.886372113526164</v>
      </c>
      <c r="O235" s="40">
        <f>'Ind T1'!F21</f>
        <v>9.5396844529312013</v>
      </c>
    </row>
    <row r="236" spans="1:15" x14ac:dyDescent="0.2">
      <c r="L236" t="str">
        <f>L5</f>
        <v>Primary sector and utilities</v>
      </c>
      <c r="M236" s="40">
        <f>'Ind T1'!B20</f>
        <v>2.970657854233961</v>
      </c>
      <c r="N236" s="40">
        <f>'Ind T1'!D20</f>
        <v>1.778169611067782</v>
      </c>
      <c r="O236" s="40">
        <f>'Ind T1'!F20</f>
        <v>1.7087374945283618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Worcestershire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0.97499999999975273</v>
      </c>
      <c r="O261" s="11">
        <f>'Ind T1'!F50</f>
        <v>6.8239999999999554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10.782999999999973</v>
      </c>
      <c r="O262" s="11">
        <f>'Ind T1'!F49</f>
        <v>7.4750000000000512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4.1870000000000545</v>
      </c>
      <c r="O263" s="11">
        <f>'Ind T1'!F48</f>
        <v>7.6059999999999235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2.5120000000000147</v>
      </c>
      <c r="O264" s="11">
        <f>'Ind T1'!F47</f>
        <v>0.3340000000000316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-3.0259999999999749</v>
      </c>
      <c r="O265" s="11">
        <f>'Ind T1'!F46</f>
        <v>-2.0300000000000473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-3.1519999999999921</v>
      </c>
      <c r="O266" s="11">
        <f>'Ind T1'!F45</f>
        <v>0.14300000000000779</v>
      </c>
    </row>
    <row r="268" spans="1:16" x14ac:dyDescent="0.2">
      <c r="L268" t="str">
        <f>L38</f>
        <v>All industries</v>
      </c>
      <c r="N268" s="11">
        <f>'Ind T1'!D14-'Ind T1'!B14</f>
        <v>12.278999999999826</v>
      </c>
      <c r="O268" s="11">
        <f>SUM(O261:O266)</f>
        <v>20.351999999999922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Worcestershire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7.7745764244256295</v>
      </c>
      <c r="C9" s="249">
        <f>SUM(C26,C43,C60,C77,C94,C111,C128,C145,C162,C179,C196,C213,C230,C247,C264,C281,C298,C315,C332,C349,C366,C383)</f>
        <v>16.301584712974819</v>
      </c>
      <c r="D9" s="249">
        <f>SUM(B9:C9)</f>
        <v>24.076161137400447</v>
      </c>
      <c r="E9" s="238"/>
      <c r="F9" s="249">
        <f>SUM(F26,F43,F60,F77,F94,F111,F128,F145,F162,F179,F196,F213,F230,F247,F264,F281,F298,F315,F332,F349,F366,F383)</f>
        <v>10.316349550973468</v>
      </c>
      <c r="G9" s="249">
        <f>SUM(G26,G43,G60,G77,G94,G111,G128,G145,G162,G179,G196,G213,G230,G247,G264,G281,G298,G315,G332,G349,G366,G383)</f>
        <v>18.68909541954676</v>
      </c>
      <c r="H9" s="249">
        <f>SUM(F9:G9)</f>
        <v>29.00544497052023</v>
      </c>
      <c r="I9" s="238"/>
      <c r="J9" s="249">
        <f>SUM(J26,J43,J60,J77,J94,J111,J128,J145,J162,J179,J196,J213,J230,J247,J264,J281,J298,J315,J332,J349,J366,J383)</f>
        <v>11.558012315476617</v>
      </c>
      <c r="K9" s="249">
        <f>SUM(K26,K43,K60,K77,K94,K111,K128,K145,K162,K179,K196,K213,K230,K247,K264,K281,K298,K315,K332,K349,K366,K383)</f>
        <v>18.89732310327641</v>
      </c>
      <c r="L9" s="249">
        <f>SUM(J9:K9)</f>
        <v>30.455335418753027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23.636084162343888</v>
      </c>
      <c r="C10" s="249">
        <f t="shared" si="0"/>
        <v>26.485715271596071</v>
      </c>
      <c r="D10" s="249">
        <f t="shared" ref="D10:D17" si="1">SUM(B10:C10)</f>
        <v>50.121799433939955</v>
      </c>
      <c r="E10" s="238"/>
      <c r="F10" s="249">
        <f t="shared" ref="F10:G17" si="2">SUM(F27,F44,F61,F78,F95,F112,F129,F146,F163,F180,F197,F214,F231,F248,F265,F282,F299,F316,F333,F350,F367,F384)</f>
        <v>28.616945756217454</v>
      </c>
      <c r="G10" s="249">
        <f t="shared" si="2"/>
        <v>32.001512536508827</v>
      </c>
      <c r="H10" s="249">
        <f t="shared" ref="H10:H17" si="3">SUM(F10:G10)</f>
        <v>60.618458292726281</v>
      </c>
      <c r="I10" s="238"/>
      <c r="J10" s="249">
        <f t="shared" ref="J10:K17" si="4">SUM(J27,J44,J61,J78,J95,J112,J129,J146,J163,J180,J197,J214,J231,J248,J265,J282,J299,J316,J333,J350,J367,J384)</f>
        <v>33.73809072506188</v>
      </c>
      <c r="K10" s="249">
        <f t="shared" si="4"/>
        <v>38.689393769434069</v>
      </c>
      <c r="L10" s="249">
        <f t="shared" ref="L10:L17" si="5">SUM(J10:K10)</f>
        <v>72.427484494495957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14.19130575658366</v>
      </c>
      <c r="C11" s="249">
        <f t="shared" si="0"/>
        <v>18.048978419869439</v>
      </c>
      <c r="D11" s="249">
        <f t="shared" si="1"/>
        <v>32.240284176453102</v>
      </c>
      <c r="E11" s="238"/>
      <c r="F11" s="249">
        <f t="shared" si="2"/>
        <v>16.571664756502546</v>
      </c>
      <c r="G11" s="249">
        <f t="shared" si="2"/>
        <v>20.612581212212113</v>
      </c>
      <c r="H11" s="249">
        <f t="shared" si="3"/>
        <v>37.184245968714663</v>
      </c>
      <c r="I11" s="238"/>
      <c r="J11" s="249">
        <f t="shared" si="4"/>
        <v>22.868511095115355</v>
      </c>
      <c r="K11" s="249">
        <f t="shared" si="4"/>
        <v>20.574866943712493</v>
      </c>
      <c r="L11" s="249">
        <f t="shared" si="5"/>
        <v>43.443378038827845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24.922778965084472</v>
      </c>
      <c r="C12" s="249">
        <f t="shared" si="0"/>
        <v>9.246762645003237</v>
      </c>
      <c r="D12" s="249">
        <f t="shared" si="1"/>
        <v>34.169541610087705</v>
      </c>
      <c r="E12" s="238"/>
      <c r="F12" s="249">
        <f t="shared" si="2"/>
        <v>24.050003929525115</v>
      </c>
      <c r="G12" s="249">
        <f t="shared" si="2"/>
        <v>10.513019757256112</v>
      </c>
      <c r="H12" s="249">
        <f t="shared" si="3"/>
        <v>34.563023686781229</v>
      </c>
      <c r="I12" s="238"/>
      <c r="J12" s="249">
        <f t="shared" si="4"/>
        <v>20.864532370327264</v>
      </c>
      <c r="K12" s="249">
        <f t="shared" si="4"/>
        <v>12.89686938281929</v>
      </c>
      <c r="L12" s="249">
        <f t="shared" si="5"/>
        <v>33.761401753146558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2.9618293094113541</v>
      </c>
      <c r="C13" s="249">
        <f t="shared" si="0"/>
        <v>32.192373815682522</v>
      </c>
      <c r="D13" s="249">
        <f t="shared" si="1"/>
        <v>35.154203125093879</v>
      </c>
      <c r="E13" s="238"/>
      <c r="F13" s="249">
        <f t="shared" si="2"/>
        <v>3.1728310683196508</v>
      </c>
      <c r="G13" s="249">
        <f t="shared" si="2"/>
        <v>27.323196350752038</v>
      </c>
      <c r="H13" s="249">
        <f t="shared" si="3"/>
        <v>30.496027419071687</v>
      </c>
      <c r="I13" s="238"/>
      <c r="J13" s="249">
        <f t="shared" si="4"/>
        <v>3.6195152935186972</v>
      </c>
      <c r="K13" s="249">
        <f t="shared" si="4"/>
        <v>24.419959573641428</v>
      </c>
      <c r="L13" s="249">
        <f t="shared" si="5"/>
        <v>28.039474867160123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23.54959388395427</v>
      </c>
      <c r="C14" s="249">
        <f t="shared" si="0"/>
        <v>4.2250787197368931</v>
      </c>
      <c r="D14" s="249">
        <f t="shared" si="1"/>
        <v>27.774672603691162</v>
      </c>
      <c r="E14" s="238"/>
      <c r="F14" s="249">
        <f t="shared" si="2"/>
        <v>22.892694345583372</v>
      </c>
      <c r="G14" s="249">
        <f t="shared" si="2"/>
        <v>4.3257072769655931</v>
      </c>
      <c r="H14" s="249">
        <f t="shared" si="3"/>
        <v>27.218401622548967</v>
      </c>
      <c r="I14" s="238"/>
      <c r="J14" s="249">
        <f t="shared" si="4"/>
        <v>24.676611262042812</v>
      </c>
      <c r="K14" s="249">
        <f t="shared" si="4"/>
        <v>5.1007009225272837</v>
      </c>
      <c r="L14" s="249">
        <f t="shared" si="5"/>
        <v>29.777312184570096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13.880141639924183</v>
      </c>
      <c r="C15" s="249">
        <f t="shared" si="0"/>
        <v>9.4707728483351055</v>
      </c>
      <c r="D15" s="249">
        <f t="shared" si="1"/>
        <v>23.350914488259289</v>
      </c>
      <c r="E15" s="238"/>
      <c r="F15" s="249">
        <f t="shared" si="2"/>
        <v>12.813832665575404</v>
      </c>
      <c r="G15" s="249">
        <f t="shared" si="2"/>
        <v>9.9786545188661417</v>
      </c>
      <c r="H15" s="249">
        <f t="shared" si="3"/>
        <v>22.792487184441548</v>
      </c>
      <c r="I15" s="238"/>
      <c r="J15" s="249">
        <f t="shared" si="4"/>
        <v>12.78971620036558</v>
      </c>
      <c r="K15" s="249">
        <f t="shared" si="4"/>
        <v>11.005147631894092</v>
      </c>
      <c r="L15" s="249">
        <f t="shared" si="5"/>
        <v>23.794863832259672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3.0382775067613443</v>
      </c>
      <c r="C16" s="249">
        <f t="shared" si="0"/>
        <v>20.102128942199457</v>
      </c>
      <c r="D16" s="249">
        <f t="shared" si="1"/>
        <v>23.1404064489608</v>
      </c>
      <c r="E16" s="238"/>
      <c r="F16" s="249">
        <f t="shared" si="2"/>
        <v>2.7165831933671818</v>
      </c>
      <c r="G16" s="249">
        <f t="shared" si="2"/>
        <v>18.780565794478424</v>
      </c>
      <c r="H16" s="249">
        <f t="shared" si="3"/>
        <v>21.497148987845605</v>
      </c>
      <c r="I16" s="238"/>
      <c r="J16" s="249">
        <f t="shared" si="4"/>
        <v>3.3935670445341555</v>
      </c>
      <c r="K16" s="249">
        <f t="shared" si="4"/>
        <v>18.33004079160073</v>
      </c>
      <c r="L16" s="249">
        <f t="shared" si="5"/>
        <v>21.723607836134885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14.862629121195537</v>
      </c>
      <c r="C17" s="249">
        <f t="shared" si="0"/>
        <v>17.740387854918144</v>
      </c>
      <c r="D17" s="249">
        <f t="shared" si="1"/>
        <v>32.603016976113679</v>
      </c>
      <c r="E17" s="238"/>
      <c r="F17" s="249">
        <f t="shared" si="2"/>
        <v>14.609631505641227</v>
      </c>
      <c r="G17" s="249">
        <f t="shared" si="2"/>
        <v>16.925130361708561</v>
      </c>
      <c r="H17" s="249">
        <f t="shared" si="3"/>
        <v>31.534761867349786</v>
      </c>
      <c r="I17" s="238"/>
      <c r="J17" s="249">
        <f t="shared" si="4"/>
        <v>13.969661485037062</v>
      </c>
      <c r="K17" s="249">
        <f t="shared" si="4"/>
        <v>17.869480089614584</v>
      </c>
      <c r="L17" s="249">
        <f t="shared" si="5"/>
        <v>31.839141574651645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128.81721676968434</v>
      </c>
      <c r="C19" s="247">
        <f t="shared" ref="C19:L19" si="6">SUM(C9:C17)</f>
        <v>153.81378323031569</v>
      </c>
      <c r="D19" s="247">
        <f t="shared" si="6"/>
        <v>282.63099999999997</v>
      </c>
      <c r="E19" s="247"/>
      <c r="F19" s="247">
        <f t="shared" si="6"/>
        <v>135.76053677170543</v>
      </c>
      <c r="G19" s="247">
        <f t="shared" si="6"/>
        <v>159.14946322829456</v>
      </c>
      <c r="H19" s="247">
        <f t="shared" si="6"/>
        <v>294.91000000000003</v>
      </c>
      <c r="I19" s="247"/>
      <c r="J19" s="247">
        <f t="shared" si="6"/>
        <v>147.47821779147944</v>
      </c>
      <c r="K19" s="247">
        <f t="shared" si="6"/>
        <v>167.78378220852039</v>
      </c>
      <c r="L19" s="247">
        <f t="shared" si="6"/>
        <v>315.26199999999983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6.2341293794604118E-2</v>
      </c>
      <c r="C26" s="302">
        <v>0.22255798105073521</v>
      </c>
      <c r="D26" s="302">
        <f>SUM(B26:C26)</f>
        <v>0.28489927484533933</v>
      </c>
      <c r="E26" s="303"/>
      <c r="F26" s="302">
        <v>6.0384453597711329E-2</v>
      </c>
      <c r="G26" s="302">
        <v>0.13492832593070334</v>
      </c>
      <c r="H26" s="302">
        <f>SUM(F26:G26)</f>
        <v>0.19531277952841467</v>
      </c>
      <c r="I26" s="303"/>
      <c r="J26" s="302">
        <v>6.4626578371886137E-2</v>
      </c>
      <c r="K26" s="302">
        <v>0.15928268725278827</v>
      </c>
      <c r="L26" s="302">
        <f>SUM(J26:K26)</f>
        <v>0.22390926562467439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5.8522104635511579E-2</v>
      </c>
      <c r="C27" s="302">
        <v>0.17797856221443112</v>
      </c>
      <c r="D27" s="302">
        <f t="shared" ref="D27:D34" si="7">SUM(B27:C27)</f>
        <v>0.2365006668499427</v>
      </c>
      <c r="E27" s="303"/>
      <c r="F27" s="302">
        <v>7.5341878339916554E-2</v>
      </c>
      <c r="G27" s="302">
        <v>0.1493394115938266</v>
      </c>
      <c r="H27" s="302">
        <f t="shared" ref="H27:H34" si="8">SUM(F27:G27)</f>
        <v>0.22468128993374314</v>
      </c>
      <c r="I27" s="303"/>
      <c r="J27" s="302">
        <v>0.12382577716750912</v>
      </c>
      <c r="K27" s="302">
        <v>0.29039127398137987</v>
      </c>
      <c r="L27" s="302">
        <f t="shared" ref="L27:L34" si="9">SUM(J27:K27)</f>
        <v>0.41421705114888896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6.2698638618209859E-2</v>
      </c>
      <c r="C28" s="302">
        <v>0.12410210138093633</v>
      </c>
      <c r="D28" s="302">
        <f t="shared" si="7"/>
        <v>0.1868007399991462</v>
      </c>
      <c r="E28" s="303"/>
      <c r="F28" s="302">
        <v>6.2656912769834844E-2</v>
      </c>
      <c r="G28" s="302">
        <v>8.7775503353707054E-2</v>
      </c>
      <c r="H28" s="302">
        <f t="shared" si="8"/>
        <v>0.15043241612354191</v>
      </c>
      <c r="I28" s="303"/>
      <c r="J28" s="302">
        <v>8.9574686001080955E-2</v>
      </c>
      <c r="K28" s="302">
        <v>0.12085644949644356</v>
      </c>
      <c r="L28" s="302">
        <f t="shared" si="9"/>
        <v>0.21043113549752451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0.24295438900131563</v>
      </c>
      <c r="C29" s="302">
        <v>0.11746727900239125</v>
      </c>
      <c r="D29" s="302">
        <f t="shared" si="7"/>
        <v>0.3604216680037069</v>
      </c>
      <c r="E29" s="303"/>
      <c r="F29" s="302">
        <v>0.12977212840142002</v>
      </c>
      <c r="G29" s="302">
        <v>4.9917952284719895E-2</v>
      </c>
      <c r="H29" s="302">
        <f t="shared" si="8"/>
        <v>0.17969008068613992</v>
      </c>
      <c r="I29" s="303"/>
      <c r="J29" s="302">
        <v>9.8557296168267777E-2</v>
      </c>
      <c r="K29" s="302">
        <v>7.7150742731985286E-2</v>
      </c>
      <c r="L29" s="302">
        <f t="shared" si="9"/>
        <v>0.17570803890025305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0.35746300137020348</v>
      </c>
      <c r="C30" s="302">
        <v>2.5494102273135062</v>
      </c>
      <c r="D30" s="302">
        <f t="shared" si="7"/>
        <v>2.9068732286837098</v>
      </c>
      <c r="E30" s="303"/>
      <c r="F30" s="302">
        <v>0.36546325322664425</v>
      </c>
      <c r="G30" s="302">
        <v>1.2023824315293852</v>
      </c>
      <c r="H30" s="302">
        <f t="shared" si="8"/>
        <v>1.5678456847560294</v>
      </c>
      <c r="I30" s="303"/>
      <c r="J30" s="302">
        <v>0.37975908577785356</v>
      </c>
      <c r="K30" s="302">
        <v>1.0606816313241427</v>
      </c>
      <c r="L30" s="302">
        <f t="shared" si="9"/>
        <v>1.4404407171019962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0.16716054309493128</v>
      </c>
      <c r="C31" s="302">
        <v>8.9020871707432586E-2</v>
      </c>
      <c r="D31" s="302">
        <f t="shared" si="7"/>
        <v>0.25618141480236389</v>
      </c>
      <c r="E31" s="303"/>
      <c r="F31" s="302">
        <v>8.9109868000621803E-2</v>
      </c>
      <c r="G31" s="302">
        <v>4.1687975633651071E-2</v>
      </c>
      <c r="H31" s="302">
        <f t="shared" si="8"/>
        <v>0.13079784363427288</v>
      </c>
      <c r="I31" s="303"/>
      <c r="J31" s="302">
        <v>8.9898451646945432E-2</v>
      </c>
      <c r="K31" s="302">
        <v>4.9107764669933794E-2</v>
      </c>
      <c r="L31" s="302">
        <f t="shared" si="9"/>
        <v>0.13900621631687923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5.8194938486123129E-2</v>
      </c>
      <c r="C32" s="302">
        <v>5.3086024114166255E-2</v>
      </c>
      <c r="D32" s="302">
        <f t="shared" si="7"/>
        <v>0.11128096260028938</v>
      </c>
      <c r="E32" s="303"/>
      <c r="F32" s="302">
        <v>2.9161492373245401E-2</v>
      </c>
      <c r="G32" s="302">
        <v>2.4633667052392963E-2</v>
      </c>
      <c r="H32" s="302">
        <f t="shared" si="8"/>
        <v>5.3795159425638367E-2</v>
      </c>
      <c r="I32" s="303"/>
      <c r="J32" s="302">
        <v>2.6110698060304072E-2</v>
      </c>
      <c r="K32" s="302">
        <v>2.8466213334877307E-2</v>
      </c>
      <c r="L32" s="302">
        <f t="shared" si="9"/>
        <v>5.4576911395181379E-2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3.474413747527496E-2</v>
      </c>
      <c r="C33" s="302">
        <v>0.18521130391588178</v>
      </c>
      <c r="D33" s="302">
        <f t="shared" si="7"/>
        <v>0.21995544139115675</v>
      </c>
      <c r="E33" s="303"/>
      <c r="F33" s="302">
        <v>2.1360879501963033E-2</v>
      </c>
      <c r="G33" s="302">
        <v>7.0381609512413026E-2</v>
      </c>
      <c r="H33" s="302">
        <f t="shared" si="8"/>
        <v>9.1742489014376066E-2</v>
      </c>
      <c r="I33" s="303"/>
      <c r="J33" s="302">
        <v>1.4306467908750868E-2</v>
      </c>
      <c r="K33" s="302">
        <v>5.9131053992357401E-2</v>
      </c>
      <c r="L33" s="302">
        <f t="shared" si="9"/>
        <v>7.3437521901108263E-2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0.29593045668714196</v>
      </c>
      <c r="C34" s="302">
        <v>0.55115614613719599</v>
      </c>
      <c r="D34" s="302">
        <f t="shared" si="7"/>
        <v>0.84708660282433801</v>
      </c>
      <c r="E34" s="303"/>
      <c r="F34" s="302">
        <v>0.12409621252418011</v>
      </c>
      <c r="G34" s="302">
        <v>0.19060604437366135</v>
      </c>
      <c r="H34" s="302">
        <f t="shared" si="8"/>
        <v>0.31470225689784148</v>
      </c>
      <c r="I34" s="303"/>
      <c r="J34" s="302">
        <v>0.12160424910120729</v>
      </c>
      <c r="K34" s="302">
        <v>0.19366889301228377</v>
      </c>
      <c r="L34" s="302">
        <f t="shared" si="9"/>
        <v>0.31527314211349106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1.3400095031633161</v>
      </c>
      <c r="C36" s="311">
        <f t="shared" ref="C36:K36" si="10">SUM(C26:C34)</f>
        <v>4.0699904968366765</v>
      </c>
      <c r="D36" s="311">
        <f t="shared" si="10"/>
        <v>5.409999999999993</v>
      </c>
      <c r="E36" s="311"/>
      <c r="F36" s="311">
        <f t="shared" si="10"/>
        <v>0.95734707873553748</v>
      </c>
      <c r="G36" s="311">
        <f t="shared" si="10"/>
        <v>1.9516529212644604</v>
      </c>
      <c r="H36" s="311">
        <f t="shared" si="10"/>
        <v>2.908999999999998</v>
      </c>
      <c r="I36" s="311"/>
      <c r="J36" s="311">
        <f t="shared" si="10"/>
        <v>1.0082632902038053</v>
      </c>
      <c r="K36" s="311">
        <f t="shared" si="10"/>
        <v>2.0387367097961917</v>
      </c>
      <c r="L36" s="311">
        <f>SUM(L26:L34)</f>
        <v>3.046999999999997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5.7063406528918615E-4</v>
      </c>
      <c r="C43" s="302">
        <v>1.8217350680972674E-2</v>
      </c>
      <c r="D43" s="302">
        <f>SUM(B43:C43)</f>
        <v>1.8787984746261862E-2</v>
      </c>
      <c r="E43" s="303"/>
      <c r="F43" s="302">
        <v>3.0352429178539791E-3</v>
      </c>
      <c r="G43" s="302">
        <v>3.8021346400578408E-2</v>
      </c>
      <c r="H43" s="302">
        <f>SUM(F43:G43)</f>
        <v>4.1056589318432389E-2</v>
      </c>
      <c r="I43" s="303"/>
      <c r="J43" s="302">
        <v>1.3472348314354319E-3</v>
      </c>
      <c r="K43" s="302">
        <v>1.8176142460007799E-2</v>
      </c>
      <c r="L43" s="302">
        <f>SUM(J43:K43)</f>
        <v>1.9523377291443232E-2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3.5906314573575741E-3</v>
      </c>
      <c r="C44" s="302">
        <v>1.4420514389090634E-2</v>
      </c>
      <c r="D44" s="302">
        <f t="shared" ref="D44:D51" si="11">SUM(B44:C44)</f>
        <v>1.8011145846448209E-2</v>
      </c>
      <c r="E44" s="303"/>
      <c r="F44" s="302">
        <v>1.1090923804674356E-2</v>
      </c>
      <c r="G44" s="302">
        <v>3.4300011818547312E-2</v>
      </c>
      <c r="H44" s="302">
        <f t="shared" ref="H44:H51" si="12">SUM(F44:G44)</f>
        <v>4.5390935623221669E-2</v>
      </c>
      <c r="I44" s="303"/>
      <c r="J44" s="302">
        <v>3.3371573026677553E-3</v>
      </c>
      <c r="K44" s="302">
        <v>2.120460469631192E-2</v>
      </c>
      <c r="L44" s="302">
        <f t="shared" ref="L44:L51" si="13">SUM(J44:K44)</f>
        <v>2.4541761998979676E-2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8.5005650268883161E-4</v>
      </c>
      <c r="C45" s="302">
        <v>1.1803871447847869E-2</v>
      </c>
      <c r="D45" s="302">
        <f t="shared" si="11"/>
        <v>1.26539279505367E-2</v>
      </c>
      <c r="E45" s="303"/>
      <c r="F45" s="302">
        <v>7.5997180668869579E-3</v>
      </c>
      <c r="G45" s="302">
        <v>3.3033623200237179E-2</v>
      </c>
      <c r="H45" s="302">
        <f t="shared" si="12"/>
        <v>4.0633341267124139E-2</v>
      </c>
      <c r="I45" s="303"/>
      <c r="J45" s="302">
        <v>4.4271294681741298E-3</v>
      </c>
      <c r="K45" s="302">
        <v>1.5253669801916107E-2</v>
      </c>
      <c r="L45" s="302">
        <f t="shared" si="13"/>
        <v>1.9680799270090237E-2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7.0987932743926403E-4</v>
      </c>
      <c r="C46" s="302">
        <v>2.7035845491805827E-3</v>
      </c>
      <c r="D46" s="302">
        <f t="shared" si="11"/>
        <v>3.4134638766198469E-3</v>
      </c>
      <c r="E46" s="303"/>
      <c r="F46" s="302">
        <v>9.8831776255177105E-3</v>
      </c>
      <c r="G46" s="302">
        <v>4.080733961962014E-3</v>
      </c>
      <c r="H46" s="302">
        <f t="shared" si="12"/>
        <v>1.3963911587479724E-2</v>
      </c>
      <c r="I46" s="303"/>
      <c r="J46" s="302">
        <v>4.9165395848491276E-3</v>
      </c>
      <c r="K46" s="302">
        <v>1.6751206756709183E-3</v>
      </c>
      <c r="L46" s="302">
        <f t="shared" si="13"/>
        <v>6.5916602605200457E-3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3.7506997838239096E-4</v>
      </c>
      <c r="C47" s="302">
        <v>3.0685823673255917E-2</v>
      </c>
      <c r="D47" s="302">
        <f t="shared" si="11"/>
        <v>3.1060893651638308E-2</v>
      </c>
      <c r="E47" s="303"/>
      <c r="F47" s="302">
        <v>2.6788568745877121E-4</v>
      </c>
      <c r="G47" s="302">
        <v>4.2169554589961959E-2</v>
      </c>
      <c r="H47" s="302">
        <f>SUM(F47:G47)</f>
        <v>4.2437440277420732E-2</v>
      </c>
      <c r="I47" s="303"/>
      <c r="J47" s="302">
        <v>1.2659350702022709E-4</v>
      </c>
      <c r="K47" s="302">
        <v>1.5371910641396031E-2</v>
      </c>
      <c r="L47" s="302">
        <f t="shared" si="13"/>
        <v>1.5498504148416258E-2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1.0670633079201712E-3</v>
      </c>
      <c r="C48" s="302">
        <v>1.7000790399809449E-3</v>
      </c>
      <c r="D48" s="302">
        <f t="shared" si="11"/>
        <v>2.7671423479011161E-3</v>
      </c>
      <c r="E48" s="303"/>
      <c r="F48" s="302">
        <v>1.4069780671480006E-3</v>
      </c>
      <c r="G48" s="302">
        <v>4.4916856555620764E-3</v>
      </c>
      <c r="H48" s="302">
        <f t="shared" si="12"/>
        <v>5.8986637227100768E-3</v>
      </c>
      <c r="I48" s="303"/>
      <c r="J48" s="302">
        <v>3.4463131443599425E-4</v>
      </c>
      <c r="K48" s="302">
        <v>2.0439952663187525E-3</v>
      </c>
      <c r="L48" s="302">
        <f t="shared" si="13"/>
        <v>2.3886265807547468E-3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3.9775836198365725E-4</v>
      </c>
      <c r="C49" s="302">
        <v>2.3440291983836412E-3</v>
      </c>
      <c r="D49" s="302">
        <f t="shared" si="11"/>
        <v>2.7417875603672984E-3</v>
      </c>
      <c r="E49" s="303"/>
      <c r="F49" s="302">
        <v>2.1722917433464033E-3</v>
      </c>
      <c r="G49" s="302">
        <v>4.0432184828541277E-3</v>
      </c>
      <c r="H49" s="302">
        <f t="shared" si="12"/>
        <v>6.215510226200531E-3</v>
      </c>
      <c r="I49" s="303"/>
      <c r="J49" s="302">
        <v>1.0407194683686343E-3</v>
      </c>
      <c r="K49" s="302">
        <v>1.9770351728512644E-3</v>
      </c>
      <c r="L49" s="302">
        <f t="shared" si="13"/>
        <v>3.0177546412198985E-3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9.034976396721544E-4</v>
      </c>
      <c r="C50" s="302">
        <v>1.9406304400547286E-2</v>
      </c>
      <c r="D50" s="302">
        <f t="shared" si="11"/>
        <v>2.0309802040219441E-2</v>
      </c>
      <c r="E50" s="303"/>
      <c r="F50" s="302">
        <v>1.8904826281361254E-4</v>
      </c>
      <c r="G50" s="302">
        <v>2.6072774480650176E-2</v>
      </c>
      <c r="H50" s="302">
        <f t="shared" si="12"/>
        <v>2.6261822743463788E-2</v>
      </c>
      <c r="I50" s="303"/>
      <c r="J50" s="302">
        <v>4.9358849597902377E-5</v>
      </c>
      <c r="K50" s="302">
        <v>7.7057157073386427E-3</v>
      </c>
      <c r="L50" s="302">
        <f t="shared" si="13"/>
        <v>7.7550745569365453E-3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6.0655560431730642E-4</v>
      </c>
      <c r="C51" s="302">
        <v>2.4647296375690141E-2</v>
      </c>
      <c r="D51" s="302">
        <f t="shared" si="11"/>
        <v>2.5253851980007447E-2</v>
      </c>
      <c r="E51" s="303"/>
      <c r="F51" s="302">
        <v>1.1951860860025317E-3</v>
      </c>
      <c r="G51" s="302">
        <v>1.9465991479447858E-3</v>
      </c>
      <c r="H51" s="302">
        <f t="shared" si="12"/>
        <v>3.1417852339473175E-3</v>
      </c>
      <c r="I51" s="303"/>
      <c r="J51" s="302">
        <v>4.5573541371250379E-4</v>
      </c>
      <c r="K51" s="302">
        <v>5.4670583792684497E-4</v>
      </c>
      <c r="L51" s="302">
        <f t="shared" si="13"/>
        <v>1.0024412516393489E-3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9.0711462450505358E-3</v>
      </c>
      <c r="C53" s="311">
        <f t="shared" ref="C53:L53" si="14">SUM(C43:C51)</f>
        <v>0.12592885375494969</v>
      </c>
      <c r="D53" s="311">
        <f t="shared" si="14"/>
        <v>0.13500000000000023</v>
      </c>
      <c r="E53" s="311"/>
      <c r="F53" s="311">
        <f t="shared" si="14"/>
        <v>3.6840452261702322E-2</v>
      </c>
      <c r="G53" s="311">
        <f t="shared" si="14"/>
        <v>0.18815954773829804</v>
      </c>
      <c r="H53" s="311">
        <f t="shared" si="14"/>
        <v>0.22500000000000037</v>
      </c>
      <c r="I53" s="311"/>
      <c r="J53" s="311">
        <f t="shared" si="14"/>
        <v>1.6045099740261706E-2</v>
      </c>
      <c r="K53" s="311">
        <f t="shared" si="14"/>
        <v>8.3954900259738285E-2</v>
      </c>
      <c r="L53" s="311">
        <f t="shared" si="14"/>
        <v>9.9999999999999992E-2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0.1004241647179077</v>
      </c>
      <c r="C60" s="302">
        <v>0.22431135027047017</v>
      </c>
      <c r="D60" s="302">
        <f>SUM(B60:C60)</f>
        <v>0.32473551498837788</v>
      </c>
      <c r="E60" s="303"/>
      <c r="F60" s="302">
        <v>0.11207489873622703</v>
      </c>
      <c r="G60" s="302">
        <v>0.21308866580691155</v>
      </c>
      <c r="H60" s="302">
        <f>SUM(F60:G60)</f>
        <v>0.32516356454313855</v>
      </c>
      <c r="I60" s="303"/>
      <c r="J60" s="302">
        <v>0.11645900639745685</v>
      </c>
      <c r="K60" s="302">
        <v>0.18419894649693008</v>
      </c>
      <c r="L60" s="302">
        <f>SUM(J60:K60)</f>
        <v>0.3006579528943869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0.15711555891497669</v>
      </c>
      <c r="C61" s="302">
        <v>0.1485512674840811</v>
      </c>
      <c r="D61" s="302">
        <f t="shared" ref="D61:D68" si="15">SUM(B61:C61)</f>
        <v>0.30566682639905779</v>
      </c>
      <c r="E61" s="303"/>
      <c r="F61" s="302">
        <v>0.19007357760864521</v>
      </c>
      <c r="G61" s="302">
        <v>0.16036710980081523</v>
      </c>
      <c r="H61" s="302">
        <f t="shared" ref="H61:H68" si="16">SUM(F61:G61)</f>
        <v>0.35044068740946044</v>
      </c>
      <c r="I61" s="303"/>
      <c r="J61" s="302">
        <v>0.23798181893459222</v>
      </c>
      <c r="K61" s="302">
        <v>0.2105782359916635</v>
      </c>
      <c r="L61" s="302">
        <f t="shared" ref="L61:L68" si="17">SUM(J61:K61)</f>
        <v>0.44856005492625572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0.18025328848361602</v>
      </c>
      <c r="C62" s="302">
        <v>0.22182124602778275</v>
      </c>
      <c r="D62" s="302">
        <f t="shared" si="15"/>
        <v>0.40207453451139874</v>
      </c>
      <c r="E62" s="303"/>
      <c r="F62" s="302">
        <v>0.18781424099950345</v>
      </c>
      <c r="G62" s="302">
        <v>0.23278225612474751</v>
      </c>
      <c r="H62" s="302">
        <f t="shared" si="16"/>
        <v>0.42059649712425096</v>
      </c>
      <c r="I62" s="303"/>
      <c r="J62" s="302">
        <v>0.2210907623924635</v>
      </c>
      <c r="K62" s="302">
        <v>0.21675277820350008</v>
      </c>
      <c r="L62" s="302">
        <f t="shared" si="17"/>
        <v>0.43784354059596359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0.13457223280585517</v>
      </c>
      <c r="C63" s="302">
        <v>0.19533260719035805</v>
      </c>
      <c r="D63" s="302">
        <f t="shared" si="15"/>
        <v>0.32990483999621323</v>
      </c>
      <c r="E63" s="303"/>
      <c r="F63" s="302">
        <v>0.11798339258698277</v>
      </c>
      <c r="G63" s="302">
        <v>0.17958345441236059</v>
      </c>
      <c r="H63" s="302">
        <f t="shared" si="16"/>
        <v>0.29756684699934338</v>
      </c>
      <c r="I63" s="303"/>
      <c r="J63" s="302">
        <v>9.0763243682313074E-2</v>
      </c>
      <c r="K63" s="302">
        <v>0.20231308356786804</v>
      </c>
      <c r="L63" s="302">
        <f t="shared" si="17"/>
        <v>0.29307632725018112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9.8994719888838914E-2</v>
      </c>
      <c r="C64" s="302">
        <v>0.66701069102753319</v>
      </c>
      <c r="D64" s="302">
        <f t="shared" si="15"/>
        <v>0.76600541091637209</v>
      </c>
      <c r="E64" s="303"/>
      <c r="F64" s="302">
        <v>7.4309325718905972E-2</v>
      </c>
      <c r="G64" s="302">
        <v>0.3948147150247503</v>
      </c>
      <c r="H64" s="302">
        <f t="shared" si="16"/>
        <v>0.46912404074365627</v>
      </c>
      <c r="I64" s="303"/>
      <c r="J64" s="302">
        <v>5.5280738931190357E-2</v>
      </c>
      <c r="K64" s="302">
        <v>0.33834329713617772</v>
      </c>
      <c r="L64" s="302">
        <f t="shared" si="17"/>
        <v>0.39362403606736807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2.5001187288410817E-2</v>
      </c>
      <c r="C65" s="302">
        <v>2.1582428469074079E-2</v>
      </c>
      <c r="D65" s="302">
        <f t="shared" si="15"/>
        <v>4.6583615757484896E-2</v>
      </c>
      <c r="E65" s="303"/>
      <c r="F65" s="302">
        <v>2.4369750357308227E-2</v>
      </c>
      <c r="G65" s="302">
        <v>2.0700861567512774E-2</v>
      </c>
      <c r="H65" s="302">
        <f t="shared" si="16"/>
        <v>4.5070611924821001E-2</v>
      </c>
      <c r="I65" s="303"/>
      <c r="J65" s="302">
        <v>2.3165948418013147E-2</v>
      </c>
      <c r="K65" s="302">
        <v>1.8836275199636598E-2</v>
      </c>
      <c r="L65" s="302">
        <f t="shared" si="17"/>
        <v>4.2002223617649742E-2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7.7532909115936355E-2</v>
      </c>
      <c r="C66" s="302">
        <v>5.1353061223626692E-2</v>
      </c>
      <c r="D66" s="302">
        <f t="shared" si="15"/>
        <v>0.12888597033956306</v>
      </c>
      <c r="E66" s="303"/>
      <c r="F66" s="302">
        <v>5.9724960787711383E-2</v>
      </c>
      <c r="G66" s="302">
        <v>4.7574644931247599E-2</v>
      </c>
      <c r="H66" s="302">
        <f t="shared" si="16"/>
        <v>0.10729960571895898</v>
      </c>
      <c r="I66" s="303"/>
      <c r="J66" s="302">
        <v>4.7020688133743632E-2</v>
      </c>
      <c r="K66" s="302">
        <v>5.3136860272582256E-2</v>
      </c>
      <c r="L66" s="302">
        <f t="shared" si="17"/>
        <v>0.10015754840632589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0.53044602275080255</v>
      </c>
      <c r="C67" s="302">
        <v>1.375044797661173</v>
      </c>
      <c r="D67" s="302">
        <f t="shared" si="15"/>
        <v>1.9054908204119756</v>
      </c>
      <c r="E67" s="303"/>
      <c r="F67" s="302">
        <v>0.35569574546146121</v>
      </c>
      <c r="G67" s="302">
        <v>0.96223874255629482</v>
      </c>
      <c r="H67" s="302">
        <f t="shared" si="16"/>
        <v>1.3179344880177561</v>
      </c>
      <c r="I67" s="303"/>
      <c r="J67" s="302">
        <v>0.29558881585520314</v>
      </c>
      <c r="K67" s="302">
        <v>0.80770170860515023</v>
      </c>
      <c r="L67" s="302">
        <f t="shared" si="17"/>
        <v>1.1032905244603533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0.34829465742968779</v>
      </c>
      <c r="C68" s="302">
        <v>0.52235780924986053</v>
      </c>
      <c r="D68" s="302">
        <f t="shared" si="15"/>
        <v>0.87065246667954832</v>
      </c>
      <c r="E68" s="303"/>
      <c r="F68" s="302">
        <v>0.21566863606283085</v>
      </c>
      <c r="G68" s="302">
        <v>0.36213502145578413</v>
      </c>
      <c r="H68" s="302">
        <f t="shared" si="16"/>
        <v>0.57780365751861495</v>
      </c>
      <c r="I68" s="303"/>
      <c r="J68" s="302">
        <v>0.32099111324354768</v>
      </c>
      <c r="K68" s="302">
        <v>0.39579667853795636</v>
      </c>
      <c r="L68" s="302">
        <f t="shared" si="17"/>
        <v>0.71678779178150398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1.6526347413960321</v>
      </c>
      <c r="C70" s="311">
        <f t="shared" ref="C70:L70" si="18">SUM(C60:C68)</f>
        <v>3.4273652586039596</v>
      </c>
      <c r="D70" s="311">
        <f t="shared" si="18"/>
        <v>5.0799999999999912</v>
      </c>
      <c r="E70" s="311"/>
      <c r="F70" s="311">
        <f t="shared" si="18"/>
        <v>1.3377145283195762</v>
      </c>
      <c r="G70" s="311">
        <f t="shared" si="18"/>
        <v>2.5732854716804248</v>
      </c>
      <c r="H70" s="311">
        <f t="shared" si="18"/>
        <v>3.9110000000000005</v>
      </c>
      <c r="I70" s="311"/>
      <c r="J70" s="311">
        <f t="shared" si="18"/>
        <v>1.4083421359885235</v>
      </c>
      <c r="K70" s="311">
        <f t="shared" si="18"/>
        <v>2.427657864011465</v>
      </c>
      <c r="L70" s="311">
        <f t="shared" si="18"/>
        <v>3.8359999999999883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0.12256714809861495</v>
      </c>
      <c r="C77" s="302">
        <v>0.62986720451993305</v>
      </c>
      <c r="D77" s="302">
        <f>SUM(B77:C77)</f>
        <v>0.75243435261854796</v>
      </c>
      <c r="E77" s="303"/>
      <c r="F77" s="302">
        <v>0.19941232275149209</v>
      </c>
      <c r="G77" s="302">
        <v>0.77161968405507864</v>
      </c>
      <c r="H77" s="302">
        <f>SUM(F77:G77)</f>
        <v>0.97103200680657076</v>
      </c>
      <c r="I77" s="303"/>
      <c r="J77" s="302">
        <v>0.20129709890763703</v>
      </c>
      <c r="K77" s="302">
        <v>0.7035310881575203</v>
      </c>
      <c r="L77" s="302">
        <f>SUM(J77:K77)</f>
        <v>0.90482818706515733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0.16765621693654975</v>
      </c>
      <c r="C78" s="302">
        <v>1.1300231674739467</v>
      </c>
      <c r="D78" s="302">
        <f t="shared" ref="D78:D85" si="19">SUM(B78:C78)</f>
        <v>1.2976793844104964</v>
      </c>
      <c r="E78" s="303"/>
      <c r="F78" s="302">
        <v>0.26413912540636086</v>
      </c>
      <c r="G78" s="302">
        <v>1.4753101019680912</v>
      </c>
      <c r="H78" s="302">
        <f t="shared" ref="H78:H85" si="20">SUM(F78:G78)</f>
        <v>1.7394492273744522</v>
      </c>
      <c r="I78" s="303"/>
      <c r="J78" s="302">
        <v>0.29118758632453967</v>
      </c>
      <c r="K78" s="302">
        <v>1.9516194756262086</v>
      </c>
      <c r="L78" s="302">
        <f t="shared" ref="L78:L85" si="21">SUM(J78:K78)</f>
        <v>2.2428070619507485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0.20545288816506646</v>
      </c>
      <c r="C79" s="302">
        <v>0.48364473566472649</v>
      </c>
      <c r="D79" s="302">
        <f t="shared" si="19"/>
        <v>0.689097623829793</v>
      </c>
      <c r="E79" s="303"/>
      <c r="F79" s="302">
        <v>0.28055807872473215</v>
      </c>
      <c r="G79" s="302">
        <v>0.61895539759882634</v>
      </c>
      <c r="H79" s="302">
        <f t="shared" si="20"/>
        <v>0.89951347632355849</v>
      </c>
      <c r="I79" s="303"/>
      <c r="J79" s="302">
        <v>0.3005897468875065</v>
      </c>
      <c r="K79" s="302">
        <v>0.58728867039726984</v>
      </c>
      <c r="L79" s="302">
        <f t="shared" si="21"/>
        <v>0.88787841728477634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0.437371930467361</v>
      </c>
      <c r="C80" s="302">
        <v>0.11078899692643521</v>
      </c>
      <c r="D80" s="302">
        <f t="shared" si="19"/>
        <v>0.54816092739379618</v>
      </c>
      <c r="E80" s="303"/>
      <c r="F80" s="302">
        <v>0.51155343040706114</v>
      </c>
      <c r="G80" s="302">
        <v>0.14075208743559453</v>
      </c>
      <c r="H80" s="302">
        <f t="shared" si="20"/>
        <v>0.65230551784265567</v>
      </c>
      <c r="I80" s="303"/>
      <c r="J80" s="302">
        <v>0.40307392899438604</v>
      </c>
      <c r="K80" s="302">
        <v>0.17835989221273527</v>
      </c>
      <c r="L80" s="302">
        <f t="shared" si="21"/>
        <v>0.58143382120712128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4.1878145838698866E-2</v>
      </c>
      <c r="C81" s="302">
        <v>1.8174846734084724</v>
      </c>
      <c r="D81" s="302">
        <f t="shared" si="19"/>
        <v>1.8593628192471714</v>
      </c>
      <c r="E81" s="303"/>
      <c r="F81" s="302">
        <v>5.3806016632826963E-2</v>
      </c>
      <c r="G81" s="302">
        <v>1.646012954263981</v>
      </c>
      <c r="H81" s="302">
        <f t="shared" si="20"/>
        <v>1.6998189708968079</v>
      </c>
      <c r="I81" s="303"/>
      <c r="J81" s="302">
        <v>7.3659163045022819E-2</v>
      </c>
      <c r="K81" s="302">
        <v>1.3444768522131458</v>
      </c>
      <c r="L81" s="302">
        <f t="shared" si="21"/>
        <v>1.4181360152581686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3.4801437718080502E-2</v>
      </c>
      <c r="C82" s="302">
        <v>1.1686008771648533E-2</v>
      </c>
      <c r="D82" s="302">
        <f t="shared" si="19"/>
        <v>4.6487446489729037E-2</v>
      </c>
      <c r="E82" s="303"/>
      <c r="F82" s="302">
        <v>4.7840821519320766E-2</v>
      </c>
      <c r="G82" s="302">
        <v>1.1813897887687263E-2</v>
      </c>
      <c r="H82" s="302">
        <f t="shared" si="20"/>
        <v>5.9654719407008026E-2</v>
      </c>
      <c r="I82" s="303"/>
      <c r="J82" s="302">
        <v>5.4386657829672169E-2</v>
      </c>
      <c r="K82" s="302">
        <v>1.2291799880869952E-2</v>
      </c>
      <c r="L82" s="302">
        <f t="shared" si="21"/>
        <v>6.6678457710542122E-2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9.2256030274720513E-2</v>
      </c>
      <c r="C83" s="302">
        <v>0.10352504232860509</v>
      </c>
      <c r="D83" s="302">
        <f t="shared" si="19"/>
        <v>0.19578107260332561</v>
      </c>
      <c r="E83" s="303"/>
      <c r="F83" s="302">
        <v>0.11119744324129627</v>
      </c>
      <c r="G83" s="302">
        <v>0.12513206139774641</v>
      </c>
      <c r="H83" s="302">
        <f t="shared" si="20"/>
        <v>0.23632950463904268</v>
      </c>
      <c r="I83" s="303"/>
      <c r="J83" s="302">
        <v>9.6019873248870985E-2</v>
      </c>
      <c r="K83" s="302">
        <v>0.15907616960882184</v>
      </c>
      <c r="L83" s="302">
        <f t="shared" si="21"/>
        <v>0.25509604285769283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0.25619600251733643</v>
      </c>
      <c r="C84" s="302">
        <v>0.94044704759629405</v>
      </c>
      <c r="D84" s="302">
        <f t="shared" si="19"/>
        <v>1.1966430501136305</v>
      </c>
      <c r="E84" s="303"/>
      <c r="F84" s="302">
        <v>0.21353323358911019</v>
      </c>
      <c r="G84" s="302">
        <v>0.83414392545468108</v>
      </c>
      <c r="H84" s="302">
        <f t="shared" si="20"/>
        <v>1.0476771590437912</v>
      </c>
      <c r="I84" s="303"/>
      <c r="J84" s="302">
        <v>0.18532287350665222</v>
      </c>
      <c r="K84" s="302">
        <v>0.72702056744806998</v>
      </c>
      <c r="L84" s="302">
        <f t="shared" si="21"/>
        <v>0.9123434409547222</v>
      </c>
      <c r="M84" s="236"/>
      <c r="N84" s="236"/>
    </row>
    <row r="85" spans="1:14" x14ac:dyDescent="0.2">
      <c r="A85" s="237" t="str">
        <f>name!E$12</f>
        <v>Elementary occupations</v>
      </c>
      <c r="B85" s="302">
        <v>7.6134134848414484E-2</v>
      </c>
      <c r="C85" s="302">
        <v>0.19221918844510094</v>
      </c>
      <c r="D85" s="302">
        <f t="shared" si="19"/>
        <v>0.26835332329351541</v>
      </c>
      <c r="E85" s="303"/>
      <c r="F85" s="302">
        <v>7.0664204480972395E-2</v>
      </c>
      <c r="G85" s="302">
        <v>0.16855521318512773</v>
      </c>
      <c r="H85" s="302">
        <f t="shared" si="20"/>
        <v>0.23921941766610011</v>
      </c>
      <c r="I85" s="303"/>
      <c r="J85" s="302">
        <v>0.11274328287376939</v>
      </c>
      <c r="K85" s="302">
        <v>0.15905527283729853</v>
      </c>
      <c r="L85" s="302">
        <f t="shared" si="21"/>
        <v>0.27179855571106792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1.4343139348648428</v>
      </c>
      <c r="C87" s="311">
        <f t="shared" ref="C87:D87" si="22">SUM(C77:C85)</f>
        <v>5.4196860651351617</v>
      </c>
      <c r="D87" s="311">
        <f t="shared" si="22"/>
        <v>6.8540000000000054</v>
      </c>
      <c r="E87" s="311"/>
      <c r="F87" s="311">
        <f t="shared" ref="F87:H87" si="23">SUM(F77:F85)</f>
        <v>1.7527046767531729</v>
      </c>
      <c r="G87" s="311">
        <f t="shared" si="23"/>
        <v>5.7922953232468144</v>
      </c>
      <c r="H87" s="311">
        <f t="shared" si="23"/>
        <v>7.5449999999999866</v>
      </c>
      <c r="I87" s="311"/>
      <c r="J87" s="311">
        <f t="shared" ref="J87:L87" si="24">SUM(J77:J85)</f>
        <v>1.7182802116180569</v>
      </c>
      <c r="K87" s="311">
        <f t="shared" si="24"/>
        <v>5.8227197883819413</v>
      </c>
      <c r="L87" s="311">
        <f t="shared" si="24"/>
        <v>7.5409999999999968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0.32565864688192048</v>
      </c>
      <c r="C94" s="302">
        <v>1.6272882426735018</v>
      </c>
      <c r="D94" s="302">
        <f>SUM(B94:C94)</f>
        <v>1.9529468895554223</v>
      </c>
      <c r="E94" s="303"/>
      <c r="F94" s="302">
        <v>0.44130259405662214</v>
      </c>
      <c r="G94" s="302">
        <v>1.6090015863789269</v>
      </c>
      <c r="H94" s="302">
        <f>SUM(F94:G94)</f>
        <v>2.0503041804355489</v>
      </c>
      <c r="I94" s="303"/>
      <c r="J94" s="302">
        <v>0.3785458012201543</v>
      </c>
      <c r="K94" s="302">
        <v>1.3463085053337587</v>
      </c>
      <c r="L94" s="302">
        <f>SUM(J94:K94)</f>
        <v>1.724854306553913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0.42350415670481756</v>
      </c>
      <c r="C95" s="302">
        <v>2.4070878292128528</v>
      </c>
      <c r="D95" s="302">
        <f t="shared" ref="D95:D102" si="25">SUM(B95:C95)</f>
        <v>2.8305919859176703</v>
      </c>
      <c r="E95" s="303"/>
      <c r="F95" s="302">
        <v>0.60769487208609119</v>
      </c>
      <c r="G95" s="302">
        <v>2.6754578945528964</v>
      </c>
      <c r="H95" s="302">
        <f t="shared" ref="H95:H102" si="26">SUM(F95:G95)</f>
        <v>3.2831527666389877</v>
      </c>
      <c r="I95" s="303"/>
      <c r="J95" s="302">
        <v>0.63729527976083156</v>
      </c>
      <c r="K95" s="302">
        <v>3.1686558278714654</v>
      </c>
      <c r="L95" s="302">
        <f t="shared" ref="L95:L102" si="27">SUM(J95:K95)</f>
        <v>3.8059511076322972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0.50932954580683365</v>
      </c>
      <c r="C96" s="302">
        <v>1.3559262366755422</v>
      </c>
      <c r="D96" s="302">
        <f t="shared" si="25"/>
        <v>1.8652557824823759</v>
      </c>
      <c r="E96" s="303"/>
      <c r="F96" s="302">
        <v>0.62412333691374733</v>
      </c>
      <c r="G96" s="302">
        <v>1.4529371078478943</v>
      </c>
      <c r="H96" s="302">
        <f t="shared" si="26"/>
        <v>2.0770604447616416</v>
      </c>
      <c r="I96" s="303"/>
      <c r="J96" s="302">
        <v>0.57851455093888204</v>
      </c>
      <c r="K96" s="302">
        <v>1.2662070473572618</v>
      </c>
      <c r="L96" s="302">
        <f t="shared" si="27"/>
        <v>1.8447215982961438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1.0874519403623573</v>
      </c>
      <c r="C97" s="302">
        <v>0.5177669087225536</v>
      </c>
      <c r="D97" s="302">
        <f t="shared" si="25"/>
        <v>1.6052188490849109</v>
      </c>
      <c r="E97" s="303"/>
      <c r="F97" s="302">
        <v>1.0802378239995392</v>
      </c>
      <c r="G97" s="302">
        <v>0.58459244884887829</v>
      </c>
      <c r="H97" s="302">
        <f t="shared" si="26"/>
        <v>1.6648302728484174</v>
      </c>
      <c r="I97" s="303"/>
      <c r="J97" s="302">
        <v>0.81306612504486853</v>
      </c>
      <c r="K97" s="302">
        <v>0.62332056245059686</v>
      </c>
      <c r="L97" s="302">
        <f t="shared" si="27"/>
        <v>1.4363866874954654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0.26426406231881255</v>
      </c>
      <c r="C98" s="302">
        <v>7.3255124528785425</v>
      </c>
      <c r="D98" s="302">
        <f t="shared" si="25"/>
        <v>7.5897765151973546</v>
      </c>
      <c r="E98" s="303"/>
      <c r="F98" s="302">
        <v>0.31334822266726819</v>
      </c>
      <c r="G98" s="302">
        <v>5.2192950386090597</v>
      </c>
      <c r="H98" s="302">
        <f t="shared" si="26"/>
        <v>5.5326432612763279</v>
      </c>
      <c r="I98" s="303"/>
      <c r="J98" s="302">
        <v>0.28318205286060971</v>
      </c>
      <c r="K98" s="302">
        <v>4.2022259388504732</v>
      </c>
      <c r="L98" s="302">
        <f t="shared" si="27"/>
        <v>4.4854079917110834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0.12012900174207697</v>
      </c>
      <c r="C99" s="302">
        <v>9.3681636306963467E-2</v>
      </c>
      <c r="D99" s="302">
        <f t="shared" si="25"/>
        <v>0.21381063804904044</v>
      </c>
      <c r="E99" s="303"/>
      <c r="F99" s="302">
        <v>0.1274129283741646</v>
      </c>
      <c r="G99" s="302">
        <v>0.14865270988520693</v>
      </c>
      <c r="H99" s="302">
        <f t="shared" si="26"/>
        <v>0.27606563825937153</v>
      </c>
      <c r="I99" s="303"/>
      <c r="J99" s="302">
        <v>9.7820175774762666E-2</v>
      </c>
      <c r="K99" s="302">
        <v>0.15857475593183201</v>
      </c>
      <c r="L99" s="302">
        <f t="shared" si="27"/>
        <v>0.25639493170659466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0.31563082906588275</v>
      </c>
      <c r="C100" s="302">
        <v>0.35899393969818633</v>
      </c>
      <c r="D100" s="302">
        <f t="shared" si="25"/>
        <v>0.67462476876406907</v>
      </c>
      <c r="E100" s="303"/>
      <c r="F100" s="302">
        <v>0.30890497356209512</v>
      </c>
      <c r="G100" s="302">
        <v>0.38299873979202886</v>
      </c>
      <c r="H100" s="302">
        <f t="shared" si="26"/>
        <v>0.69190371335412393</v>
      </c>
      <c r="I100" s="303"/>
      <c r="J100" s="302">
        <v>0.25768719535074464</v>
      </c>
      <c r="K100" s="302">
        <v>0.39009995261298608</v>
      </c>
      <c r="L100" s="302">
        <f t="shared" si="27"/>
        <v>0.64778714796373071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0.68610562910536399</v>
      </c>
      <c r="C101" s="302">
        <v>4.4870938758932395</v>
      </c>
      <c r="D101" s="302">
        <f t="shared" si="25"/>
        <v>5.1731995049986033</v>
      </c>
      <c r="E101" s="303"/>
      <c r="F101" s="302">
        <v>0.65238858778438302</v>
      </c>
      <c r="G101" s="302">
        <v>3.3793843184531998</v>
      </c>
      <c r="H101" s="302">
        <f t="shared" si="26"/>
        <v>4.0317729062375829</v>
      </c>
      <c r="I101" s="303"/>
      <c r="J101" s="302">
        <v>0.66638102746061667</v>
      </c>
      <c r="K101" s="302">
        <v>2.8380653010684709</v>
      </c>
      <c r="L101" s="302">
        <f t="shared" si="27"/>
        <v>3.5044463285290877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0.35220097314336185</v>
      </c>
      <c r="C102" s="302">
        <v>0.93937409280715978</v>
      </c>
      <c r="D102" s="302">
        <f t="shared" si="25"/>
        <v>1.2915750659505216</v>
      </c>
      <c r="E102" s="303"/>
      <c r="F102" s="302">
        <v>0.29597147984818067</v>
      </c>
      <c r="G102" s="302">
        <v>0.74529533633982126</v>
      </c>
      <c r="H102" s="302">
        <f t="shared" si="26"/>
        <v>1.0412668161880019</v>
      </c>
      <c r="I102" s="303"/>
      <c r="J102" s="302">
        <v>0.36469808379415475</v>
      </c>
      <c r="K102" s="302">
        <v>0.62735181631749404</v>
      </c>
      <c r="L102" s="302">
        <f t="shared" si="27"/>
        <v>0.99204990011164873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4.0842747851314272</v>
      </c>
      <c r="C104" s="311">
        <f t="shared" ref="C104:D104" si="28">SUM(C94:C102)</f>
        <v>19.112725214868544</v>
      </c>
      <c r="D104" s="311">
        <f t="shared" si="28"/>
        <v>23.196999999999967</v>
      </c>
      <c r="E104" s="311"/>
      <c r="F104" s="311">
        <f t="shared" ref="F104:H104" si="29">SUM(F94:F102)</f>
        <v>4.4513848192920911</v>
      </c>
      <c r="G104" s="311">
        <f t="shared" si="29"/>
        <v>16.197615180707913</v>
      </c>
      <c r="H104" s="311">
        <f t="shared" si="29"/>
        <v>20.649000000000004</v>
      </c>
      <c r="I104" s="311"/>
      <c r="J104" s="311">
        <f t="shared" ref="J104:L104" si="30">SUM(J94:J102)</f>
        <v>4.0771902922056249</v>
      </c>
      <c r="K104" s="311">
        <f t="shared" si="30"/>
        <v>14.620809707794342</v>
      </c>
      <c r="L104" s="311">
        <f t="shared" si="30"/>
        <v>18.697999999999965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1.1597962608398137E-2</v>
      </c>
      <c r="C111" s="302">
        <v>2.539983245355595E-2</v>
      </c>
      <c r="D111" s="302">
        <f>SUM(B111:C111)</f>
        <v>3.6997795061954088E-2</v>
      </c>
      <c r="E111" s="303"/>
      <c r="F111" s="302">
        <v>1.3983636809413004E-2</v>
      </c>
      <c r="G111" s="302">
        <v>1.9503558120571054E-2</v>
      </c>
      <c r="H111" s="302">
        <f>SUM(F111:G111)</f>
        <v>3.348719492998406E-2</v>
      </c>
      <c r="I111" s="303"/>
      <c r="J111" s="302">
        <v>1.3993845551501821E-2</v>
      </c>
      <c r="K111" s="302">
        <v>1.6809413059729356E-2</v>
      </c>
      <c r="L111" s="302">
        <f>SUM(J111:K111)</f>
        <v>3.0803258611231177E-2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1.3453009035040962E-2</v>
      </c>
      <c r="C112" s="302">
        <v>6.7771156282166622E-2</v>
      </c>
      <c r="D112" s="302">
        <f t="shared" ref="D112:D119" si="31">SUM(B112:C112)</f>
        <v>8.1224165317207581E-2</v>
      </c>
      <c r="E112" s="303"/>
      <c r="F112" s="302">
        <v>1.7811229322261809E-2</v>
      </c>
      <c r="G112" s="302">
        <v>6.3028923182629967E-2</v>
      </c>
      <c r="H112" s="302">
        <f t="shared" ref="H112:H119" si="32">SUM(F112:G112)</f>
        <v>8.084015250489178E-2</v>
      </c>
      <c r="I112" s="303"/>
      <c r="J112" s="302">
        <v>2.2149612250222713E-2</v>
      </c>
      <c r="K112" s="302">
        <v>7.5238879858073759E-2</v>
      </c>
      <c r="L112" s="302">
        <f t="shared" ref="L112:L119" si="33">SUM(J112:K112)</f>
        <v>9.7388492108296476E-2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1.2905181806462369E-2</v>
      </c>
      <c r="C113" s="302">
        <v>4.2282390011822796E-2</v>
      </c>
      <c r="D113" s="302">
        <f t="shared" si="31"/>
        <v>5.5187571818285167E-2</v>
      </c>
      <c r="E113" s="303"/>
      <c r="F113" s="302">
        <v>1.4774280660934726E-2</v>
      </c>
      <c r="G113" s="302">
        <v>4.1127219645479218E-2</v>
      </c>
      <c r="H113" s="302">
        <f t="shared" si="32"/>
        <v>5.5901500306413943E-2</v>
      </c>
      <c r="I113" s="303"/>
      <c r="J113" s="302">
        <v>1.5497350275808839E-2</v>
      </c>
      <c r="K113" s="302">
        <v>3.6422088962936153E-2</v>
      </c>
      <c r="L113" s="302">
        <f t="shared" si="33"/>
        <v>5.1919439238744994E-2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3.0940820463287895E-2</v>
      </c>
      <c r="C114" s="302">
        <v>1.4262190325311187E-2</v>
      </c>
      <c r="D114" s="302">
        <f t="shared" si="31"/>
        <v>4.5203010788599084E-2</v>
      </c>
      <c r="E114" s="303"/>
      <c r="F114" s="302">
        <v>2.7510535731820562E-2</v>
      </c>
      <c r="G114" s="302">
        <v>1.2339959123875486E-2</v>
      </c>
      <c r="H114" s="302">
        <f t="shared" si="32"/>
        <v>3.9850494855696049E-2</v>
      </c>
      <c r="I114" s="303"/>
      <c r="J114" s="302">
        <v>2.0094394267691964E-2</v>
      </c>
      <c r="K114" s="302">
        <v>1.2389012776656255E-2</v>
      </c>
      <c r="L114" s="302">
        <f t="shared" si="33"/>
        <v>3.2483407044348218E-2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1.6159798655250041E-3</v>
      </c>
      <c r="C115" s="302">
        <v>9.6059610027948578E-2</v>
      </c>
      <c r="D115" s="302">
        <f t="shared" si="31"/>
        <v>9.767558989347358E-2</v>
      </c>
      <c r="E115" s="303"/>
      <c r="F115" s="302">
        <v>1.7908244734106066E-3</v>
      </c>
      <c r="G115" s="302">
        <v>5.8099880102263128E-2</v>
      </c>
      <c r="H115" s="302">
        <f t="shared" si="32"/>
        <v>5.9890704575673734E-2</v>
      </c>
      <c r="I115" s="303"/>
      <c r="J115" s="302">
        <v>3.2656808455697444E-3</v>
      </c>
      <c r="K115" s="302">
        <v>4.1122489682229542E-2</v>
      </c>
      <c r="L115" s="302">
        <f t="shared" si="33"/>
        <v>4.4388170527799288E-2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1.9049716795039846E-3</v>
      </c>
      <c r="C116" s="302">
        <v>2.2780518011730286E-3</v>
      </c>
      <c r="D116" s="302">
        <f t="shared" si="31"/>
        <v>4.1830234806770131E-3</v>
      </c>
      <c r="E116" s="303"/>
      <c r="F116" s="302">
        <v>1.5611077095110224E-3</v>
      </c>
      <c r="G116" s="302">
        <v>1.6058017979602287E-3</v>
      </c>
      <c r="H116" s="302">
        <f t="shared" si="32"/>
        <v>3.1669095074712511E-3</v>
      </c>
      <c r="I116" s="303"/>
      <c r="J116" s="302">
        <v>1.0182167984303541E-3</v>
      </c>
      <c r="K116" s="302">
        <v>1.2738553770156099E-3</v>
      </c>
      <c r="L116" s="302">
        <f t="shared" si="33"/>
        <v>2.2920721754459642E-3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1.5601066909429046E-2</v>
      </c>
      <c r="C117" s="302">
        <v>1.4614042959841264E-2</v>
      </c>
      <c r="D117" s="302">
        <f t="shared" si="31"/>
        <v>3.0215109869270312E-2</v>
      </c>
      <c r="E117" s="303"/>
      <c r="F117" s="302">
        <v>1.4853352856880482E-2</v>
      </c>
      <c r="G117" s="302">
        <v>1.0521264903183463E-2</v>
      </c>
      <c r="H117" s="302">
        <f t="shared" si="32"/>
        <v>2.5374617760063944E-2</v>
      </c>
      <c r="I117" s="303"/>
      <c r="J117" s="302">
        <v>1.4733351562728156E-2</v>
      </c>
      <c r="K117" s="302">
        <v>1.1599581956817314E-2</v>
      </c>
      <c r="L117" s="302">
        <f t="shared" si="33"/>
        <v>2.6332933519545472E-2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1.4151870073056808E-3</v>
      </c>
      <c r="C118" s="302">
        <v>1.8650027035622123E-2</v>
      </c>
      <c r="D118" s="302">
        <f t="shared" si="31"/>
        <v>2.0065214042927805E-2</v>
      </c>
      <c r="E118" s="303"/>
      <c r="F118" s="302">
        <v>1.0105315402226831E-3</v>
      </c>
      <c r="G118" s="302">
        <v>1.083854709751776E-2</v>
      </c>
      <c r="H118" s="302">
        <f t="shared" si="32"/>
        <v>1.1849078637740443E-2</v>
      </c>
      <c r="I118" s="303"/>
      <c r="J118" s="302">
        <v>5.2611868921662779E-4</v>
      </c>
      <c r="K118" s="302">
        <v>9.7043298132374646E-3</v>
      </c>
      <c r="L118" s="302">
        <f t="shared" si="33"/>
        <v>1.0230448502454092E-2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1.6326766279082239E-3</v>
      </c>
      <c r="C119" s="302">
        <v>4.6158430996968E-3</v>
      </c>
      <c r="D119" s="302">
        <f t="shared" si="31"/>
        <v>6.2485197276050241E-3</v>
      </c>
      <c r="E119" s="303"/>
      <c r="F119" s="302">
        <v>1.1334194849518221E-3</v>
      </c>
      <c r="G119" s="302">
        <v>2.5059274371127061E-3</v>
      </c>
      <c r="H119" s="302">
        <f t="shared" si="32"/>
        <v>3.6393469220645279E-3</v>
      </c>
      <c r="I119" s="303"/>
      <c r="J119" s="302">
        <v>1.2749567303105842E-3</v>
      </c>
      <c r="K119" s="302">
        <v>1.8868215418242418E-3</v>
      </c>
      <c r="L119" s="302">
        <f t="shared" si="33"/>
        <v>3.161778272134826E-3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9.1066856002861296E-2</v>
      </c>
      <c r="C121" s="311">
        <f t="shared" ref="C121:D121" si="34">SUM(C111:C119)</f>
        <v>0.28593314399713837</v>
      </c>
      <c r="D121" s="311">
        <f t="shared" si="34"/>
        <v>0.37699999999999972</v>
      </c>
      <c r="E121" s="311"/>
      <c r="F121" s="311">
        <f t="shared" ref="F121:H121" si="35">SUM(F111:F119)</f>
        <v>9.4428918589406732E-2</v>
      </c>
      <c r="G121" s="311">
        <f t="shared" si="35"/>
        <v>0.21957108141059301</v>
      </c>
      <c r="H121" s="311">
        <f t="shared" si="35"/>
        <v>0.31399999999999967</v>
      </c>
      <c r="I121" s="311"/>
      <c r="J121" s="311">
        <f t="shared" ref="J121:L121" si="36">SUM(J111:J119)</f>
        <v>9.2553526971480823E-2</v>
      </c>
      <c r="K121" s="311">
        <f t="shared" si="36"/>
        <v>0.20644647302851968</v>
      </c>
      <c r="L121" s="311">
        <f t="shared" si="36"/>
        <v>0.29900000000000049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4.339939589326991E-2</v>
      </c>
      <c r="C128" s="302">
        <v>0.18874519805632572</v>
      </c>
      <c r="D128" s="302">
        <f>SUM(B128:C128)</f>
        <v>0.23214459394959563</v>
      </c>
      <c r="E128" s="303"/>
      <c r="F128" s="302">
        <v>3.43880092033313E-2</v>
      </c>
      <c r="G128" s="302">
        <v>0.1396431213226087</v>
      </c>
      <c r="H128" s="302">
        <f>SUM(F128:G128)</f>
        <v>0.17403113052593999</v>
      </c>
      <c r="I128" s="303"/>
      <c r="J128" s="302">
        <v>3.7120827283539881E-2</v>
      </c>
      <c r="K128" s="302">
        <v>0.14207005857199498</v>
      </c>
      <c r="L128" s="302">
        <f>SUM(J128:K128)</f>
        <v>0.17919088585553486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6.1367207196418694E-2</v>
      </c>
      <c r="C129" s="302">
        <v>0.17929089725260133</v>
      </c>
      <c r="D129" s="302">
        <f t="shared" ref="D129:D136" si="37">SUM(B129:C129)</f>
        <v>0.24065810444902003</v>
      </c>
      <c r="E129" s="303"/>
      <c r="F129" s="302">
        <v>5.9225948755302585E-2</v>
      </c>
      <c r="G129" s="302">
        <v>0.13739770760122225</v>
      </c>
      <c r="H129" s="302">
        <f t="shared" ref="H129:H136" si="38">SUM(F129:G129)</f>
        <v>0.19662365635652485</v>
      </c>
      <c r="I129" s="303"/>
      <c r="J129" s="302">
        <v>7.9878330893813562E-2</v>
      </c>
      <c r="K129" s="302">
        <v>0.16410423637508076</v>
      </c>
      <c r="L129" s="302">
        <f t="shared" ref="L129:L136" si="39">SUM(J129:K129)</f>
        <v>0.24398256726889433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0.14056170968371198</v>
      </c>
      <c r="C130" s="302">
        <v>0.18399301239733626</v>
      </c>
      <c r="D130" s="302">
        <f t="shared" si="37"/>
        <v>0.32455472208104824</v>
      </c>
      <c r="E130" s="303"/>
      <c r="F130" s="302">
        <v>0.14153917396284324</v>
      </c>
      <c r="G130" s="302">
        <v>0.14052342329563103</v>
      </c>
      <c r="H130" s="302">
        <f t="shared" si="38"/>
        <v>0.28206259725847427</v>
      </c>
      <c r="I130" s="303"/>
      <c r="J130" s="302">
        <v>0.18173832965918865</v>
      </c>
      <c r="K130" s="302">
        <v>0.12974954002702474</v>
      </c>
      <c r="L130" s="302">
        <f t="shared" si="39"/>
        <v>0.31148786968621339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0.14574918202309717</v>
      </c>
      <c r="C131" s="302">
        <v>6.9320868708271574E-2</v>
      </c>
      <c r="D131" s="302">
        <f t="shared" si="37"/>
        <v>0.21507005073136876</v>
      </c>
      <c r="E131" s="303"/>
      <c r="F131" s="302">
        <v>0.1253079309608908</v>
      </c>
      <c r="G131" s="302">
        <v>9.9624520613210282E-2</v>
      </c>
      <c r="H131" s="302">
        <f t="shared" si="38"/>
        <v>0.22493245157410108</v>
      </c>
      <c r="I131" s="303"/>
      <c r="J131" s="302">
        <v>0.11507785195023103</v>
      </c>
      <c r="K131" s="302">
        <v>0.11712521828539064</v>
      </c>
      <c r="L131" s="302">
        <f t="shared" si="39"/>
        <v>0.23220307023562167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2.1878799846248766E-2</v>
      </c>
      <c r="C132" s="302">
        <v>0.26393234699004414</v>
      </c>
      <c r="D132" s="302">
        <f t="shared" si="37"/>
        <v>0.28581114683629288</v>
      </c>
      <c r="E132" s="303"/>
      <c r="F132" s="302">
        <v>7.4609636356840914E-3</v>
      </c>
      <c r="G132" s="302">
        <v>0.17020707210165562</v>
      </c>
      <c r="H132" s="302">
        <f t="shared" si="38"/>
        <v>0.17766803573733972</v>
      </c>
      <c r="I132" s="303"/>
      <c r="J132" s="302">
        <v>1.0429533395863135E-2</v>
      </c>
      <c r="K132" s="302">
        <v>0.18589495303455469</v>
      </c>
      <c r="L132" s="302">
        <f t="shared" si="39"/>
        <v>0.19632448643041783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3.9916446021889415E-2</v>
      </c>
      <c r="C133" s="302">
        <v>2.1668949609948061E-2</v>
      </c>
      <c r="D133" s="302">
        <f t="shared" si="37"/>
        <v>6.1585395631837472E-2</v>
      </c>
      <c r="E133" s="303"/>
      <c r="F133" s="302">
        <v>2.9208028533472988E-2</v>
      </c>
      <c r="G133" s="302">
        <v>1.6272774703052231E-2</v>
      </c>
      <c r="H133" s="302">
        <f t="shared" si="38"/>
        <v>4.5480803236525216E-2</v>
      </c>
      <c r="I133" s="303"/>
      <c r="J133" s="302">
        <v>3.9989732138682739E-2</v>
      </c>
      <c r="K133" s="302">
        <v>1.4796666248076235E-2</v>
      </c>
      <c r="L133" s="302">
        <f t="shared" si="39"/>
        <v>5.4786398386758972E-2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3.5973687051153516E-2</v>
      </c>
      <c r="C134" s="302">
        <v>4.9674806742676908E-2</v>
      </c>
      <c r="D134" s="302">
        <f>SUM(B134:C134)</f>
        <v>8.5648493793830424E-2</v>
      </c>
      <c r="E134" s="303"/>
      <c r="F134" s="302">
        <v>2.6264305853794197E-2</v>
      </c>
      <c r="G134" s="302">
        <v>6.9545678173530634E-2</v>
      </c>
      <c r="H134" s="302">
        <f t="shared" si="38"/>
        <v>9.5809984027324824E-2</v>
      </c>
      <c r="I134" s="303"/>
      <c r="J134" s="302">
        <v>2.7746210588684577E-2</v>
      </c>
      <c r="K134" s="302">
        <v>6.5606111842445955E-2</v>
      </c>
      <c r="L134" s="302">
        <f t="shared" si="39"/>
        <v>9.3352322431130536E-2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1.7786030058105331E-2</v>
      </c>
      <c r="C135" s="302">
        <v>0.56426350836315309</v>
      </c>
      <c r="D135" s="302">
        <f t="shared" si="37"/>
        <v>0.58204953842125839</v>
      </c>
      <c r="E135" s="303"/>
      <c r="F135" s="302">
        <v>9.5889425341476112E-3</v>
      </c>
      <c r="G135" s="302">
        <v>0.34558309447096419</v>
      </c>
      <c r="H135" s="302">
        <f t="shared" si="38"/>
        <v>0.3551720370051118</v>
      </c>
      <c r="I135" s="303"/>
      <c r="J135" s="302">
        <v>8.7138772934649347E-3</v>
      </c>
      <c r="K135" s="302">
        <v>0.37926982998481207</v>
      </c>
      <c r="L135" s="302">
        <f t="shared" si="39"/>
        <v>0.38798370727827702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6.3087261846227427E-2</v>
      </c>
      <c r="C136" s="302">
        <v>0.38339069225951244</v>
      </c>
      <c r="D136" s="302">
        <f t="shared" si="37"/>
        <v>0.44647795410573987</v>
      </c>
      <c r="E136" s="303"/>
      <c r="F136" s="302">
        <v>4.5237108138086672E-2</v>
      </c>
      <c r="G136" s="302">
        <v>0.19898219614057011</v>
      </c>
      <c r="H136" s="302">
        <f t="shared" si="38"/>
        <v>0.24421930427865679</v>
      </c>
      <c r="I136" s="303"/>
      <c r="J136" s="302">
        <v>5.4311778660690195E-2</v>
      </c>
      <c r="K136" s="302">
        <v>0.18737691376645801</v>
      </c>
      <c r="L136" s="302">
        <f t="shared" si="39"/>
        <v>0.24168869242714822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0.56971971962012224</v>
      </c>
      <c r="C138" s="311">
        <f t="shared" ref="C138" si="40">SUM(C128:C136)</f>
        <v>1.9042802803798695</v>
      </c>
      <c r="D138" s="311">
        <f>SUM(D128:D136)</f>
        <v>2.4739999999999918</v>
      </c>
      <c r="E138" s="311"/>
      <c r="F138" s="311">
        <f t="shared" ref="F138:H138" si="41">SUM(F128:F136)</f>
        <v>0.47822041157755346</v>
      </c>
      <c r="G138" s="311">
        <f t="shared" si="41"/>
        <v>1.3177795884224452</v>
      </c>
      <c r="H138" s="311">
        <f t="shared" si="41"/>
        <v>1.7959999999999985</v>
      </c>
      <c r="I138" s="311"/>
      <c r="J138" s="311">
        <f t="shared" ref="J138:L138" si="42">SUM(J128:J136)</f>
        <v>0.55500647186415863</v>
      </c>
      <c r="K138" s="311">
        <f t="shared" si="42"/>
        <v>1.3859935281358382</v>
      </c>
      <c r="L138" s="311">
        <f t="shared" si="42"/>
        <v>1.9409999999999969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0.38405035670414372</v>
      </c>
      <c r="C145" s="302">
        <v>0.96683763072346252</v>
      </c>
      <c r="D145" s="302">
        <f>SUM(B145:C145)</f>
        <v>1.3508879874276063</v>
      </c>
      <c r="E145" s="303"/>
      <c r="F145" s="302">
        <v>0.49163205996728598</v>
      </c>
      <c r="G145" s="302">
        <v>1.4831474265360378</v>
      </c>
      <c r="H145" s="302">
        <f>SUM(F145:G145)</f>
        <v>1.9747794865033237</v>
      </c>
      <c r="I145" s="303"/>
      <c r="J145" s="302">
        <v>0.56835560764883675</v>
      </c>
      <c r="K145" s="302">
        <v>1.4471701771491186</v>
      </c>
      <c r="L145" s="302">
        <f>SUM(J145:K145)</f>
        <v>2.0155257847979553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0.24056344024753401</v>
      </c>
      <c r="C146" s="302">
        <v>1.6686077309075018</v>
      </c>
      <c r="D146" s="302">
        <f t="shared" ref="D146:D153" si="43">SUM(B146:C146)</f>
        <v>1.9091711711550359</v>
      </c>
      <c r="E146" s="303"/>
      <c r="F146" s="302">
        <v>0.32274784348218422</v>
      </c>
      <c r="G146" s="302">
        <v>2.253665672175464</v>
      </c>
      <c r="H146" s="302">
        <f t="shared" ref="H146:H153" si="44">SUM(F146:G146)</f>
        <v>2.5764135156576482</v>
      </c>
      <c r="I146" s="303"/>
      <c r="J146" s="302">
        <v>0.41026905389377999</v>
      </c>
      <c r="K146" s="302">
        <v>2.7990630570029347</v>
      </c>
      <c r="L146" s="302">
        <f t="shared" ref="L146:L153" si="45">SUM(J146:K146)</f>
        <v>3.2093321108967148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0.31529043536072227</v>
      </c>
      <c r="C147" s="302">
        <v>0.66123830238539882</v>
      </c>
      <c r="D147" s="302">
        <f t="shared" si="43"/>
        <v>0.97652873774612114</v>
      </c>
      <c r="E147" s="303"/>
      <c r="F147" s="302">
        <v>0.36280549816609525</v>
      </c>
      <c r="G147" s="302">
        <v>0.8310303580383247</v>
      </c>
      <c r="H147" s="302">
        <f t="shared" si="44"/>
        <v>1.19383585620442</v>
      </c>
      <c r="I147" s="303"/>
      <c r="J147" s="302">
        <v>0.44614212315402973</v>
      </c>
      <c r="K147" s="302">
        <v>0.82828500682672479</v>
      </c>
      <c r="L147" s="302">
        <f t="shared" si="45"/>
        <v>1.2744271299807546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1.4148496711647904</v>
      </c>
      <c r="C148" s="302">
        <v>0.38880778830093432</v>
      </c>
      <c r="D148" s="302">
        <f t="shared" si="43"/>
        <v>1.8036574594657249</v>
      </c>
      <c r="E148" s="303"/>
      <c r="F148" s="302">
        <v>1.2911195635043886</v>
      </c>
      <c r="G148" s="302">
        <v>0.41461232472295595</v>
      </c>
      <c r="H148" s="302">
        <f t="shared" si="44"/>
        <v>1.7057318882273447</v>
      </c>
      <c r="I148" s="303"/>
      <c r="J148" s="302">
        <v>1.0839987364736667</v>
      </c>
      <c r="K148" s="302">
        <v>0.50661283098812682</v>
      </c>
      <c r="L148" s="302">
        <f t="shared" si="45"/>
        <v>1.5906115674617936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0.14742016239667186</v>
      </c>
      <c r="C149" s="302">
        <v>9.633671256854031</v>
      </c>
      <c r="D149" s="302">
        <f t="shared" si="43"/>
        <v>9.7810914192507035</v>
      </c>
      <c r="E149" s="303"/>
      <c r="F149" s="302">
        <v>0.16602420466659568</v>
      </c>
      <c r="G149" s="302">
        <v>10.717817013196647</v>
      </c>
      <c r="H149" s="302">
        <f t="shared" si="44"/>
        <v>10.883841217863242</v>
      </c>
      <c r="I149" s="303"/>
      <c r="J149" s="302">
        <v>0.21278697788604631</v>
      </c>
      <c r="K149" s="302">
        <v>9.8265813508609501</v>
      </c>
      <c r="L149" s="302">
        <f t="shared" si="45"/>
        <v>10.039368328746997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2.4217607064829717E-2</v>
      </c>
      <c r="C150" s="302">
        <v>2.5034503951781611E-2</v>
      </c>
      <c r="D150" s="302">
        <f t="shared" si="43"/>
        <v>4.9252111016611325E-2</v>
      </c>
      <c r="E150" s="303"/>
      <c r="F150" s="302">
        <v>2.2027973543691848E-2</v>
      </c>
      <c r="G150" s="302">
        <v>2.7348010385278922E-2</v>
      </c>
      <c r="H150" s="302">
        <f t="shared" si="44"/>
        <v>4.9375983928970774E-2</v>
      </c>
      <c r="I150" s="303"/>
      <c r="J150" s="302">
        <v>2.1965579926174376E-2</v>
      </c>
      <c r="K150" s="302">
        <v>2.7108915099654244E-2</v>
      </c>
      <c r="L150" s="302">
        <f t="shared" si="45"/>
        <v>4.907449502582862E-2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0.2181804308127539</v>
      </c>
      <c r="C151" s="302">
        <v>0.18850941329575138</v>
      </c>
      <c r="D151" s="302">
        <f t="shared" si="43"/>
        <v>0.40668984410850528</v>
      </c>
      <c r="E151" s="303"/>
      <c r="F151" s="302">
        <v>0.20678240689828847</v>
      </c>
      <c r="G151" s="302">
        <v>0.20346289742350124</v>
      </c>
      <c r="H151" s="302">
        <f t="shared" si="44"/>
        <v>0.41024530432178974</v>
      </c>
      <c r="I151" s="303"/>
      <c r="J151" s="302">
        <v>0.20730077200138772</v>
      </c>
      <c r="K151" s="302">
        <v>0.2265192520447277</v>
      </c>
      <c r="L151" s="302">
        <f t="shared" si="45"/>
        <v>0.43382002404611542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2.3023078280320939E-2</v>
      </c>
      <c r="C152" s="302">
        <v>1.5601458969607165</v>
      </c>
      <c r="D152" s="302">
        <f t="shared" si="43"/>
        <v>1.5831689752410374</v>
      </c>
      <c r="E152" s="303"/>
      <c r="F152" s="302">
        <v>1.9560520698004041E-2</v>
      </c>
      <c r="G152" s="302">
        <v>1.6010345126214729</v>
      </c>
      <c r="H152" s="302">
        <f t="shared" si="44"/>
        <v>1.620595033319477</v>
      </c>
      <c r="I152" s="303"/>
      <c r="J152" s="302">
        <v>2.8926233635475137E-2</v>
      </c>
      <c r="K152" s="302">
        <v>1.787566861125254</v>
      </c>
      <c r="L152" s="302">
        <f t="shared" si="45"/>
        <v>1.8164930947607292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0.26697959031819496</v>
      </c>
      <c r="C153" s="302">
        <v>1.124572704270447</v>
      </c>
      <c r="D153" s="302">
        <f t="shared" si="43"/>
        <v>1.3915522945886418</v>
      </c>
      <c r="E153" s="303"/>
      <c r="F153" s="302">
        <v>0.18037038719603288</v>
      </c>
      <c r="G153" s="302">
        <v>1.1688113267777294</v>
      </c>
      <c r="H153" s="302">
        <f t="shared" si="44"/>
        <v>1.3491817139737623</v>
      </c>
      <c r="I153" s="303"/>
      <c r="J153" s="302">
        <v>0.21450159703477284</v>
      </c>
      <c r="K153" s="302">
        <v>1.4548458672483062</v>
      </c>
      <c r="L153" s="302">
        <f t="shared" si="45"/>
        <v>1.669347464283079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3.0345747723499619</v>
      </c>
      <c r="C155" s="311">
        <f t="shared" ref="C155:D155" si="46">SUM(C145:C153)</f>
        <v>16.217425227650025</v>
      </c>
      <c r="D155" s="311">
        <f t="shared" si="46"/>
        <v>19.251999999999988</v>
      </c>
      <c r="E155" s="311"/>
      <c r="F155" s="311">
        <f t="shared" ref="F155:H155" si="47">SUM(F145:F153)</f>
        <v>3.0630704581225672</v>
      </c>
      <c r="G155" s="311">
        <f t="shared" si="47"/>
        <v>18.700929541877411</v>
      </c>
      <c r="H155" s="311">
        <f t="shared" si="47"/>
        <v>21.763999999999982</v>
      </c>
      <c r="I155" s="311"/>
      <c r="J155" s="311">
        <f t="shared" ref="J155:L155" si="48">SUM(J145:J153)</f>
        <v>3.1942466816541701</v>
      </c>
      <c r="K155" s="311">
        <f t="shared" si="48"/>
        <v>18.9037533183458</v>
      </c>
      <c r="L155" s="311">
        <f t="shared" si="48"/>
        <v>22.097999999999967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1.7304403628588443</v>
      </c>
      <c r="C162" s="302">
        <v>4.2999812904078034</v>
      </c>
      <c r="D162" s="302">
        <f>SUM(B162:C162)</f>
        <v>6.0304216532666475</v>
      </c>
      <c r="E162" s="303"/>
      <c r="F162" s="302">
        <v>2.3231642029537003</v>
      </c>
      <c r="G162" s="302">
        <v>4.2775463493549424</v>
      </c>
      <c r="H162" s="302">
        <f>SUM(F162:G162)</f>
        <v>6.6007105523086427</v>
      </c>
      <c r="I162" s="303"/>
      <c r="J162" s="302">
        <v>2.6322715690069725</v>
      </c>
      <c r="K162" s="302">
        <v>4.3521624776996557</v>
      </c>
      <c r="L162" s="302">
        <f>SUM(J162:K162)</f>
        <v>6.9844340467066282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1.7805502200356418</v>
      </c>
      <c r="C163" s="302">
        <v>2.2356481724024428</v>
      </c>
      <c r="D163" s="302">
        <f t="shared" ref="D163:D170" si="49">SUM(B163:C163)</f>
        <v>4.0161983924380849</v>
      </c>
      <c r="E163" s="303"/>
      <c r="F163" s="302">
        <v>2.2403783121336414</v>
      </c>
      <c r="G163" s="302">
        <v>2.5042358944288154</v>
      </c>
      <c r="H163" s="302">
        <f t="shared" ref="H163:H170" si="50">SUM(F163:G163)</f>
        <v>4.7446142065624564</v>
      </c>
      <c r="I163" s="303"/>
      <c r="J163" s="302">
        <v>2.5913257932863605</v>
      </c>
      <c r="K163" s="302">
        <v>3.3429210225673542</v>
      </c>
      <c r="L163" s="302">
        <f t="shared" ref="L163:L170" si="51">SUM(J163:K163)</f>
        <v>5.9342468158537152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1.5042757679469378</v>
      </c>
      <c r="C164" s="302">
        <v>2.2000194161964175</v>
      </c>
      <c r="D164" s="302">
        <f t="shared" si="49"/>
        <v>3.7042951841433553</v>
      </c>
      <c r="E164" s="303"/>
      <c r="F164" s="302">
        <v>1.6839040828117053</v>
      </c>
      <c r="G164" s="302">
        <v>2.3243671729545916</v>
      </c>
      <c r="H164" s="302">
        <f t="shared" si="50"/>
        <v>4.0082712557662967</v>
      </c>
      <c r="I164" s="303"/>
      <c r="J164" s="302">
        <v>1.8774584663184568</v>
      </c>
      <c r="K164" s="302">
        <v>2.4416495074457996</v>
      </c>
      <c r="L164" s="302">
        <f t="shared" si="51"/>
        <v>4.3191079737642566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3.2182242487819543</v>
      </c>
      <c r="C165" s="302">
        <v>1.646375755725825</v>
      </c>
      <c r="D165" s="302">
        <f t="shared" si="49"/>
        <v>4.8646000045077793</v>
      </c>
      <c r="E165" s="303"/>
      <c r="F165" s="302">
        <v>3.0340942889104068</v>
      </c>
      <c r="G165" s="302">
        <v>1.7951123976281238</v>
      </c>
      <c r="H165" s="302">
        <f t="shared" si="50"/>
        <v>4.8292066865385301</v>
      </c>
      <c r="I165" s="303"/>
      <c r="J165" s="302">
        <v>2.7847843986331906</v>
      </c>
      <c r="K165" s="302">
        <v>2.3234852977685065</v>
      </c>
      <c r="L165" s="302">
        <f t="shared" si="51"/>
        <v>5.1082696964016971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0.3974731405541474</v>
      </c>
      <c r="C166" s="302">
        <v>4.57200666222964</v>
      </c>
      <c r="D166" s="302">
        <f t="shared" si="49"/>
        <v>4.9694798027837876</v>
      </c>
      <c r="E166" s="303"/>
      <c r="F166" s="302">
        <v>0.41631291271625215</v>
      </c>
      <c r="G166" s="302">
        <v>3.4590910612729222</v>
      </c>
      <c r="H166" s="302">
        <f t="shared" si="50"/>
        <v>3.8754039739891741</v>
      </c>
      <c r="I166" s="303"/>
      <c r="J166" s="302">
        <v>0.42956089422216676</v>
      </c>
      <c r="K166" s="302">
        <v>3.3344282288161171</v>
      </c>
      <c r="L166" s="302">
        <f t="shared" si="51"/>
        <v>3.763989123038284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0.29671985969508946</v>
      </c>
      <c r="C167" s="302">
        <v>9.5162314517667254E-2</v>
      </c>
      <c r="D167" s="302">
        <f t="shared" si="49"/>
        <v>0.39188217421275673</v>
      </c>
      <c r="E167" s="303"/>
      <c r="F167" s="302">
        <v>0.30288921221341764</v>
      </c>
      <c r="G167" s="302">
        <v>9.506225069984256E-2</v>
      </c>
      <c r="H167" s="302">
        <f t="shared" si="50"/>
        <v>0.39795146291326022</v>
      </c>
      <c r="I167" s="303"/>
      <c r="J167" s="302">
        <v>0.38991190767960093</v>
      </c>
      <c r="K167" s="302">
        <v>0.10730335511016106</v>
      </c>
      <c r="L167" s="302">
        <f t="shared" si="51"/>
        <v>0.49721526278976202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8.4713813676742742</v>
      </c>
      <c r="C168" s="302">
        <v>4.7151579961651855</v>
      </c>
      <c r="D168" s="302">
        <f t="shared" si="49"/>
        <v>13.18653936383946</v>
      </c>
      <c r="E168" s="303"/>
      <c r="F168" s="302">
        <v>7.2322489291064009</v>
      </c>
      <c r="G168" s="302">
        <v>4.5523364111540872</v>
      </c>
      <c r="H168" s="302">
        <f t="shared" si="50"/>
        <v>11.784585340260488</v>
      </c>
      <c r="I168" s="303"/>
      <c r="J168" s="302">
        <v>5.8696811926623669</v>
      </c>
      <c r="K168" s="302">
        <v>4.4346920897443303</v>
      </c>
      <c r="L168" s="302">
        <f t="shared" si="51"/>
        <v>10.304373282406697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0.88211605246398794</v>
      </c>
      <c r="C169" s="302">
        <v>3.3659504792637072</v>
      </c>
      <c r="D169" s="302">
        <f t="shared" si="49"/>
        <v>4.2480665317276953</v>
      </c>
      <c r="E169" s="303"/>
      <c r="F169" s="302">
        <v>0.73606664431369495</v>
      </c>
      <c r="G169" s="302">
        <v>2.6562603410846228</v>
      </c>
      <c r="H169" s="302">
        <f t="shared" si="50"/>
        <v>3.3923269853983178</v>
      </c>
      <c r="I169" s="303"/>
      <c r="J169" s="302">
        <v>1.0321298789999895</v>
      </c>
      <c r="K169" s="302">
        <v>2.3104932631620336</v>
      </c>
      <c r="L169" s="302">
        <f t="shared" si="51"/>
        <v>3.3426231421620232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2.3090255285969472</v>
      </c>
      <c r="C170" s="302">
        <v>3.2574913644834993</v>
      </c>
      <c r="D170" s="302">
        <f t="shared" si="49"/>
        <v>5.5665168930804469</v>
      </c>
      <c r="E170" s="303"/>
      <c r="F170" s="302">
        <v>1.7661262264815845</v>
      </c>
      <c r="G170" s="302">
        <v>2.4478033097813037</v>
      </c>
      <c r="H170" s="302">
        <f t="shared" si="50"/>
        <v>4.2139295362628886</v>
      </c>
      <c r="I170" s="303"/>
      <c r="J170" s="302">
        <v>2.3442883860912085</v>
      </c>
      <c r="K170" s="302">
        <v>2.1684522707856595</v>
      </c>
      <c r="L170" s="302">
        <f t="shared" si="51"/>
        <v>4.5127406568768684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20.590206548607828</v>
      </c>
      <c r="C172" s="311">
        <f t="shared" ref="C172:D172" si="52">SUM(C162:C170)</f>
        <v>26.387793451392188</v>
      </c>
      <c r="D172" s="311">
        <f t="shared" si="52"/>
        <v>46.978000000000009</v>
      </c>
      <c r="E172" s="311"/>
      <c r="F172" s="311">
        <f t="shared" ref="F172:H172" si="53">SUM(F162:F170)</f>
        <v>19.735184811640803</v>
      </c>
      <c r="G172" s="311">
        <f t="shared" si="53"/>
        <v>24.111815188359248</v>
      </c>
      <c r="H172" s="311">
        <f t="shared" si="53"/>
        <v>43.847000000000058</v>
      </c>
      <c r="I172" s="311"/>
      <c r="J172" s="311">
        <f t="shared" ref="J172:L172" si="54">SUM(J162:J170)</f>
        <v>19.95141248690031</v>
      </c>
      <c r="K172" s="311">
        <f t="shared" si="54"/>
        <v>24.815587513099619</v>
      </c>
      <c r="L172" s="311">
        <f t="shared" si="54"/>
        <v>44.766999999999939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0.17962111840015191</v>
      </c>
      <c r="C179" s="302">
        <v>0.761360612452609</v>
      </c>
      <c r="D179" s="302">
        <f>SUM(B179:C179)</f>
        <v>0.94098173085276093</v>
      </c>
      <c r="E179" s="303"/>
      <c r="F179" s="302">
        <v>0.32108087913461192</v>
      </c>
      <c r="G179" s="302">
        <v>1.1895417434632767</v>
      </c>
      <c r="H179" s="302">
        <f>SUM(F179:G179)</f>
        <v>1.5106226225978885</v>
      </c>
      <c r="I179" s="303"/>
      <c r="J179" s="302">
        <v>0.41120491985084584</v>
      </c>
      <c r="K179" s="302">
        <v>1.2687289357015865</v>
      </c>
      <c r="L179" s="302">
        <f>SUM(J179:K179)</f>
        <v>1.6799338555524324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0.1511473505608982</v>
      </c>
      <c r="C180" s="302">
        <v>0.4716348518480401</v>
      </c>
      <c r="D180" s="302">
        <f t="shared" ref="D180:D187" si="55">SUM(B180:C180)</f>
        <v>0.62278220240893833</v>
      </c>
      <c r="E180" s="303"/>
      <c r="F180" s="302">
        <v>0.29760177863515497</v>
      </c>
      <c r="G180" s="302">
        <v>0.80716496425151696</v>
      </c>
      <c r="H180" s="302">
        <f t="shared" ref="H180:H187" si="56">SUM(F180:G180)</f>
        <v>1.1047667428866719</v>
      </c>
      <c r="I180" s="303"/>
      <c r="J180" s="302">
        <v>0.40195591367143008</v>
      </c>
      <c r="K180" s="302">
        <v>1.1339620931643013</v>
      </c>
      <c r="L180" s="302">
        <f t="shared" ref="L180:L187" si="57">SUM(J180:K180)</f>
        <v>1.5359180068357314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0.16872123097122904</v>
      </c>
      <c r="C181" s="302">
        <v>0.44910148462827398</v>
      </c>
      <c r="D181" s="302">
        <f t="shared" si="55"/>
        <v>0.61782271559950308</v>
      </c>
      <c r="E181" s="303"/>
      <c r="F181" s="302">
        <v>0.27947837788234114</v>
      </c>
      <c r="G181" s="302">
        <v>0.69289822631597409</v>
      </c>
      <c r="H181" s="302">
        <f t="shared" si="56"/>
        <v>0.97237660419831529</v>
      </c>
      <c r="I181" s="303"/>
      <c r="J181" s="302">
        <v>0.35127708645382733</v>
      </c>
      <c r="K181" s="302">
        <v>0.72132534757771849</v>
      </c>
      <c r="L181" s="302">
        <f t="shared" si="57"/>
        <v>1.0726024340315459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0.82894910209196748</v>
      </c>
      <c r="C182" s="302">
        <v>0.47024930905891116</v>
      </c>
      <c r="D182" s="302">
        <f t="shared" si="55"/>
        <v>1.2991984111508788</v>
      </c>
      <c r="E182" s="303"/>
      <c r="F182" s="302">
        <v>1.0763131798293617</v>
      </c>
      <c r="G182" s="302">
        <v>0.7625114613558408</v>
      </c>
      <c r="H182" s="302">
        <f t="shared" si="56"/>
        <v>1.8388246411852025</v>
      </c>
      <c r="I182" s="303"/>
      <c r="J182" s="302">
        <v>1.171301242607349</v>
      </c>
      <c r="K182" s="302">
        <v>1.0106273343134131</v>
      </c>
      <c r="L182" s="302">
        <f t="shared" si="57"/>
        <v>2.1819285769207619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1.8087197922048638E-2</v>
      </c>
      <c r="C183" s="302">
        <v>0.75626376858011291</v>
      </c>
      <c r="D183" s="302">
        <f t="shared" si="55"/>
        <v>0.77435096650216151</v>
      </c>
      <c r="E183" s="303"/>
      <c r="F183" s="302">
        <v>2.7594496625575744E-2</v>
      </c>
      <c r="G183" s="302">
        <v>0.69219978627323431</v>
      </c>
      <c r="H183" s="302">
        <f t="shared" si="56"/>
        <v>0.71979428289881009</v>
      </c>
      <c r="I183" s="303"/>
      <c r="J183" s="302">
        <v>3.7361885293726971E-2</v>
      </c>
      <c r="K183" s="302">
        <v>0.65232316780783561</v>
      </c>
      <c r="L183" s="302">
        <f t="shared" si="57"/>
        <v>0.68968505310156258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0.30567875146881929</v>
      </c>
      <c r="C184" s="302">
        <v>0.27166806841103314</v>
      </c>
      <c r="D184" s="302">
        <f t="shared" si="55"/>
        <v>0.57734681987985237</v>
      </c>
      <c r="E184" s="303"/>
      <c r="F184" s="302">
        <v>0.51608116700170559</v>
      </c>
      <c r="G184" s="302">
        <v>0.43693549310420271</v>
      </c>
      <c r="H184" s="302">
        <f t="shared" si="56"/>
        <v>0.95301666010590824</v>
      </c>
      <c r="I184" s="303"/>
      <c r="J184" s="302">
        <v>0.43393658632783211</v>
      </c>
      <c r="K184" s="302">
        <v>0.47473678511503764</v>
      </c>
      <c r="L184" s="302">
        <f t="shared" si="57"/>
        <v>0.90867337144286975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0.22221492719396979</v>
      </c>
      <c r="C185" s="302">
        <v>0.20667256146378674</v>
      </c>
      <c r="D185" s="302">
        <f t="shared" si="55"/>
        <v>0.4288874886577565</v>
      </c>
      <c r="E185" s="303"/>
      <c r="F185" s="302">
        <v>0.28020728865162869</v>
      </c>
      <c r="G185" s="302">
        <v>0.29168471261204637</v>
      </c>
      <c r="H185" s="302">
        <f t="shared" si="56"/>
        <v>0.57189200126367501</v>
      </c>
      <c r="I185" s="303"/>
      <c r="J185" s="302">
        <v>0.32198866124697856</v>
      </c>
      <c r="K185" s="302">
        <v>0.36626969054041342</v>
      </c>
      <c r="L185" s="302">
        <f t="shared" si="57"/>
        <v>0.68825835178739192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0.17224580473136814</v>
      </c>
      <c r="C186" s="302">
        <v>4.8398261033027952</v>
      </c>
      <c r="D186" s="302">
        <f t="shared" si="55"/>
        <v>5.0120719080341631</v>
      </c>
      <c r="E186" s="303"/>
      <c r="F186" s="302">
        <v>0.25245115643881444</v>
      </c>
      <c r="G186" s="302">
        <v>5.9814770632883869</v>
      </c>
      <c r="H186" s="302">
        <f t="shared" si="56"/>
        <v>6.2339282197272015</v>
      </c>
      <c r="I186" s="303"/>
      <c r="J186" s="302">
        <v>0.42500924978254639</v>
      </c>
      <c r="K186" s="302">
        <v>6.2465148414664089</v>
      </c>
      <c r="L186" s="302">
        <f t="shared" si="57"/>
        <v>6.6715240912489548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0.5302805519618855</v>
      </c>
      <c r="C187" s="302">
        <v>1.8072772049520935</v>
      </c>
      <c r="D187" s="302">
        <f t="shared" si="55"/>
        <v>2.3375577569139789</v>
      </c>
      <c r="E187" s="303"/>
      <c r="F187" s="302">
        <v>0.54248419164163819</v>
      </c>
      <c r="G187" s="302">
        <v>1.9642940334946677</v>
      </c>
      <c r="H187" s="302">
        <f t="shared" si="56"/>
        <v>2.5067782251363058</v>
      </c>
      <c r="I187" s="303"/>
      <c r="J187" s="302">
        <v>0.81146521752764555</v>
      </c>
      <c r="K187" s="302">
        <v>2.1480110415511171</v>
      </c>
      <c r="L187" s="302">
        <f t="shared" si="57"/>
        <v>2.9594762590787624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2.5769460353023379</v>
      </c>
      <c r="C189" s="311">
        <f t="shared" ref="C189:D189" si="58">SUM(C179:C187)</f>
        <v>10.034053964697655</v>
      </c>
      <c r="D189" s="311">
        <f t="shared" si="58"/>
        <v>12.610999999999994</v>
      </c>
      <c r="E189" s="311"/>
      <c r="F189" s="311">
        <f t="shared" ref="F189:H189" si="59">SUM(F179:F187)</f>
        <v>3.5932925158408322</v>
      </c>
      <c r="G189" s="311">
        <f t="shared" si="59"/>
        <v>12.818707484159146</v>
      </c>
      <c r="H189" s="311">
        <f t="shared" si="59"/>
        <v>16.411999999999978</v>
      </c>
      <c r="I189" s="311"/>
      <c r="J189" s="311">
        <f t="shared" ref="J189:L189" si="60">SUM(J179:J187)</f>
        <v>4.3655007627621822</v>
      </c>
      <c r="K189" s="311">
        <f t="shared" si="60"/>
        <v>14.022499237237831</v>
      </c>
      <c r="L189" s="311">
        <f t="shared" si="60"/>
        <v>18.388000000000012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0.99043865822326038</v>
      </c>
      <c r="C196" s="302">
        <v>1.1200605643757791</v>
      </c>
      <c r="D196" s="302">
        <f>SUM(B196:C196)</f>
        <v>2.1104992225990395</v>
      </c>
      <c r="E196" s="303"/>
      <c r="F196" s="302">
        <v>1.4428774441266523</v>
      </c>
      <c r="G196" s="302">
        <v>1.4648282666749837</v>
      </c>
      <c r="H196" s="302">
        <f>SUM(F196:G196)</f>
        <v>2.9077057108016362</v>
      </c>
      <c r="I196" s="303"/>
      <c r="J196" s="302">
        <v>1.7118780524872323</v>
      </c>
      <c r="K196" s="302">
        <v>2.0308684568773865</v>
      </c>
      <c r="L196" s="302">
        <f>SUM(J196:K196)</f>
        <v>3.7427465093646188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0.28145772463761948</v>
      </c>
      <c r="C197" s="302">
        <v>0.30598035164057791</v>
      </c>
      <c r="D197" s="302">
        <f t="shared" ref="D197:D204" si="61">SUM(B197:C197)</f>
        <v>0.58743807627819744</v>
      </c>
      <c r="E197" s="303"/>
      <c r="F197" s="302">
        <v>0.49099729612307086</v>
      </c>
      <c r="G197" s="302">
        <v>0.502786715246479</v>
      </c>
      <c r="H197" s="302">
        <f t="shared" ref="H197:H204" si="62">SUM(F197:G197)</f>
        <v>0.99378401136954986</v>
      </c>
      <c r="I197" s="303"/>
      <c r="J197" s="302">
        <v>0.69358002771893146</v>
      </c>
      <c r="K197" s="302">
        <v>0.81616575471069852</v>
      </c>
      <c r="L197" s="302">
        <f t="shared" ref="L197:L204" si="63">SUM(J197:K197)</f>
        <v>1.5097457824296301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0.29882214832986098</v>
      </c>
      <c r="C198" s="302">
        <v>0.3116087331509293</v>
      </c>
      <c r="D198" s="302">
        <f t="shared" si="61"/>
        <v>0.61043088148079028</v>
      </c>
      <c r="E198" s="303"/>
      <c r="F198" s="302">
        <v>0.4643891949981232</v>
      </c>
      <c r="G198" s="302">
        <v>0.44903424770616068</v>
      </c>
      <c r="H198" s="302">
        <f t="shared" si="62"/>
        <v>0.91342344270428388</v>
      </c>
      <c r="I198" s="303"/>
      <c r="J198" s="302">
        <v>0.74725669268349681</v>
      </c>
      <c r="K198" s="302">
        <v>0.7069062131047481</v>
      </c>
      <c r="L198" s="302">
        <f t="shared" si="63"/>
        <v>1.454162905788245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0.65614629129629187</v>
      </c>
      <c r="C199" s="302">
        <v>0.2896437011965628</v>
      </c>
      <c r="D199" s="302">
        <f t="shared" si="61"/>
        <v>0.94578999249285467</v>
      </c>
      <c r="E199" s="303"/>
      <c r="F199" s="302">
        <v>0.87049061610402578</v>
      </c>
      <c r="G199" s="302">
        <v>0.36698142286211483</v>
      </c>
      <c r="H199" s="302">
        <f t="shared" si="62"/>
        <v>1.2374720389661407</v>
      </c>
      <c r="I199" s="303"/>
      <c r="J199" s="302">
        <v>1.4018234703120103</v>
      </c>
      <c r="K199" s="302">
        <v>0.63098075612341709</v>
      </c>
      <c r="L199" s="302">
        <f t="shared" si="63"/>
        <v>2.0328042264354274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0.69809869182225937</v>
      </c>
      <c r="C200" s="302">
        <v>1.504157938132537</v>
      </c>
      <c r="D200" s="302">
        <f t="shared" si="61"/>
        <v>2.2022566299547961</v>
      </c>
      <c r="E200" s="303"/>
      <c r="F200" s="302">
        <v>0.84388288393684741</v>
      </c>
      <c r="G200" s="302">
        <v>1.3884192339253707</v>
      </c>
      <c r="H200" s="302">
        <f t="shared" si="62"/>
        <v>2.232302117862218</v>
      </c>
      <c r="I200" s="303"/>
      <c r="J200" s="302">
        <v>1.0659063193308178</v>
      </c>
      <c r="K200" s="302">
        <v>1.3081569005598233</v>
      </c>
      <c r="L200" s="302">
        <f t="shared" si="63"/>
        <v>2.3740632198906413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0.65356105686007848</v>
      </c>
      <c r="C201" s="302">
        <v>0.14065547534181122</v>
      </c>
      <c r="D201" s="302">
        <f t="shared" si="61"/>
        <v>0.7942165322018897</v>
      </c>
      <c r="E201" s="303"/>
      <c r="F201" s="302">
        <v>0.7617436975268469</v>
      </c>
      <c r="G201" s="302">
        <v>0.19352563791613089</v>
      </c>
      <c r="H201" s="302">
        <f t="shared" si="62"/>
        <v>0.95526933544297776</v>
      </c>
      <c r="I201" s="303"/>
      <c r="J201" s="302">
        <v>0.89045320853273491</v>
      </c>
      <c r="K201" s="302">
        <v>0.25821836915525687</v>
      </c>
      <c r="L201" s="302">
        <f t="shared" si="63"/>
        <v>1.1486715776879919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0.85639804984543622</v>
      </c>
      <c r="C202" s="302">
        <v>0.56070771266583752</v>
      </c>
      <c r="D202" s="302">
        <f t="shared" si="61"/>
        <v>1.4171057625112737</v>
      </c>
      <c r="E202" s="303"/>
      <c r="F202" s="302">
        <v>1.0691451881627227</v>
      </c>
      <c r="G202" s="302">
        <v>0.6666827442655695</v>
      </c>
      <c r="H202" s="302">
        <f t="shared" si="62"/>
        <v>1.7358279324282924</v>
      </c>
      <c r="I202" s="303"/>
      <c r="J202" s="302">
        <v>1.9276244151644724</v>
      </c>
      <c r="K202" s="302">
        <v>0.94988319069261706</v>
      </c>
      <c r="L202" s="302">
        <f t="shared" si="63"/>
        <v>2.8775076058570894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0.12603535757694279</v>
      </c>
      <c r="C203" s="302">
        <v>0.54273308510213514</v>
      </c>
      <c r="D203" s="302">
        <f t="shared" si="61"/>
        <v>0.66876844267907787</v>
      </c>
      <c r="E203" s="303"/>
      <c r="F203" s="302">
        <v>0.13885321199038983</v>
      </c>
      <c r="G203" s="302">
        <v>0.69435532081038676</v>
      </c>
      <c r="H203" s="302">
        <f t="shared" si="62"/>
        <v>0.83320853280077656</v>
      </c>
      <c r="I203" s="303"/>
      <c r="J203" s="302">
        <v>0.35812472333071049</v>
      </c>
      <c r="K203" s="302">
        <v>1.1301888109954552</v>
      </c>
      <c r="L203" s="302">
        <f t="shared" si="63"/>
        <v>1.4883135343261658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4.5873847060881756</v>
      </c>
      <c r="C204" s="302">
        <v>3.3051097537138783</v>
      </c>
      <c r="D204" s="302">
        <f t="shared" si="61"/>
        <v>7.8924944598020534</v>
      </c>
      <c r="E204" s="303"/>
      <c r="F204" s="302">
        <v>5.2819224255754289</v>
      </c>
      <c r="G204" s="302">
        <v>3.6550844520487056</v>
      </c>
      <c r="H204" s="302">
        <f t="shared" si="62"/>
        <v>8.9370068776241354</v>
      </c>
      <c r="I204" s="303"/>
      <c r="J204" s="302">
        <v>5.0603395450199518</v>
      </c>
      <c r="K204" s="302">
        <v>3.7676450932002163</v>
      </c>
      <c r="L204" s="302">
        <f t="shared" si="63"/>
        <v>8.827984638220169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9.1483426846799247</v>
      </c>
      <c r="C206" s="311">
        <f t="shared" ref="C206:D206" si="64">SUM(C196:C204)</f>
        <v>8.0806573153200478</v>
      </c>
      <c r="D206" s="311">
        <f t="shared" si="64"/>
        <v>17.228999999999971</v>
      </c>
      <c r="E206" s="311"/>
      <c r="F206" s="311">
        <f t="shared" ref="F206:H206" si="65">SUM(F196:F204)</f>
        <v>11.364301958544107</v>
      </c>
      <c r="G206" s="311">
        <f t="shared" si="65"/>
        <v>9.3816980414559019</v>
      </c>
      <c r="H206" s="311">
        <f t="shared" si="65"/>
        <v>20.746000000000009</v>
      </c>
      <c r="I206" s="311"/>
      <c r="J206" s="311">
        <f t="shared" ref="J206:L206" si="66">SUM(J196:J204)</f>
        <v>13.85698645458036</v>
      </c>
      <c r="K206" s="311">
        <f t="shared" si="66"/>
        <v>11.59901354541962</v>
      </c>
      <c r="L206" s="311">
        <f t="shared" si="66"/>
        <v>25.455999999999982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3.8896917383304988E-2</v>
      </c>
      <c r="C213" s="302">
        <v>0.1040172168593055</v>
      </c>
      <c r="D213" s="302">
        <f>SUM(B213:C213)</f>
        <v>0.14291413424261049</v>
      </c>
      <c r="E213" s="303"/>
      <c r="F213" s="302">
        <v>4.8879133468723808E-2</v>
      </c>
      <c r="G213" s="302">
        <v>0.11913064841216263</v>
      </c>
      <c r="H213" s="302">
        <f>SUM(F213:G213)</f>
        <v>0.16800978188088644</v>
      </c>
      <c r="I213" s="303"/>
      <c r="J213" s="302">
        <v>4.4871504324993865E-2</v>
      </c>
      <c r="K213" s="302">
        <v>0.11858974352444401</v>
      </c>
      <c r="L213" s="302">
        <f>SUM(J213:K213)</f>
        <v>0.16346124784943789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6.9497002517964951E-2</v>
      </c>
      <c r="C214" s="302">
        <v>0.25324421260265489</v>
      </c>
      <c r="D214" s="302">
        <f t="shared" ref="D214:D221" si="67">SUM(B214:C214)</f>
        <v>0.32274121512061982</v>
      </c>
      <c r="E214" s="303"/>
      <c r="F214" s="302">
        <v>8.6940661939259867E-2</v>
      </c>
      <c r="G214" s="302">
        <v>0.31512302538620257</v>
      </c>
      <c r="H214" s="302">
        <f t="shared" ref="H214:H221" si="68">SUM(F214:G214)</f>
        <v>0.40206368732546244</v>
      </c>
      <c r="I214" s="303"/>
      <c r="J214" s="302">
        <v>9.6796843917811792E-2</v>
      </c>
      <c r="K214" s="302">
        <v>0.33851731064628576</v>
      </c>
      <c r="L214" s="302">
        <f t="shared" ref="L214:L221" si="69">SUM(J214:K214)</f>
        <v>0.43531415456409756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0.10718295564083771</v>
      </c>
      <c r="C215" s="302">
        <v>0.2821735711369901</v>
      </c>
      <c r="D215" s="302">
        <f t="shared" si="67"/>
        <v>0.38935652677782784</v>
      </c>
      <c r="E215" s="303"/>
      <c r="F215" s="302">
        <v>0.14935440360641405</v>
      </c>
      <c r="G215" s="302">
        <v>0.35015664274656555</v>
      </c>
      <c r="H215" s="302">
        <f t="shared" si="68"/>
        <v>0.4995110463529796</v>
      </c>
      <c r="I215" s="303"/>
      <c r="J215" s="302">
        <v>0.1493355005392224</v>
      </c>
      <c r="K215" s="302">
        <v>0.32522263326082435</v>
      </c>
      <c r="L215" s="302">
        <f t="shared" si="69"/>
        <v>0.47455813380004674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0.13553550003469381</v>
      </c>
      <c r="C216" s="302">
        <v>4.7256092954117417E-2</v>
      </c>
      <c r="D216" s="302">
        <f t="shared" si="67"/>
        <v>0.18279159298881123</v>
      </c>
      <c r="E216" s="303"/>
      <c r="F216" s="302">
        <v>0.11517536788935119</v>
      </c>
      <c r="G216" s="302">
        <v>5.0793931489436478E-2</v>
      </c>
      <c r="H216" s="302">
        <f t="shared" si="68"/>
        <v>0.16596929937878768</v>
      </c>
      <c r="I216" s="303"/>
      <c r="J216" s="302">
        <v>0.10668030226471836</v>
      </c>
      <c r="K216" s="302">
        <v>5.0416710927831329E-2</v>
      </c>
      <c r="L216" s="302">
        <f t="shared" si="69"/>
        <v>0.15709701319254971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1.6788837400769047E-2</v>
      </c>
      <c r="C217" s="302">
        <v>9.5863368965913312E-2</v>
      </c>
      <c r="D217" s="302">
        <f t="shared" si="67"/>
        <v>0.11265220636668236</v>
      </c>
      <c r="E217" s="303"/>
      <c r="F217" s="302">
        <v>2.5321328288621749E-2</v>
      </c>
      <c r="G217" s="302">
        <v>8.6109907853542778E-2</v>
      </c>
      <c r="H217" s="302">
        <f t="shared" si="68"/>
        <v>0.11143123614216452</v>
      </c>
      <c r="I217" s="303"/>
      <c r="J217" s="302">
        <v>3.0262352729785398E-2</v>
      </c>
      <c r="K217" s="302">
        <v>7.897494493297362E-2</v>
      </c>
      <c r="L217" s="302">
        <f t="shared" si="69"/>
        <v>0.10923729766275903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7.1291637605535044E-2</v>
      </c>
      <c r="C218" s="302">
        <v>2.4625972715040398E-2</v>
      </c>
      <c r="D218" s="302">
        <f t="shared" si="67"/>
        <v>9.5917610320575442E-2</v>
      </c>
      <c r="E218" s="303"/>
      <c r="F218" s="302">
        <v>6.101954295846302E-2</v>
      </c>
      <c r="G218" s="302">
        <v>3.0062738502857331E-2</v>
      </c>
      <c r="H218" s="302">
        <f t="shared" si="68"/>
        <v>9.1082281461320358E-2</v>
      </c>
      <c r="I218" s="303"/>
      <c r="J218" s="302">
        <v>5.7284565271700373E-2</v>
      </c>
      <c r="K218" s="302">
        <v>3.4778264229692116E-2</v>
      </c>
      <c r="L218" s="302">
        <f t="shared" si="69"/>
        <v>9.2062829501392496E-2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4.7787092882582975E-2</v>
      </c>
      <c r="C219" s="302">
        <v>4.5512750469397102E-2</v>
      </c>
      <c r="D219" s="302">
        <f t="shared" si="67"/>
        <v>9.3299843351980077E-2</v>
      </c>
      <c r="E219" s="303"/>
      <c r="F219" s="302">
        <v>4.1494355070962233E-2</v>
      </c>
      <c r="G219" s="302">
        <v>4.5572020171609863E-2</v>
      </c>
      <c r="H219" s="302">
        <f t="shared" si="68"/>
        <v>8.7066375242572103E-2</v>
      </c>
      <c r="I219" s="303"/>
      <c r="J219" s="302">
        <v>3.9965340603438537E-2</v>
      </c>
      <c r="K219" s="302">
        <v>5.6271925097526848E-2</v>
      </c>
      <c r="L219" s="302">
        <f t="shared" si="69"/>
        <v>9.6237265700965385E-2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1.1282392451564411E-2</v>
      </c>
      <c r="C220" s="302">
        <v>2.3566291244080627E-2</v>
      </c>
      <c r="D220" s="302">
        <f t="shared" si="67"/>
        <v>3.484868369564504E-2</v>
      </c>
      <c r="E220" s="303"/>
      <c r="F220" s="302">
        <v>2.0664186276731444E-2</v>
      </c>
      <c r="G220" s="302">
        <v>2.3899041501083452E-2</v>
      </c>
      <c r="H220" s="302">
        <f t="shared" si="68"/>
        <v>4.4563227777814893E-2</v>
      </c>
      <c r="I220" s="303"/>
      <c r="J220" s="302">
        <v>2.9434964846033064E-2</v>
      </c>
      <c r="K220" s="302">
        <v>2.2906638330184987E-2</v>
      </c>
      <c r="L220" s="302">
        <f t="shared" si="69"/>
        <v>5.2341603176218054E-2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0.12809968876909897</v>
      </c>
      <c r="C221" s="302">
        <v>0.10537849836614671</v>
      </c>
      <c r="D221" s="302">
        <f t="shared" si="67"/>
        <v>0.23347818713524568</v>
      </c>
      <c r="E221" s="303"/>
      <c r="F221" s="302">
        <v>0.12320260035271181</v>
      </c>
      <c r="G221" s="302">
        <v>8.5100464085301766E-2</v>
      </c>
      <c r="H221" s="302">
        <f t="shared" si="68"/>
        <v>0.20830306443801358</v>
      </c>
      <c r="I221" s="303"/>
      <c r="J221" s="302">
        <v>0.10561996974373036</v>
      </c>
      <c r="K221" s="302">
        <v>9.9070484808801151E-2</v>
      </c>
      <c r="L221" s="302">
        <f t="shared" si="69"/>
        <v>0.20469045455253151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0.62636202468635183</v>
      </c>
      <c r="C223" s="311">
        <f t="shared" ref="C223:D223" si="70">SUM(C213:C221)</f>
        <v>0.98163797531364594</v>
      </c>
      <c r="D223" s="311">
        <f t="shared" si="70"/>
        <v>1.6079999999999979</v>
      </c>
      <c r="E223" s="311"/>
      <c r="F223" s="311">
        <f t="shared" ref="F223:H223" si="71">SUM(F213:F221)</f>
        <v>0.6720515798512392</v>
      </c>
      <c r="G223" s="311">
        <f t="shared" si="71"/>
        <v>1.1059484201487624</v>
      </c>
      <c r="H223" s="311">
        <f t="shared" si="71"/>
        <v>1.7780000000000014</v>
      </c>
      <c r="I223" s="311"/>
      <c r="J223" s="311">
        <f t="shared" ref="J223:L223" si="72">SUM(J213:J221)</f>
        <v>0.66025134424143417</v>
      </c>
      <c r="K223" s="311">
        <f t="shared" si="72"/>
        <v>1.1247486557585642</v>
      </c>
      <c r="L223" s="311">
        <f t="shared" si="72"/>
        <v>1.7849999999999984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0.26645812574752104</v>
      </c>
      <c r="C230" s="302">
        <v>0.67851176033593297</v>
      </c>
      <c r="D230" s="302">
        <f>SUM(B230:C230)</f>
        <v>0.944969886083454</v>
      </c>
      <c r="E230" s="303"/>
      <c r="F230" s="302">
        <v>0.32351668145103341</v>
      </c>
      <c r="G230" s="302">
        <v>0.79809693433409068</v>
      </c>
      <c r="H230" s="302">
        <f>SUM(F230:G230)</f>
        <v>1.1216136157851242</v>
      </c>
      <c r="I230" s="303"/>
      <c r="J230" s="302">
        <v>0.36498438349121987</v>
      </c>
      <c r="K230" s="302">
        <v>0.74079424510858027</v>
      </c>
      <c r="L230" s="302">
        <f>SUM(J230:K230)</f>
        <v>1.1057786285998001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0.48872058443136102</v>
      </c>
      <c r="C231" s="302">
        <v>2.3101969232689861</v>
      </c>
      <c r="D231" s="302">
        <f t="shared" ref="D231:D238" si="73">SUM(B231:C231)</f>
        <v>2.798917507700347</v>
      </c>
      <c r="E231" s="303"/>
      <c r="F231" s="302">
        <v>0.6536201197844439</v>
      </c>
      <c r="G231" s="302">
        <v>2.7214742310931546</v>
      </c>
      <c r="H231" s="302">
        <f t="shared" ref="H231:H238" si="74">SUM(F231:G231)</f>
        <v>3.3750943508775983</v>
      </c>
      <c r="I231" s="303"/>
      <c r="J231" s="302">
        <v>0.88865290983231127</v>
      </c>
      <c r="K231" s="302">
        <v>3.2423266097853571</v>
      </c>
      <c r="L231" s="302">
        <f t="shared" ref="L231:L238" si="75">SUM(J231:K231)</f>
        <v>4.130979519617668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0.39504009444263255</v>
      </c>
      <c r="C232" s="302">
        <v>0.83628576935406174</v>
      </c>
      <c r="D232" s="302">
        <f t="shared" si="73"/>
        <v>1.2313258637966942</v>
      </c>
      <c r="E232" s="303"/>
      <c r="F232" s="302">
        <v>0.45922581142049823</v>
      </c>
      <c r="G232" s="302">
        <v>0.9478787493855626</v>
      </c>
      <c r="H232" s="302">
        <f t="shared" si="74"/>
        <v>1.4071045608060608</v>
      </c>
      <c r="I232" s="303"/>
      <c r="J232" s="302">
        <v>0.52878612329431307</v>
      </c>
      <c r="K232" s="302">
        <v>0.90887947467281538</v>
      </c>
      <c r="L232" s="302">
        <f t="shared" si="75"/>
        <v>1.4376655979671285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0.50898747082603002</v>
      </c>
      <c r="C233" s="302">
        <v>0.20153275236548646</v>
      </c>
      <c r="D233" s="302">
        <f t="shared" si="73"/>
        <v>0.71052022319151642</v>
      </c>
      <c r="E233" s="303"/>
      <c r="F233" s="302">
        <v>0.38741490329302763</v>
      </c>
      <c r="G233" s="302">
        <v>0.22516357741446869</v>
      </c>
      <c r="H233" s="302">
        <f t="shared" si="74"/>
        <v>0.61257848070749632</v>
      </c>
      <c r="I233" s="303"/>
      <c r="J233" s="302">
        <v>0.3049480451559366</v>
      </c>
      <c r="K233" s="302">
        <v>0.26287847858542773</v>
      </c>
      <c r="L233" s="302">
        <f t="shared" si="75"/>
        <v>0.56782652374136433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2.6424152152292577E-2</v>
      </c>
      <c r="C234" s="302">
        <v>0.34603504814881314</v>
      </c>
      <c r="D234" s="302">
        <f t="shared" si="73"/>
        <v>0.37245920030110574</v>
      </c>
      <c r="E234" s="303"/>
      <c r="F234" s="302">
        <v>3.1859729246090152E-2</v>
      </c>
      <c r="G234" s="302">
        <v>0.3439041607639155</v>
      </c>
      <c r="H234" s="302">
        <f t="shared" si="74"/>
        <v>0.37576389001000565</v>
      </c>
      <c r="I234" s="303"/>
      <c r="J234" s="302">
        <v>5.4345820031941952E-2</v>
      </c>
      <c r="K234" s="302">
        <v>0.35428488337474384</v>
      </c>
      <c r="L234" s="302">
        <f t="shared" si="75"/>
        <v>0.40863070340668578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0.10018946386084819</v>
      </c>
      <c r="C235" s="302">
        <v>7.5192360751879947E-2</v>
      </c>
      <c r="D235" s="302">
        <f t="shared" si="73"/>
        <v>0.17538182461272814</v>
      </c>
      <c r="E235" s="303"/>
      <c r="F235" s="302">
        <v>9.3571416301385615E-2</v>
      </c>
      <c r="G235" s="302">
        <v>7.7954046610981292E-2</v>
      </c>
      <c r="H235" s="302">
        <f t="shared" si="74"/>
        <v>0.17152546291236692</v>
      </c>
      <c r="I235" s="303"/>
      <c r="J235" s="302">
        <v>0.11401584085973136</v>
      </c>
      <c r="K235" s="302">
        <v>0.10107322089164844</v>
      </c>
      <c r="L235" s="302">
        <f t="shared" si="75"/>
        <v>0.21508906175137982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0.20134098955326718</v>
      </c>
      <c r="C236" s="302">
        <v>0.10449112911461686</v>
      </c>
      <c r="D236" s="302">
        <f t="shared" si="73"/>
        <v>0.30583211866788407</v>
      </c>
      <c r="E236" s="303"/>
      <c r="F236" s="302">
        <v>0.16819425559257509</v>
      </c>
      <c r="G236" s="302">
        <v>0.12598532465470241</v>
      </c>
      <c r="H236" s="302">
        <f t="shared" si="74"/>
        <v>0.29417958024727753</v>
      </c>
      <c r="I236" s="303"/>
      <c r="J236" s="302">
        <v>0.17345289314748499</v>
      </c>
      <c r="K236" s="302">
        <v>0.15799247059454055</v>
      </c>
      <c r="L236" s="302">
        <f t="shared" si="75"/>
        <v>0.33144536374202554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1.3303821324806082E-2</v>
      </c>
      <c r="C237" s="302">
        <v>5.0010976442807671E-2</v>
      </c>
      <c r="D237" s="302">
        <f t="shared" si="73"/>
        <v>6.3314797767613756E-2</v>
      </c>
      <c r="E237" s="303"/>
      <c r="F237" s="302">
        <v>1.121855601434665E-2</v>
      </c>
      <c r="G237" s="302">
        <v>6.6762783057789446E-2</v>
      </c>
      <c r="H237" s="302">
        <f t="shared" si="74"/>
        <v>7.7981339072136099E-2</v>
      </c>
      <c r="I237" s="303"/>
      <c r="J237" s="302">
        <v>1.4358086846656426E-2</v>
      </c>
      <c r="K237" s="302">
        <v>7.2820040748163783E-2</v>
      </c>
      <c r="L237" s="302">
        <f t="shared" si="75"/>
        <v>8.7178127594820215E-2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4.3127872870314936E-2</v>
      </c>
      <c r="C238" s="302">
        <v>6.7150705008344094E-2</v>
      </c>
      <c r="D238" s="302">
        <f t="shared" si="73"/>
        <v>0.11027857787865902</v>
      </c>
      <c r="E238" s="303"/>
      <c r="F238" s="302">
        <v>3.0493061690234323E-2</v>
      </c>
      <c r="G238" s="302">
        <v>6.2665657891684004E-2</v>
      </c>
      <c r="H238" s="302">
        <f t="shared" si="74"/>
        <v>9.315871958191832E-2</v>
      </c>
      <c r="I238" s="303"/>
      <c r="J238" s="302">
        <v>4.8145518093490894E-2</v>
      </c>
      <c r="K238" s="302">
        <v>6.2260955485626511E-2</v>
      </c>
      <c r="L238" s="302">
        <f t="shared" si="75"/>
        <v>0.1104064735791174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2.0435925752090736</v>
      </c>
      <c r="C240" s="311">
        <f t="shared" ref="C240:D240" si="76">SUM(C230:C238)</f>
        <v>4.6694074247909301</v>
      </c>
      <c r="D240" s="311">
        <f t="shared" si="76"/>
        <v>6.7130000000000027</v>
      </c>
      <c r="E240" s="311"/>
      <c r="F240" s="311">
        <f t="shared" ref="F240:H240" si="77">SUM(F230:F238)</f>
        <v>2.1591145347936349</v>
      </c>
      <c r="G240" s="311">
        <f t="shared" si="77"/>
        <v>5.3698854652063481</v>
      </c>
      <c r="H240" s="311">
        <f t="shared" si="77"/>
        <v>7.528999999999983</v>
      </c>
      <c r="I240" s="311"/>
      <c r="J240" s="311">
        <f t="shared" ref="J240:L240" si="78">SUM(J230:J238)</f>
        <v>2.4916896207530872</v>
      </c>
      <c r="K240" s="311">
        <f t="shared" si="78"/>
        <v>5.9033103792469044</v>
      </c>
      <c r="L240" s="311">
        <f t="shared" si="78"/>
        <v>8.3949999999999889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0.25330278337714834</v>
      </c>
      <c r="C247" s="302">
        <v>0.52989654940493491</v>
      </c>
      <c r="D247" s="302">
        <f>SUM(B247:C247)</f>
        <v>0.7831993327820832</v>
      </c>
      <c r="E247" s="303"/>
      <c r="F247" s="302">
        <v>0.2669986768831541</v>
      </c>
      <c r="G247" s="302">
        <v>0.48192054971928761</v>
      </c>
      <c r="H247" s="302">
        <f>SUM(F247:G247)</f>
        <v>0.7489192266024417</v>
      </c>
      <c r="I247" s="303"/>
      <c r="J247" s="302">
        <v>0.28085991829755991</v>
      </c>
      <c r="K247" s="302">
        <v>0.39464775323999379</v>
      </c>
      <c r="L247" s="302">
        <f>SUM(J247:K247)</f>
        <v>0.67550767153755364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0.33006764059686189</v>
      </c>
      <c r="C248" s="302">
        <v>0.70914609750561153</v>
      </c>
      <c r="D248" s="302">
        <f t="shared" ref="D248:D255" si="79">SUM(B248:C248)</f>
        <v>1.0392137381024735</v>
      </c>
      <c r="E248" s="303"/>
      <c r="F248" s="302">
        <v>0.37623779872175189</v>
      </c>
      <c r="G248" s="302">
        <v>0.68136754934941901</v>
      </c>
      <c r="H248" s="302">
        <f t="shared" ref="H248:H255" si="80">SUM(F248:G248)</f>
        <v>1.0576053480711709</v>
      </c>
      <c r="I248" s="303"/>
      <c r="J248" s="302">
        <v>0.44943889311523344</v>
      </c>
      <c r="K248" s="302">
        <v>0.76497236236935529</v>
      </c>
      <c r="L248" s="302">
        <f t="shared" ref="L248:L255" si="81">SUM(J248:K248)</f>
        <v>1.2144112554845887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0.54153721158369705</v>
      </c>
      <c r="C249" s="302">
        <v>0.77236275027753098</v>
      </c>
      <c r="D249" s="302">
        <f t="shared" si="79"/>
        <v>1.3138999618612281</v>
      </c>
      <c r="E249" s="303"/>
      <c r="F249" s="302">
        <v>0.49438470946495172</v>
      </c>
      <c r="G249" s="302">
        <v>0.70577258480125193</v>
      </c>
      <c r="H249" s="302">
        <f t="shared" si="80"/>
        <v>1.2001572942662038</v>
      </c>
      <c r="I249" s="303"/>
      <c r="J249" s="302">
        <v>0.50994627781635182</v>
      </c>
      <c r="K249" s="302">
        <v>0.61927258335000235</v>
      </c>
      <c r="L249" s="302">
        <f t="shared" si="81"/>
        <v>1.1292188611663541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1.2961766805346242</v>
      </c>
      <c r="C250" s="302">
        <v>0.52461216179390546</v>
      </c>
      <c r="D250" s="302">
        <f t="shared" si="79"/>
        <v>1.8207888423285297</v>
      </c>
      <c r="E250" s="303"/>
      <c r="F250" s="302">
        <v>1.0447991043206137</v>
      </c>
      <c r="G250" s="302">
        <v>0.48988472368500563</v>
      </c>
      <c r="H250" s="302">
        <f t="shared" si="80"/>
        <v>1.5346838280056194</v>
      </c>
      <c r="I250" s="303"/>
      <c r="J250" s="302">
        <v>0.82301545131557385</v>
      </c>
      <c r="K250" s="302">
        <v>0.5097274829063666</v>
      </c>
      <c r="L250" s="302">
        <f t="shared" si="81"/>
        <v>1.3327429342219403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1.6892352214217688E-2</v>
      </c>
      <c r="C251" s="302">
        <v>5.4381171257441213E-2</v>
      </c>
      <c r="D251" s="302">
        <f t="shared" si="79"/>
        <v>7.1273523471658898E-2</v>
      </c>
      <c r="E251" s="303"/>
      <c r="F251" s="302">
        <v>1.2591254449751559E-2</v>
      </c>
      <c r="G251" s="302">
        <v>3.6251330372754985E-2</v>
      </c>
      <c r="H251" s="302">
        <f t="shared" si="80"/>
        <v>4.8842584822506543E-2</v>
      </c>
      <c r="I251" s="303"/>
      <c r="J251" s="302">
        <v>1.4506673537694767E-2</v>
      </c>
      <c r="K251" s="302">
        <v>2.8192715747883849E-2</v>
      </c>
      <c r="L251" s="302">
        <f t="shared" si="81"/>
        <v>4.2699389285578614E-2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3.7171057410590284E-2</v>
      </c>
      <c r="C252" s="302">
        <v>1.8292936189404391E-2</v>
      </c>
      <c r="D252" s="302">
        <f t="shared" si="79"/>
        <v>5.5463993599994675E-2</v>
      </c>
      <c r="E252" s="303"/>
      <c r="F252" s="302">
        <v>2.3413950309727625E-2</v>
      </c>
      <c r="G252" s="302">
        <v>1.7965092328156664E-2</v>
      </c>
      <c r="H252" s="302">
        <f t="shared" si="80"/>
        <v>4.1379042637884292E-2</v>
      </c>
      <c r="I252" s="303"/>
      <c r="J252" s="302">
        <v>2.7695844538949656E-2</v>
      </c>
      <c r="K252" s="302">
        <v>2.0017476302648159E-2</v>
      </c>
      <c r="L252" s="302">
        <f t="shared" si="81"/>
        <v>4.7713320841597816E-2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0.34705414187928429</v>
      </c>
      <c r="C253" s="302">
        <v>0.19159509446370049</v>
      </c>
      <c r="D253" s="302">
        <f t="shared" si="79"/>
        <v>0.53864923634298478</v>
      </c>
      <c r="E253" s="303"/>
      <c r="F253" s="302">
        <v>0.26457854232027023</v>
      </c>
      <c r="G253" s="302">
        <v>0.16272853458515266</v>
      </c>
      <c r="H253" s="302">
        <f t="shared" si="80"/>
        <v>0.42730707690542291</v>
      </c>
      <c r="I253" s="303"/>
      <c r="J253" s="302">
        <v>0.24188975202735444</v>
      </c>
      <c r="K253" s="302">
        <v>0.17739950797182896</v>
      </c>
      <c r="L253" s="302">
        <f t="shared" si="81"/>
        <v>0.41928925999918343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7.4981769696286383E-3</v>
      </c>
      <c r="C254" s="302">
        <v>3.2694374146240116E-2</v>
      </c>
      <c r="D254" s="302">
        <f t="shared" si="79"/>
        <v>4.0192551115868752E-2</v>
      </c>
      <c r="E254" s="303"/>
      <c r="F254" s="302">
        <v>4.3186855603474447E-3</v>
      </c>
      <c r="G254" s="302">
        <v>3.3468314518108375E-2</v>
      </c>
      <c r="H254" s="302">
        <f t="shared" si="80"/>
        <v>3.7787000078455819E-2</v>
      </c>
      <c r="I254" s="303"/>
      <c r="J254" s="302">
        <v>6.0430604828074818E-3</v>
      </c>
      <c r="K254" s="302">
        <v>3.8896728635028487E-2</v>
      </c>
      <c r="L254" s="302">
        <f t="shared" si="81"/>
        <v>4.4939789117835971E-2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5.6184128762706842E-2</v>
      </c>
      <c r="C255" s="302">
        <v>4.3134691632487968E-2</v>
      </c>
      <c r="D255" s="302">
        <f t="shared" si="79"/>
        <v>9.931882039519481E-2</v>
      </c>
      <c r="E255" s="303"/>
      <c r="F255" s="302">
        <v>2.3885095530089172E-2</v>
      </c>
      <c r="G255" s="302">
        <v>3.1433503080203082E-2</v>
      </c>
      <c r="H255" s="302">
        <f t="shared" si="80"/>
        <v>5.5318598610292258E-2</v>
      </c>
      <c r="I255" s="303"/>
      <c r="J255" s="302">
        <v>2.4430891022379241E-2</v>
      </c>
      <c r="K255" s="302">
        <v>2.7046627322988563E-2</v>
      </c>
      <c r="L255" s="302">
        <f t="shared" si="81"/>
        <v>5.1477518345367804E-2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2.8858841733287592</v>
      </c>
      <c r="C257" s="311">
        <f t="shared" ref="C257:D257" si="82">SUM(C247:C255)</f>
        <v>2.8761158266712568</v>
      </c>
      <c r="D257" s="311">
        <f t="shared" si="82"/>
        <v>5.7620000000000164</v>
      </c>
      <c r="E257" s="311"/>
      <c r="F257" s="311">
        <f t="shared" ref="F257:H257" si="83">SUM(F247:F255)</f>
        <v>2.5112078175606576</v>
      </c>
      <c r="G257" s="311">
        <f t="shared" si="83"/>
        <v>2.6407921824393399</v>
      </c>
      <c r="H257" s="311">
        <f t="shared" si="83"/>
        <v>5.1519999999999984</v>
      </c>
      <c r="I257" s="311"/>
      <c r="J257" s="311">
        <f t="shared" ref="J257:L257" si="84">SUM(J247:J255)</f>
        <v>2.3778267621539046</v>
      </c>
      <c r="K257" s="311">
        <f t="shared" si="84"/>
        <v>2.580173237846096</v>
      </c>
      <c r="L257" s="311">
        <f t="shared" si="84"/>
        <v>4.9580000000000002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0.3398895095089926</v>
      </c>
      <c r="C264" s="302">
        <v>0.49501407595971608</v>
      </c>
      <c r="D264" s="302">
        <f>SUM(B264:C264)</f>
        <v>0.83490358546870869</v>
      </c>
      <c r="E264" s="303"/>
      <c r="F264" s="302">
        <v>0.36409851680289423</v>
      </c>
      <c r="G264" s="302">
        <v>0.71426186078068166</v>
      </c>
      <c r="H264" s="302">
        <f>SUM(F264:G264)</f>
        <v>1.0783603775835759</v>
      </c>
      <c r="I264" s="303"/>
      <c r="J264" s="302">
        <v>0.41234385627511871</v>
      </c>
      <c r="K264" s="302">
        <v>0.80838181595373448</v>
      </c>
      <c r="L264" s="302">
        <f>SUM(J264:K264)</f>
        <v>1.2207256722288533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0.44577510403269344</v>
      </c>
      <c r="C265" s="302">
        <v>0.42106212225203848</v>
      </c>
      <c r="D265" s="302">
        <f t="shared" ref="D265:D272" si="85">SUM(B265:C265)</f>
        <v>0.86683722628473192</v>
      </c>
      <c r="E265" s="303"/>
      <c r="F265" s="302">
        <v>0.4941070760404675</v>
      </c>
      <c r="G265" s="302">
        <v>0.64955439233452683</v>
      </c>
      <c r="H265" s="302">
        <f t="shared" ref="H265:H272" si="86">SUM(F265:G265)</f>
        <v>1.1436614683749944</v>
      </c>
      <c r="I265" s="303"/>
      <c r="J265" s="302">
        <v>0.62466216073765857</v>
      </c>
      <c r="K265" s="302">
        <v>0.85419239001081537</v>
      </c>
      <c r="L265" s="302">
        <f t="shared" ref="L265:L272" si="87">SUM(J265:K265)</f>
        <v>1.4788545507484741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0.45817934101012431</v>
      </c>
      <c r="C266" s="302">
        <v>0.45565909782431929</v>
      </c>
      <c r="D266" s="302">
        <f t="shared" si="85"/>
        <v>0.9138384388344436</v>
      </c>
      <c r="E266" s="303"/>
      <c r="F266" s="302">
        <v>0.47993414600843798</v>
      </c>
      <c r="G266" s="302">
        <v>0.64932509626240387</v>
      </c>
      <c r="H266" s="302">
        <f t="shared" si="86"/>
        <v>1.1292592422708418</v>
      </c>
      <c r="I266" s="303"/>
      <c r="J266" s="302">
        <v>0.731636318270382</v>
      </c>
      <c r="K266" s="302">
        <v>0.74095187017233666</v>
      </c>
      <c r="L266" s="302">
        <f t="shared" si="87"/>
        <v>1.4725881884427188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1.2429446033543636</v>
      </c>
      <c r="C267" s="302">
        <v>0.20082414372941049</v>
      </c>
      <c r="D267" s="302">
        <f t="shared" si="85"/>
        <v>1.4437687470837741</v>
      </c>
      <c r="E267" s="303"/>
      <c r="F267" s="302">
        <v>1.0913130099862967</v>
      </c>
      <c r="G267" s="302">
        <v>0.27614111181605727</v>
      </c>
      <c r="H267" s="302">
        <f t="shared" si="86"/>
        <v>1.3674541218023539</v>
      </c>
      <c r="I267" s="303"/>
      <c r="J267" s="302">
        <v>0.99630030693327054</v>
      </c>
      <c r="K267" s="302">
        <v>0.32292144687470725</v>
      </c>
      <c r="L267" s="302">
        <f t="shared" si="87"/>
        <v>1.3192217538079778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5.5780571877597315E-2</v>
      </c>
      <c r="C268" s="302">
        <v>0.3196713259589708</v>
      </c>
      <c r="D268" s="302">
        <f t="shared" si="85"/>
        <v>0.37545189783656813</v>
      </c>
      <c r="E268" s="303"/>
      <c r="F268" s="302">
        <v>6.8316796668145718E-2</v>
      </c>
      <c r="G268" s="302">
        <v>0.24181920786426525</v>
      </c>
      <c r="H268" s="302">
        <f t="shared" si="86"/>
        <v>0.31013600453241097</v>
      </c>
      <c r="I268" s="303"/>
      <c r="J268" s="302">
        <v>0.11659632078069347</v>
      </c>
      <c r="K268" s="302">
        <v>0.2729388910726232</v>
      </c>
      <c r="L268" s="302">
        <f t="shared" si="87"/>
        <v>0.38953521185331669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0.15682023361133579</v>
      </c>
      <c r="C269" s="302">
        <v>7.8935548538534114E-2</v>
      </c>
      <c r="D269" s="302">
        <f t="shared" si="85"/>
        <v>0.23575578214986992</v>
      </c>
      <c r="E269" s="303"/>
      <c r="F269" s="302">
        <v>0.13360632885002374</v>
      </c>
      <c r="G269" s="302">
        <v>9.8438621296144363E-2</v>
      </c>
      <c r="H269" s="302">
        <f t="shared" si="86"/>
        <v>0.23204495014616811</v>
      </c>
      <c r="I269" s="303"/>
      <c r="J269" s="302">
        <v>0.17047487741951425</v>
      </c>
      <c r="K269" s="302">
        <v>0.12592396439375181</v>
      </c>
      <c r="L269" s="302">
        <f t="shared" si="87"/>
        <v>0.29639884181326603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0.58850500349282064</v>
      </c>
      <c r="C270" s="302">
        <v>0.32178716498918569</v>
      </c>
      <c r="D270" s="302">
        <f t="shared" si="85"/>
        <v>0.91029216848200634</v>
      </c>
      <c r="E270" s="303"/>
      <c r="F270" s="302">
        <v>0.47432058812113936</v>
      </c>
      <c r="G270" s="302">
        <v>0.40653246778969671</v>
      </c>
      <c r="H270" s="302">
        <f t="shared" si="86"/>
        <v>0.88085305591083607</v>
      </c>
      <c r="I270" s="303"/>
      <c r="J270" s="302">
        <v>0.56145747105473942</v>
      </c>
      <c r="K270" s="302">
        <v>0.44559083488834905</v>
      </c>
      <c r="L270" s="302">
        <f t="shared" si="87"/>
        <v>1.0070483059430884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9.3388792063314359E-3</v>
      </c>
      <c r="C271" s="302">
        <v>7.2056088215311606E-2</v>
      </c>
      <c r="D271" s="302">
        <f t="shared" si="85"/>
        <v>8.1394967421643039E-2</v>
      </c>
      <c r="E271" s="303"/>
      <c r="F271" s="302">
        <v>8.4314006712851181E-3</v>
      </c>
      <c r="G271" s="302">
        <v>7.6394350644860248E-2</v>
      </c>
      <c r="H271" s="302">
        <f t="shared" si="86"/>
        <v>8.4825751316145365E-2</v>
      </c>
      <c r="I271" s="303"/>
      <c r="J271" s="302">
        <v>1.5080274657647304E-2</v>
      </c>
      <c r="K271" s="302">
        <v>6.890006642472743E-2</v>
      </c>
      <c r="L271" s="302">
        <f t="shared" si="87"/>
        <v>8.3980341082374732E-2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0.33395708216681097</v>
      </c>
      <c r="C272" s="302">
        <v>0.12580010427144808</v>
      </c>
      <c r="D272" s="302">
        <f t="shared" si="85"/>
        <v>0.45975718643825902</v>
      </c>
      <c r="E272" s="303"/>
      <c r="F272" s="302">
        <v>0.28631779435167448</v>
      </c>
      <c r="G272" s="302">
        <v>0.1220872337109995</v>
      </c>
      <c r="H272" s="302">
        <f t="shared" si="86"/>
        <v>0.40840502806267398</v>
      </c>
      <c r="I272" s="303"/>
      <c r="J272" s="302">
        <v>0.30847510964379987</v>
      </c>
      <c r="K272" s="302">
        <v>0.15717202443613673</v>
      </c>
      <c r="L272" s="302">
        <f t="shared" si="87"/>
        <v>0.46564713407993663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3.63119032826107</v>
      </c>
      <c r="C274" s="311">
        <f t="shared" ref="C274:D274" si="88">SUM(C264:C272)</f>
        <v>2.4908096717389343</v>
      </c>
      <c r="D274" s="311">
        <f t="shared" si="88"/>
        <v>6.1220000000000034</v>
      </c>
      <c r="E274" s="311"/>
      <c r="F274" s="311">
        <f t="shared" ref="F274:H274" si="89">SUM(F264:F272)</f>
        <v>3.4004456575003648</v>
      </c>
      <c r="G274" s="311">
        <f t="shared" si="89"/>
        <v>3.2345543424996359</v>
      </c>
      <c r="H274" s="311">
        <f t="shared" si="89"/>
        <v>6.6350000000000016</v>
      </c>
      <c r="I274" s="311"/>
      <c r="J274" s="311">
        <f t="shared" ref="J274:L274" si="90">SUM(J264:J272)</f>
        <v>3.9370266957728246</v>
      </c>
      <c r="K274" s="311">
        <f t="shared" si="90"/>
        <v>3.7969733042271816</v>
      </c>
      <c r="L274" s="311">
        <f t="shared" si="90"/>
        <v>7.7340000000000071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0.683893526734071</v>
      </c>
      <c r="C281" s="302">
        <v>1.3986068290644234</v>
      </c>
      <c r="D281" s="302">
        <f>SUM(B281:C281)</f>
        <v>2.0825003557984942</v>
      </c>
      <c r="E281" s="303"/>
      <c r="F281" s="302">
        <v>0.72337448237402691</v>
      </c>
      <c r="G281" s="302">
        <v>1.5814363430093903</v>
      </c>
      <c r="H281" s="302">
        <f>SUM(F281:G281)</f>
        <v>2.3048108253834174</v>
      </c>
      <c r="I281" s="303"/>
      <c r="J281" s="302">
        <v>0.87818822124733575</v>
      </c>
      <c r="K281" s="302">
        <v>1.5622818049335518</v>
      </c>
      <c r="L281" s="302">
        <f>SUM(J281:K281)</f>
        <v>2.4404700261808876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1.7531570017047089</v>
      </c>
      <c r="C282" s="302">
        <v>4.2472752270851295</v>
      </c>
      <c r="D282" s="302">
        <f t="shared" ref="D282:D289" si="91">SUM(B282:C282)</f>
        <v>6.0004322287898386</v>
      </c>
      <c r="E282" s="303"/>
      <c r="F282" s="302">
        <v>1.9376206486719683</v>
      </c>
      <c r="G282" s="302">
        <v>5.3958137700274147</v>
      </c>
      <c r="H282" s="302">
        <f t="shared" ref="H282:H289" si="92">SUM(F282:G282)</f>
        <v>7.3334344186993832</v>
      </c>
      <c r="I282" s="303"/>
      <c r="J282" s="302">
        <v>2.607299278029374</v>
      </c>
      <c r="K282" s="302">
        <v>6.0190832252032864</v>
      </c>
      <c r="L282" s="302">
        <f t="shared" ref="L282:L289" si="93">SUM(J282:K282)</f>
        <v>8.6263825032326604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1.3871314310409231</v>
      </c>
      <c r="C283" s="302">
        <v>2.0829363238028535</v>
      </c>
      <c r="D283" s="302">
        <f t="shared" si="91"/>
        <v>3.4700677548437766</v>
      </c>
      <c r="E283" s="303"/>
      <c r="F283" s="302">
        <v>1.2578416771382952</v>
      </c>
      <c r="G283" s="302">
        <v>2.3811402361580059</v>
      </c>
      <c r="H283" s="302">
        <f t="shared" si="92"/>
        <v>3.6389819132963011</v>
      </c>
      <c r="I283" s="303"/>
      <c r="J283" s="302">
        <v>1.6692323508934961</v>
      </c>
      <c r="K283" s="302">
        <v>2.3791825137881979</v>
      </c>
      <c r="L283" s="302">
        <f t="shared" si="93"/>
        <v>4.0484148646816944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3.3260429645938392</v>
      </c>
      <c r="C284" s="302">
        <v>1.3445688350447893</v>
      </c>
      <c r="D284" s="302">
        <f t="shared" si="91"/>
        <v>4.6706117996386283</v>
      </c>
      <c r="E284" s="303"/>
      <c r="F284" s="302">
        <v>2.6244166538783333</v>
      </c>
      <c r="G284" s="302">
        <v>1.3238068554750082</v>
      </c>
      <c r="H284" s="302">
        <f t="shared" si="92"/>
        <v>3.9482235093533413</v>
      </c>
      <c r="I284" s="303"/>
      <c r="J284" s="302">
        <v>2.2366454620094292</v>
      </c>
      <c r="K284" s="302">
        <v>1.7129309904789767</v>
      </c>
      <c r="L284" s="302">
        <f t="shared" si="93"/>
        <v>3.9495764524884058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6.9838974847734783E-2</v>
      </c>
      <c r="C285" s="302">
        <v>0.36383476090253397</v>
      </c>
      <c r="D285" s="302">
        <f t="shared" si="91"/>
        <v>0.43367373575026874</v>
      </c>
      <c r="E285" s="303"/>
      <c r="F285" s="302">
        <v>5.7011242350952063E-2</v>
      </c>
      <c r="G285" s="302">
        <v>0.28153817089851735</v>
      </c>
      <c r="H285" s="302">
        <f t="shared" si="92"/>
        <v>0.33854941324946941</v>
      </c>
      <c r="I285" s="303"/>
      <c r="J285" s="302">
        <v>9.4808549910446738E-2</v>
      </c>
      <c r="K285" s="302">
        <v>0.22777722575213663</v>
      </c>
      <c r="L285" s="302">
        <f t="shared" si="93"/>
        <v>0.3225857756625834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0.23636932944820208</v>
      </c>
      <c r="C286" s="302">
        <v>8.3251884116556193E-2</v>
      </c>
      <c r="D286" s="302">
        <f t="shared" si="91"/>
        <v>0.31962121356475826</v>
      </c>
      <c r="E286" s="303"/>
      <c r="F286" s="302">
        <v>0.26493140204664922</v>
      </c>
      <c r="G286" s="302">
        <v>0.10118605838612686</v>
      </c>
      <c r="H286" s="302">
        <f t="shared" si="92"/>
        <v>0.3661174604327761</v>
      </c>
      <c r="I286" s="303"/>
      <c r="J286" s="302">
        <v>0.32734151034691</v>
      </c>
      <c r="K286" s="302">
        <v>0.1453696188883481</v>
      </c>
      <c r="L286" s="302">
        <f t="shared" si="93"/>
        <v>0.4727111292352581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0.55384288004008486</v>
      </c>
      <c r="C287" s="302">
        <v>0.41175626491708184</v>
      </c>
      <c r="D287" s="302">
        <f t="shared" si="91"/>
        <v>0.9655991449571667</v>
      </c>
      <c r="E287" s="303"/>
      <c r="F287" s="302">
        <v>0.42066862216532752</v>
      </c>
      <c r="G287" s="302">
        <v>0.36677887138359661</v>
      </c>
      <c r="H287" s="302">
        <f t="shared" si="92"/>
        <v>0.78744749354892418</v>
      </c>
      <c r="I287" s="303"/>
      <c r="J287" s="302">
        <v>0.44924913985844434</v>
      </c>
      <c r="K287" s="302">
        <v>0.45186213000603515</v>
      </c>
      <c r="L287" s="302">
        <f t="shared" si="93"/>
        <v>0.90111126986447942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3.1124745014634914E-2</v>
      </c>
      <c r="C288" s="302">
        <v>0.2095692432169973</v>
      </c>
      <c r="D288" s="302">
        <f t="shared" si="91"/>
        <v>0.24069398823163221</v>
      </c>
      <c r="E288" s="303"/>
      <c r="F288" s="302">
        <v>2.0950528222999323E-2</v>
      </c>
      <c r="G288" s="302">
        <v>0.17369220034384364</v>
      </c>
      <c r="H288" s="302">
        <f t="shared" si="92"/>
        <v>0.19464272856684295</v>
      </c>
      <c r="I288" s="303"/>
      <c r="J288" s="302">
        <v>3.0778343399971913E-2</v>
      </c>
      <c r="K288" s="302">
        <v>0.15166834271570484</v>
      </c>
      <c r="L288" s="302">
        <f t="shared" si="93"/>
        <v>0.18244668611567674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0.47569751141760869</v>
      </c>
      <c r="C289" s="302">
        <v>0.32610226700781547</v>
      </c>
      <c r="D289" s="302">
        <f t="shared" si="91"/>
        <v>0.80179977842542416</v>
      </c>
      <c r="E289" s="303"/>
      <c r="F289" s="302">
        <v>0.31747337626877226</v>
      </c>
      <c r="G289" s="302">
        <v>0.28731886120075023</v>
      </c>
      <c r="H289" s="302">
        <f t="shared" si="92"/>
        <v>0.60479223746952249</v>
      </c>
      <c r="I289" s="303"/>
      <c r="J289" s="302">
        <v>0.35603781705468079</v>
      </c>
      <c r="K289" s="302">
        <v>0.30626347548370708</v>
      </c>
      <c r="L289" s="302">
        <f t="shared" si="93"/>
        <v>0.66230129253838788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8.517098364841809</v>
      </c>
      <c r="C291" s="311">
        <f t="shared" ref="C291:D291" si="94">SUM(C281:C289)</f>
        <v>10.467901635158182</v>
      </c>
      <c r="D291" s="311">
        <f t="shared" si="94"/>
        <v>18.984999999999989</v>
      </c>
      <c r="E291" s="311"/>
      <c r="F291" s="311">
        <f t="shared" ref="F291:H291" si="95">SUM(F281:F289)</f>
        <v>7.6242886331173239</v>
      </c>
      <c r="G291" s="311">
        <f t="shared" si="95"/>
        <v>11.892711366882653</v>
      </c>
      <c r="H291" s="311">
        <f t="shared" si="95"/>
        <v>19.516999999999978</v>
      </c>
      <c r="I291" s="311"/>
      <c r="J291" s="311">
        <f t="shared" ref="J291:L291" si="96">SUM(J281:J289)</f>
        <v>8.6495806727500888</v>
      </c>
      <c r="K291" s="311">
        <f t="shared" si="96"/>
        <v>12.956419327249945</v>
      </c>
      <c r="L291" s="311">
        <f t="shared" si="96"/>
        <v>21.606000000000034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0.42682543592033045</v>
      </c>
      <c r="C298" s="302">
        <v>0.93401588850582129</v>
      </c>
      <c r="D298" s="302">
        <f>SUM(B298:C298)</f>
        <v>1.3608413244261517</v>
      </c>
      <c r="E298" s="303"/>
      <c r="F298" s="302">
        <v>0.87771987484708214</v>
      </c>
      <c r="G298" s="302">
        <v>1.5884412639902521</v>
      </c>
      <c r="H298" s="302">
        <f>SUM(F298:G298)</f>
        <v>2.4661611388373341</v>
      </c>
      <c r="I298" s="303"/>
      <c r="J298" s="302">
        <v>0.97375035161328904</v>
      </c>
      <c r="K298" s="302">
        <v>1.5538701183870363</v>
      </c>
      <c r="L298" s="302">
        <f>SUM(J298:K298)</f>
        <v>2.5276204700003255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0.67391468117220688</v>
      </c>
      <c r="C299" s="302">
        <v>1.0185012825233133</v>
      </c>
      <c r="D299" s="302">
        <f t="shared" ref="D299:D306" si="97">SUM(B299:C299)</f>
        <v>1.6924159636955203</v>
      </c>
      <c r="E299" s="303"/>
      <c r="F299" s="302">
        <v>1.4401112503685547</v>
      </c>
      <c r="G299" s="302">
        <v>1.9528416579655816</v>
      </c>
      <c r="H299" s="302">
        <f t="shared" ref="H299:H306" si="98">SUM(F299:G299)</f>
        <v>3.3929529083341361</v>
      </c>
      <c r="I299" s="303"/>
      <c r="J299" s="302">
        <v>1.8648508254008269</v>
      </c>
      <c r="K299" s="302">
        <v>2.6576006941730417</v>
      </c>
      <c r="L299" s="302">
        <f t="shared" ref="L299:L306" si="99">SUM(J299:K299)</f>
        <v>4.5224515195738686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0.81499780031797464</v>
      </c>
      <c r="C300" s="302">
        <v>1.6742546340454647</v>
      </c>
      <c r="D300" s="302">
        <f t="shared" si="97"/>
        <v>2.4892524343634395</v>
      </c>
      <c r="E300" s="303"/>
      <c r="F300" s="302">
        <v>1.6118586430270108</v>
      </c>
      <c r="G300" s="302">
        <v>2.7646916413427709</v>
      </c>
      <c r="H300" s="302">
        <f t="shared" si="98"/>
        <v>4.3765502843697819</v>
      </c>
      <c r="I300" s="303"/>
      <c r="J300" s="302">
        <v>2.1960129428176596</v>
      </c>
      <c r="K300" s="302">
        <v>2.6924686293565712</v>
      </c>
      <c r="L300" s="302">
        <f t="shared" si="99"/>
        <v>4.8884815721742303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1.8201941220676894</v>
      </c>
      <c r="C301" s="302">
        <v>1.0870716526254962</v>
      </c>
      <c r="D301" s="302">
        <f t="shared" si="97"/>
        <v>2.9072657746931858</v>
      </c>
      <c r="E301" s="303"/>
      <c r="F301" s="302">
        <v>2.83561514745992</v>
      </c>
      <c r="G301" s="302">
        <v>1.8632649666439962</v>
      </c>
      <c r="H301" s="302">
        <f t="shared" si="98"/>
        <v>4.6988801141039165</v>
      </c>
      <c r="I301" s="303"/>
      <c r="J301" s="302">
        <v>2.8786181116069143</v>
      </c>
      <c r="K301" s="302">
        <v>2.3687253535461528</v>
      </c>
      <c r="L301" s="302">
        <f t="shared" si="99"/>
        <v>5.247343465153067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7.6488681981084231E-2</v>
      </c>
      <c r="C302" s="302">
        <v>0.48535450033576727</v>
      </c>
      <c r="D302" s="302">
        <f t="shared" si="97"/>
        <v>0.56184318231685149</v>
      </c>
      <c r="E302" s="303"/>
      <c r="F302" s="302">
        <v>0.13262142647935493</v>
      </c>
      <c r="G302" s="302">
        <v>0.46645150831199472</v>
      </c>
      <c r="H302" s="302">
        <f t="shared" si="98"/>
        <v>0.59907293479134971</v>
      </c>
      <c r="I302" s="303"/>
      <c r="J302" s="302">
        <v>0.20316004422782277</v>
      </c>
      <c r="K302" s="302">
        <v>0.42025705278654746</v>
      </c>
      <c r="L302" s="302">
        <f t="shared" si="99"/>
        <v>0.6234170970143702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1.0721443539670212</v>
      </c>
      <c r="C303" s="302">
        <v>0.40328396173773617</v>
      </c>
      <c r="D303" s="302">
        <f t="shared" si="97"/>
        <v>1.4754283157047574</v>
      </c>
      <c r="E303" s="303"/>
      <c r="F303" s="302">
        <v>1.7321336554092659</v>
      </c>
      <c r="G303" s="302">
        <v>0.63169968127979459</v>
      </c>
      <c r="H303" s="302">
        <f t="shared" si="98"/>
        <v>2.3638333366890603</v>
      </c>
      <c r="I303" s="303"/>
      <c r="J303" s="302">
        <v>2.1115145547674739</v>
      </c>
      <c r="K303" s="302">
        <v>0.74815582257058599</v>
      </c>
      <c r="L303" s="302">
        <f t="shared" si="99"/>
        <v>2.8596703773380598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0.6465919967544369</v>
      </c>
      <c r="C304" s="302">
        <v>1.3440161672262043</v>
      </c>
      <c r="D304" s="302">
        <f t="shared" si="97"/>
        <v>1.9906081639806412</v>
      </c>
      <c r="E304" s="303"/>
      <c r="F304" s="302">
        <v>1.0671084469790262</v>
      </c>
      <c r="G304" s="302">
        <v>1.9033581038535967</v>
      </c>
      <c r="H304" s="302">
        <f t="shared" si="98"/>
        <v>2.9704665508326231</v>
      </c>
      <c r="I304" s="303"/>
      <c r="J304" s="302">
        <v>1.4514091934692188</v>
      </c>
      <c r="K304" s="302">
        <v>2.3084122325432936</v>
      </c>
      <c r="L304" s="302">
        <f t="shared" si="99"/>
        <v>3.7598214260125125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5.9549750532352536E-2</v>
      </c>
      <c r="C305" s="302">
        <v>0.87586334667556642</v>
      </c>
      <c r="D305" s="302">
        <f t="shared" si="97"/>
        <v>0.93541309720791899</v>
      </c>
      <c r="E305" s="303"/>
      <c r="F305" s="302">
        <v>8.1193688255862179E-2</v>
      </c>
      <c r="G305" s="302">
        <v>1.0954147076162348</v>
      </c>
      <c r="H305" s="302">
        <f t="shared" si="98"/>
        <v>1.176608395872097</v>
      </c>
      <c r="I305" s="303"/>
      <c r="J305" s="302">
        <v>0.10083971879324903</v>
      </c>
      <c r="K305" s="302">
        <v>0.95781733581052575</v>
      </c>
      <c r="L305" s="302">
        <f t="shared" si="99"/>
        <v>1.0586570546037748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2.0677653599215762</v>
      </c>
      <c r="C306" s="302">
        <v>3.6051663836899626</v>
      </c>
      <c r="D306" s="302">
        <f t="shared" si="97"/>
        <v>5.6729317436115387</v>
      </c>
      <c r="E306" s="303"/>
      <c r="F306" s="302">
        <v>3.0751996516114097</v>
      </c>
      <c r="G306" s="302">
        <v>4.5392746845583112</v>
      </c>
      <c r="H306" s="302">
        <f t="shared" si="98"/>
        <v>7.6144743361697209</v>
      </c>
      <c r="I306" s="303"/>
      <c r="J306" s="302">
        <v>2.7307260940977161</v>
      </c>
      <c r="K306" s="302">
        <v>5.2878109240320565</v>
      </c>
      <c r="L306" s="302">
        <f t="shared" si="99"/>
        <v>8.0185370181297735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7.6584721826346733</v>
      </c>
      <c r="C308" s="311">
        <f t="shared" ref="C308:D308" si="100">SUM(C298:C306)</f>
        <v>11.427527817365332</v>
      </c>
      <c r="D308" s="311">
        <f t="shared" si="100"/>
        <v>19.086000000000006</v>
      </c>
      <c r="E308" s="311"/>
      <c r="F308" s="311">
        <f t="shared" ref="F308:H308" si="101">SUM(F298:F306)</f>
        <v>12.853561784437487</v>
      </c>
      <c r="G308" s="311">
        <f t="shared" si="101"/>
        <v>16.805438215562532</v>
      </c>
      <c r="H308" s="311">
        <f t="shared" si="101"/>
        <v>29.65900000000002</v>
      </c>
      <c r="I308" s="311"/>
      <c r="J308" s="311">
        <f t="shared" ref="J308:L308" si="102">SUM(J298:J306)</f>
        <v>14.510881836794173</v>
      </c>
      <c r="K308" s="311">
        <f t="shared" si="102"/>
        <v>18.995118163205813</v>
      </c>
      <c r="L308" s="311">
        <f t="shared" si="102"/>
        <v>33.505999999999986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0.27305890184007942</v>
      </c>
      <c r="C315" s="302">
        <v>0.42593035616569125</v>
      </c>
      <c r="D315" s="302">
        <f>SUM(B315:C315)</f>
        <v>0.69898925800577061</v>
      </c>
      <c r="E315" s="303"/>
      <c r="F315" s="302">
        <v>0.32662036711201514</v>
      </c>
      <c r="G315" s="302">
        <v>0.39449609957309129</v>
      </c>
      <c r="H315" s="302">
        <f>SUM(F315:G315)</f>
        <v>0.72111646668510643</v>
      </c>
      <c r="I315" s="303"/>
      <c r="J315" s="302">
        <v>0.37168437218700817</v>
      </c>
      <c r="K315" s="302">
        <v>0.37882104195703425</v>
      </c>
      <c r="L315" s="302">
        <f>SUM(J315:K315)</f>
        <v>0.75050541414404237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1.0739977559320546</v>
      </c>
      <c r="C316" s="302">
        <v>0.66189793024785382</v>
      </c>
      <c r="D316" s="302">
        <f t="shared" ref="D316:D323" si="103">SUM(B316:C316)</f>
        <v>1.7358956861799084</v>
      </c>
      <c r="E316" s="303"/>
      <c r="F316" s="302">
        <v>1.2676779329636361</v>
      </c>
      <c r="G316" s="302">
        <v>0.71915267959076434</v>
      </c>
      <c r="H316" s="302">
        <f t="shared" ref="H316:H323" si="104">SUM(F316:G316)</f>
        <v>1.9868306125544004</v>
      </c>
      <c r="I316" s="303"/>
      <c r="J316" s="302">
        <v>1.5094857108689714</v>
      </c>
      <c r="K316" s="302">
        <v>0.92970900066308526</v>
      </c>
      <c r="L316" s="302">
        <f t="shared" ref="L316:L323" si="105">SUM(J316:K316)</f>
        <v>2.4391947115320569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1.2161984990173009</v>
      </c>
      <c r="C317" s="302">
        <v>1.560266856915463</v>
      </c>
      <c r="D317" s="302">
        <f t="shared" si="103"/>
        <v>2.7764653559327641</v>
      </c>
      <c r="E317" s="303"/>
      <c r="F317" s="302">
        <v>1.3641006273061322</v>
      </c>
      <c r="G317" s="302">
        <v>1.5737174363344311</v>
      </c>
      <c r="H317" s="302">
        <f t="shared" si="104"/>
        <v>2.9378180636405631</v>
      </c>
      <c r="I317" s="303"/>
      <c r="J317" s="302">
        <v>1.756611354994428</v>
      </c>
      <c r="K317" s="302">
        <v>1.3253059707197001</v>
      </c>
      <c r="L317" s="302">
        <f t="shared" si="105"/>
        <v>3.0819173257141284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2.425394871334102</v>
      </c>
      <c r="C318" s="302">
        <v>0.76138172702817508</v>
      </c>
      <c r="D318" s="302">
        <f t="shared" si="103"/>
        <v>3.1867765983622771</v>
      </c>
      <c r="E318" s="303"/>
      <c r="F318" s="302">
        <v>2.1348465304982125</v>
      </c>
      <c r="G318" s="302">
        <v>0.74720551357333109</v>
      </c>
      <c r="H318" s="302">
        <f t="shared" si="104"/>
        <v>2.8820520440715436</v>
      </c>
      <c r="I318" s="303"/>
      <c r="J318" s="302">
        <v>1.7193815603655724</v>
      </c>
      <c r="K318" s="302">
        <v>0.86563636582732084</v>
      </c>
      <c r="L318" s="302">
        <f t="shared" si="105"/>
        <v>2.5850179261928932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2.141882425782167E-2</v>
      </c>
      <c r="C319" s="302">
        <v>0.21428393362165887</v>
      </c>
      <c r="D319" s="302">
        <f t="shared" si="103"/>
        <v>0.23570275787948053</v>
      </c>
      <c r="E319" s="303"/>
      <c r="F319" s="302">
        <v>2.1424612240745957E-2</v>
      </c>
      <c r="G319" s="302">
        <v>9.9382333615899071E-2</v>
      </c>
      <c r="H319" s="302">
        <f t="shared" si="104"/>
        <v>0.12080694585664503</v>
      </c>
      <c r="I319" s="303"/>
      <c r="J319" s="302">
        <v>4.4878363005460942E-2</v>
      </c>
      <c r="K319" s="302">
        <v>9.0210888480188156E-2</v>
      </c>
      <c r="L319" s="302">
        <f t="shared" si="105"/>
        <v>0.1350892514856491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0.39551995211966728</v>
      </c>
      <c r="C320" s="302">
        <v>9.6424938016454173E-2</v>
      </c>
      <c r="D320" s="302">
        <f t="shared" si="103"/>
        <v>0.49194489013612147</v>
      </c>
      <c r="E320" s="303"/>
      <c r="F320" s="302">
        <v>0.35537909050858707</v>
      </c>
      <c r="G320" s="302">
        <v>8.2176438546871192E-2</v>
      </c>
      <c r="H320" s="302">
        <f t="shared" si="104"/>
        <v>0.43755552905545825</v>
      </c>
      <c r="I320" s="303"/>
      <c r="J320" s="302">
        <v>0.37980135915687391</v>
      </c>
      <c r="K320" s="302">
        <v>8.5565455426722434E-2</v>
      </c>
      <c r="L320" s="302">
        <f t="shared" si="105"/>
        <v>0.46536681458359636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0.20099831551283598</v>
      </c>
      <c r="C321" s="302">
        <v>8.7648135934535812E-2</v>
      </c>
      <c r="D321" s="302">
        <f t="shared" si="103"/>
        <v>0.28864645144737178</v>
      </c>
      <c r="E321" s="303"/>
      <c r="F321" s="302">
        <v>0.19153943827573119</v>
      </c>
      <c r="G321" s="302">
        <v>6.9844987893182664E-2</v>
      </c>
      <c r="H321" s="302">
        <f t="shared" si="104"/>
        <v>0.26138442616891389</v>
      </c>
      <c r="I321" s="303"/>
      <c r="J321" s="302">
        <v>0.20532230273375213</v>
      </c>
      <c r="K321" s="302">
        <v>9.1179814343843146E-2</v>
      </c>
      <c r="L321" s="302">
        <f t="shared" si="105"/>
        <v>0.29650211707759527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1.3855157864814258E-2</v>
      </c>
      <c r="C322" s="302">
        <v>0.14547800833151386</v>
      </c>
      <c r="D322" s="302">
        <f t="shared" si="103"/>
        <v>0.15933316619632812</v>
      </c>
      <c r="E322" s="303"/>
      <c r="F322" s="302">
        <v>8.9412940311488116E-3</v>
      </c>
      <c r="G322" s="302">
        <v>0.10136846878554726</v>
      </c>
      <c r="H322" s="302">
        <f t="shared" si="104"/>
        <v>0.11030976281669606</v>
      </c>
      <c r="I322" s="303"/>
      <c r="J322" s="302">
        <v>1.3969390133955109E-2</v>
      </c>
      <c r="K322" s="302">
        <v>9.7837886417485573E-2</v>
      </c>
      <c r="L322" s="302">
        <f t="shared" si="105"/>
        <v>0.11180727655144068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0.16539037894495084</v>
      </c>
      <c r="C323" s="302">
        <v>0.14485545691501742</v>
      </c>
      <c r="D323" s="302">
        <f t="shared" si="103"/>
        <v>0.31024583585996823</v>
      </c>
      <c r="E323" s="303"/>
      <c r="F323" s="302">
        <v>0.12309594486689247</v>
      </c>
      <c r="G323" s="302">
        <v>0.10203020428377889</v>
      </c>
      <c r="H323" s="302">
        <f t="shared" si="104"/>
        <v>0.22512614915067136</v>
      </c>
      <c r="I323" s="303"/>
      <c r="J323" s="302">
        <v>9.0296438711538141E-2</v>
      </c>
      <c r="K323" s="302">
        <v>8.6302724007045639E-2</v>
      </c>
      <c r="L323" s="302">
        <f t="shared" si="105"/>
        <v>0.17659916271858378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5.7858326568236258</v>
      </c>
      <c r="C325" s="311">
        <f t="shared" ref="C325:D325" si="106">SUM(C315:C323)</f>
        <v>4.098167343176363</v>
      </c>
      <c r="D325" s="311">
        <f t="shared" si="106"/>
        <v>9.8839999999999897</v>
      </c>
      <c r="E325" s="311"/>
      <c r="F325" s="311">
        <f t="shared" ref="F325:H325" si="107">SUM(F315:F323)</f>
        <v>5.793625837803102</v>
      </c>
      <c r="G325" s="311">
        <f t="shared" si="107"/>
        <v>3.8893741621968969</v>
      </c>
      <c r="H325" s="311">
        <f t="shared" si="107"/>
        <v>9.6829999999999963</v>
      </c>
      <c r="I325" s="311"/>
      <c r="J325" s="311">
        <f t="shared" ref="J325:L325" si="108">SUM(J315:J323)</f>
        <v>6.0914308521575595</v>
      </c>
      <c r="K325" s="311">
        <f t="shared" si="108"/>
        <v>3.9505691478424247</v>
      </c>
      <c r="L325" s="311">
        <f t="shared" si="108"/>
        <v>10.041999999999986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0.24406040979286434</v>
      </c>
      <c r="C332" s="302">
        <v>0.34270350574074815</v>
      </c>
      <c r="D332" s="302">
        <f>SUM(B332:C332)</f>
        <v>0.58676391553361251</v>
      </c>
      <c r="E332" s="303"/>
      <c r="F332" s="302">
        <v>0.2797887191626392</v>
      </c>
      <c r="G332" s="302">
        <v>0.32656972715336829</v>
      </c>
      <c r="H332" s="302">
        <f>SUM(F332:G332)</f>
        <v>0.60635844631600744</v>
      </c>
      <c r="I332" s="303"/>
      <c r="J332" s="302">
        <v>0.3105579590137979</v>
      </c>
      <c r="K332" s="302">
        <v>0.32205480369311135</v>
      </c>
      <c r="L332" s="302">
        <f>SUM(J332:K332)</f>
        <v>0.63261276270690925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6.8578363159424969</v>
      </c>
      <c r="C333" s="302">
        <v>4.07142499841299</v>
      </c>
      <c r="D333" s="302">
        <f t="shared" ref="D333:D340" si="109">SUM(B333:C333)</f>
        <v>10.929261314355486</v>
      </c>
      <c r="E333" s="303"/>
      <c r="F333" s="302">
        <v>7.3050645710626867</v>
      </c>
      <c r="G333" s="302">
        <v>4.08632472680815</v>
      </c>
      <c r="H333" s="302">
        <f t="shared" ref="H333:H340" si="110">SUM(F333:G333)</f>
        <v>11.391389297870838</v>
      </c>
      <c r="I333" s="303"/>
      <c r="J333" s="302">
        <v>8.5707643017121402</v>
      </c>
      <c r="K333" s="302">
        <v>4.734195809719365</v>
      </c>
      <c r="L333" s="302">
        <f t="shared" ref="L333:L340" si="111">SUM(J333:K333)</f>
        <v>13.304960111431505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1.1166421878638151</v>
      </c>
      <c r="C334" s="302">
        <v>0.9497557404607968</v>
      </c>
      <c r="D334" s="302">
        <f t="shared" si="109"/>
        <v>2.0663979283246121</v>
      </c>
      <c r="E334" s="303"/>
      <c r="F334" s="302">
        <v>1.1391059861390527</v>
      </c>
      <c r="G334" s="302">
        <v>0.89881458798514446</v>
      </c>
      <c r="H334" s="302">
        <f t="shared" si="110"/>
        <v>2.0379205741241972</v>
      </c>
      <c r="I334" s="303"/>
      <c r="J334" s="302">
        <v>1.8244321013735822</v>
      </c>
      <c r="K334" s="302">
        <v>0.81809169564782358</v>
      </c>
      <c r="L334" s="302">
        <f t="shared" si="111"/>
        <v>2.6425237970214059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1.5507364967156223</v>
      </c>
      <c r="C335" s="302">
        <v>0.26645850372251129</v>
      </c>
      <c r="D335" s="302">
        <f t="shared" si="109"/>
        <v>1.8171950004381336</v>
      </c>
      <c r="E335" s="303"/>
      <c r="F335" s="302">
        <v>1.2505090007562125</v>
      </c>
      <c r="G335" s="302">
        <v>0.20594436333835708</v>
      </c>
      <c r="H335" s="302">
        <f t="shared" si="110"/>
        <v>1.4564533640945696</v>
      </c>
      <c r="I335" s="303"/>
      <c r="J335" s="302">
        <v>0.7084278813840037</v>
      </c>
      <c r="K335" s="302">
        <v>0.20261176971711914</v>
      </c>
      <c r="L335" s="302">
        <f t="shared" si="111"/>
        <v>0.91103965110112284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0.20706257230782157</v>
      </c>
      <c r="C336" s="302">
        <v>0.26201962419159192</v>
      </c>
      <c r="D336" s="302">
        <f t="shared" si="109"/>
        <v>0.46908219649941352</v>
      </c>
      <c r="E336" s="303"/>
      <c r="F336" s="302">
        <v>0.15554875949996699</v>
      </c>
      <c r="G336" s="302">
        <v>0.16234281536246323</v>
      </c>
      <c r="H336" s="302">
        <f t="shared" si="110"/>
        <v>0.31789157486243025</v>
      </c>
      <c r="I336" s="303"/>
      <c r="J336" s="302">
        <v>0.12327716084887554</v>
      </c>
      <c r="K336" s="302">
        <v>0.11488274700323478</v>
      </c>
      <c r="L336" s="302">
        <f t="shared" si="111"/>
        <v>0.23815990785211033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6.3421903729429712</v>
      </c>
      <c r="C337" s="302">
        <v>0.53989717583126751</v>
      </c>
      <c r="D337" s="302">
        <f t="shared" si="109"/>
        <v>6.8820875487742388</v>
      </c>
      <c r="E337" s="303"/>
      <c r="F337" s="302">
        <v>5.4666146590744562</v>
      </c>
      <c r="G337" s="302">
        <v>0.43653138241833045</v>
      </c>
      <c r="H337" s="302">
        <f t="shared" si="110"/>
        <v>5.9031460414927865</v>
      </c>
      <c r="I337" s="303"/>
      <c r="J337" s="302">
        <v>6.3666254733632126</v>
      </c>
      <c r="K337" s="302">
        <v>0.49004737062506931</v>
      </c>
      <c r="L337" s="302">
        <f t="shared" si="111"/>
        <v>6.8566728439882816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0.12415893557003649</v>
      </c>
      <c r="C338" s="302">
        <v>4.3258908664296852E-2</v>
      </c>
      <c r="D338" s="302">
        <f t="shared" si="109"/>
        <v>0.16741784423433334</v>
      </c>
      <c r="E338" s="303"/>
      <c r="F338" s="302">
        <v>0.1004198107831642</v>
      </c>
      <c r="G338" s="302">
        <v>3.2027519764616506E-2</v>
      </c>
      <c r="H338" s="302">
        <f t="shared" si="110"/>
        <v>0.13244733054778071</v>
      </c>
      <c r="I338" s="303"/>
      <c r="J338" s="302">
        <v>0.10966782661819839</v>
      </c>
      <c r="K338" s="302">
        <v>3.7718501624161543E-2</v>
      </c>
      <c r="L338" s="302">
        <f t="shared" si="111"/>
        <v>0.14738632824235992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8.3246231328124684E-2</v>
      </c>
      <c r="C339" s="302">
        <v>0.35507336631625014</v>
      </c>
      <c r="D339" s="302">
        <f t="shared" si="109"/>
        <v>0.43831959764437484</v>
      </c>
      <c r="E339" s="303"/>
      <c r="F339" s="302">
        <v>8.6067381672334645E-2</v>
      </c>
      <c r="G339" s="302">
        <v>0.31762339894561203</v>
      </c>
      <c r="H339" s="302">
        <f t="shared" si="110"/>
        <v>0.40369078061794667</v>
      </c>
      <c r="I339" s="303"/>
      <c r="J339" s="302">
        <v>0.11099373534105683</v>
      </c>
      <c r="K339" s="302">
        <v>0.35153358309423199</v>
      </c>
      <c r="L339" s="302">
        <f t="shared" si="111"/>
        <v>0.46252731843528883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1.2981591361357132</v>
      </c>
      <c r="C340" s="302">
        <v>0.14331551806012596</v>
      </c>
      <c r="D340" s="302">
        <f t="shared" si="109"/>
        <v>1.4414746541958392</v>
      </c>
      <c r="E340" s="303"/>
      <c r="F340" s="302">
        <v>0.9050473909018022</v>
      </c>
      <c r="G340" s="302">
        <v>7.9655199171629693E-2</v>
      </c>
      <c r="H340" s="302">
        <f t="shared" si="110"/>
        <v>0.98470259007343186</v>
      </c>
      <c r="I340" s="303"/>
      <c r="J340" s="302">
        <v>0.23870756922760689</v>
      </c>
      <c r="K340" s="302">
        <v>4.7409709993381718E-2</v>
      </c>
      <c r="L340" s="302">
        <f t="shared" si="111"/>
        <v>0.28611727922098862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17.824092658599465</v>
      </c>
      <c r="C342" s="311">
        <f t="shared" ref="C342:D342" si="112">SUM(C332:C340)</f>
        <v>6.9739073414005786</v>
      </c>
      <c r="D342" s="311">
        <f t="shared" si="112"/>
        <v>24.798000000000048</v>
      </c>
      <c r="E342" s="311"/>
      <c r="F342" s="311">
        <f t="shared" ref="F342:H342" si="113">SUM(F332:F340)</f>
        <v>16.688166279052314</v>
      </c>
      <c r="G342" s="311">
        <f t="shared" si="113"/>
        <v>6.5458337209476731</v>
      </c>
      <c r="H342" s="311">
        <f t="shared" si="113"/>
        <v>23.233999999999988</v>
      </c>
      <c r="I342" s="311"/>
      <c r="J342" s="311">
        <f t="shared" ref="J342:L342" si="114">SUM(J332:J340)</f>
        <v>18.363454008882474</v>
      </c>
      <c r="K342" s="311">
        <f t="shared" si="114"/>
        <v>7.1185459911174993</v>
      </c>
      <c r="L342" s="311">
        <f t="shared" si="114"/>
        <v>25.481999999999974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0.7679128744871625</v>
      </c>
      <c r="C349" s="302">
        <v>0.51059974361672145</v>
      </c>
      <c r="D349" s="302">
        <f>SUM(B349:C349)</f>
        <v>1.2785126181038839</v>
      </c>
      <c r="E349" s="303"/>
      <c r="F349" s="302">
        <v>0.98878128501278095</v>
      </c>
      <c r="G349" s="302">
        <v>0.59902252555507929</v>
      </c>
      <c r="H349" s="302">
        <f>SUM(F349:G349)</f>
        <v>1.5878038105678602</v>
      </c>
      <c r="I349" s="303"/>
      <c r="J349" s="302">
        <v>1.1324733495897752</v>
      </c>
      <c r="K349" s="302">
        <v>0.59903918379643328</v>
      </c>
      <c r="L349" s="302">
        <f>SUM(J349:K349)</f>
        <v>1.7315125333862085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7.4466647722449197</v>
      </c>
      <c r="C350" s="302">
        <v>2.4765702915854853</v>
      </c>
      <c r="D350" s="302">
        <f t="shared" ref="D350:D357" si="115">SUM(B350:C350)</f>
        <v>9.9232350638304041</v>
      </c>
      <c r="E350" s="303"/>
      <c r="F350" s="302">
        <v>8.8264506928409006</v>
      </c>
      <c r="G350" s="302">
        <v>3.102000419476084</v>
      </c>
      <c r="H350" s="302">
        <f t="shared" ref="H350:H357" si="116">SUM(F350:G350)</f>
        <v>11.928451112316985</v>
      </c>
      <c r="I350" s="303"/>
      <c r="J350" s="302">
        <v>9.8426868678331871</v>
      </c>
      <c r="K350" s="302">
        <v>3.2481890727835974</v>
      </c>
      <c r="L350" s="302">
        <f t="shared" ref="L350:L357" si="117">SUM(J350:K350)</f>
        <v>13.090875940616785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3.236158788489647</v>
      </c>
      <c r="C351" s="302">
        <v>1.2654111381945226</v>
      </c>
      <c r="D351" s="302">
        <f t="shared" si="115"/>
        <v>4.5015699266841693</v>
      </c>
      <c r="E351" s="303"/>
      <c r="F351" s="302">
        <v>3.8091781187509985</v>
      </c>
      <c r="G351" s="302">
        <v>1.3173989613387878</v>
      </c>
      <c r="H351" s="302">
        <f t="shared" si="116"/>
        <v>5.1265770800897865</v>
      </c>
      <c r="I351" s="303"/>
      <c r="J351" s="302">
        <v>6.9183542553092332</v>
      </c>
      <c r="K351" s="302">
        <v>1.6778962665193888</v>
      </c>
      <c r="L351" s="302">
        <f t="shared" si="117"/>
        <v>8.5962505218286225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2.656860710990689</v>
      </c>
      <c r="C352" s="302">
        <v>0.42064820210539622</v>
      </c>
      <c r="D352" s="302">
        <f t="shared" si="115"/>
        <v>3.0775089130960853</v>
      </c>
      <c r="E352" s="303"/>
      <c r="F352" s="302">
        <v>2.5181855755107194</v>
      </c>
      <c r="G352" s="302">
        <v>0.39264083835399788</v>
      </c>
      <c r="H352" s="302">
        <f t="shared" si="116"/>
        <v>2.9108264138647173</v>
      </c>
      <c r="I352" s="303"/>
      <c r="J352" s="302">
        <v>1.376801216901284</v>
      </c>
      <c r="K352" s="302">
        <v>0.34220885096568909</v>
      </c>
      <c r="L352" s="302">
        <f t="shared" si="117"/>
        <v>1.7190100678669731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0.1699092151662405</v>
      </c>
      <c r="C353" s="302">
        <v>0.29818458478377774</v>
      </c>
      <c r="D353" s="302">
        <f t="shared" si="115"/>
        <v>0.46809379995001821</v>
      </c>
      <c r="E353" s="303"/>
      <c r="F353" s="302">
        <v>0.14476229039126898</v>
      </c>
      <c r="G353" s="302">
        <v>0.26565809464623236</v>
      </c>
      <c r="H353" s="302">
        <f t="shared" si="116"/>
        <v>0.41042038503750133</v>
      </c>
      <c r="I353" s="303"/>
      <c r="J353" s="302">
        <v>8.1996594989031113E-2</v>
      </c>
      <c r="K353" s="302">
        <v>0.24799532037634009</v>
      </c>
      <c r="L353" s="302">
        <f t="shared" si="117"/>
        <v>0.3299919153653712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10.296507213584771</v>
      </c>
      <c r="C354" s="302">
        <v>1.2276270155989899</v>
      </c>
      <c r="D354" s="302">
        <f t="shared" si="115"/>
        <v>11.524134229183762</v>
      </c>
      <c r="E354" s="303"/>
      <c r="F354" s="302">
        <v>10.522245212486071</v>
      </c>
      <c r="G354" s="302">
        <v>1.2160762094394666</v>
      </c>
      <c r="H354" s="302">
        <f t="shared" si="116"/>
        <v>11.738321421925537</v>
      </c>
      <c r="I354" s="303"/>
      <c r="J354" s="302">
        <v>11.169383877635521</v>
      </c>
      <c r="K354" s="302">
        <v>1.5959429302387105</v>
      </c>
      <c r="L354" s="302">
        <f t="shared" si="117"/>
        <v>12.765326807874231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0.34207694401237626</v>
      </c>
      <c r="C355" s="302">
        <v>9.5840282515939151E-2</v>
      </c>
      <c r="D355" s="302">
        <f t="shared" si="115"/>
        <v>0.43791722652831544</v>
      </c>
      <c r="E355" s="303"/>
      <c r="F355" s="302">
        <v>0.33097856493814798</v>
      </c>
      <c r="G355" s="302">
        <v>8.9889044204670851E-2</v>
      </c>
      <c r="H355" s="302">
        <f t="shared" si="116"/>
        <v>0.42086760914281884</v>
      </c>
      <c r="I355" s="303"/>
      <c r="J355" s="302">
        <v>0.35863550724299059</v>
      </c>
      <c r="K355" s="302">
        <v>8.8439089592541445E-2</v>
      </c>
      <c r="L355" s="302">
        <f t="shared" si="117"/>
        <v>0.44707459683553202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3.3512173525184381E-2</v>
      </c>
      <c r="C356" s="302">
        <v>0.19254177033475445</v>
      </c>
      <c r="D356" s="302">
        <f t="shared" si="115"/>
        <v>0.22605394385993882</v>
      </c>
      <c r="E356" s="303"/>
      <c r="F356" s="302">
        <v>2.7291044684024483E-2</v>
      </c>
      <c r="G356" s="302">
        <v>0.17285824529244706</v>
      </c>
      <c r="H356" s="302">
        <f t="shared" si="116"/>
        <v>0.20014928997647155</v>
      </c>
      <c r="I356" s="303"/>
      <c r="J356" s="302">
        <v>1.5631099702467861E-2</v>
      </c>
      <c r="K356" s="302">
        <v>0.14253280858881628</v>
      </c>
      <c r="L356" s="302">
        <f t="shared" si="117"/>
        <v>0.15816390829128416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0.55451872605128416</v>
      </c>
      <c r="C357" s="302">
        <v>0.26445555271219395</v>
      </c>
      <c r="D357" s="302">
        <f t="shared" si="115"/>
        <v>0.81897427876347817</v>
      </c>
      <c r="E357" s="303"/>
      <c r="F357" s="302">
        <v>0.44474245202518209</v>
      </c>
      <c r="G357" s="302">
        <v>0.22784042505311958</v>
      </c>
      <c r="H357" s="302">
        <f t="shared" si="116"/>
        <v>0.67258287707830167</v>
      </c>
      <c r="I357" s="303"/>
      <c r="J357" s="302">
        <v>0.14210267139817126</v>
      </c>
      <c r="K357" s="302">
        <v>0.23269103653684464</v>
      </c>
      <c r="L357" s="302">
        <f t="shared" si="117"/>
        <v>0.37479370793501587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25.504121418552277</v>
      </c>
      <c r="C359" s="311">
        <f t="shared" ref="C359:D359" si="118">SUM(C349:C357)</f>
        <v>6.7518785814477811</v>
      </c>
      <c r="D359" s="311">
        <f t="shared" si="118"/>
        <v>32.256000000000057</v>
      </c>
      <c r="E359" s="311"/>
      <c r="F359" s="311">
        <f t="shared" ref="F359:H359" si="119">SUM(F349:F357)</f>
        <v>27.612615236640099</v>
      </c>
      <c r="G359" s="311">
        <f t="shared" si="119"/>
        <v>7.383384763359885</v>
      </c>
      <c r="H359" s="311">
        <f t="shared" si="119"/>
        <v>34.995999999999974</v>
      </c>
      <c r="I359" s="311"/>
      <c r="J359" s="311">
        <f t="shared" ref="J359:L359" si="120">SUM(J349:J357)</f>
        <v>31.038065440601663</v>
      </c>
      <c r="K359" s="311">
        <f t="shared" si="120"/>
        <v>8.1749345593983627</v>
      </c>
      <c r="L359" s="311">
        <f t="shared" si="120"/>
        <v>39.213000000000022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0.23011691451534899</v>
      </c>
      <c r="C366" s="302">
        <v>0.38110549571178681</v>
      </c>
      <c r="D366" s="302">
        <f>SUM(B366:C366)</f>
        <v>0.61122241022713575</v>
      </c>
      <c r="E366" s="303"/>
      <c r="F366" s="302">
        <v>0.27303348247554732</v>
      </c>
      <c r="G366" s="302">
        <v>0.39127581930855609</v>
      </c>
      <c r="H366" s="302">
        <f>SUM(F366:G366)</f>
        <v>0.66430930178410341</v>
      </c>
      <c r="I366" s="303"/>
      <c r="J366" s="302">
        <v>0.27688266301439168</v>
      </c>
      <c r="K366" s="302">
        <v>0.39946544978442894</v>
      </c>
      <c r="L366" s="302">
        <f>SUM(J366:K366)</f>
        <v>0.67634811279882068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0.4861238144406414</v>
      </c>
      <c r="C367" s="302">
        <v>0.71538153855864717</v>
      </c>
      <c r="D367" s="302">
        <f t="shared" ref="D367:D374" si="121">SUM(B367:C367)</f>
        <v>1.2015053529992885</v>
      </c>
      <c r="E367" s="303"/>
      <c r="F367" s="302">
        <v>0.61609348624349769</v>
      </c>
      <c r="G367" s="302">
        <v>0.77304772397084021</v>
      </c>
      <c r="H367" s="302">
        <f t="shared" ref="H367:H374" si="122">SUM(F367:G367)</f>
        <v>1.3891412102143379</v>
      </c>
      <c r="I367" s="303"/>
      <c r="J367" s="302">
        <v>0.70217025213302042</v>
      </c>
      <c r="K367" s="302">
        <v>0.9405601374173439</v>
      </c>
      <c r="L367" s="302">
        <f t="shared" ref="L367:L374" si="123">SUM(J367:K367)</f>
        <v>1.6427303895503642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0.9341961126777738</v>
      </c>
      <c r="C368" s="302">
        <v>1.6255773301088379</v>
      </c>
      <c r="D368" s="302">
        <f t="shared" si="121"/>
        <v>2.5597734427866117</v>
      </c>
      <c r="E368" s="303"/>
      <c r="F368" s="302">
        <v>0.94475137449284963</v>
      </c>
      <c r="G368" s="302">
        <v>1.6457949057226535</v>
      </c>
      <c r="H368" s="302">
        <f t="shared" si="122"/>
        <v>2.590546280215503</v>
      </c>
      <c r="I368" s="303"/>
      <c r="J368" s="302">
        <v>0.95336561965407063</v>
      </c>
      <c r="K368" s="302">
        <v>1.5242439330730375</v>
      </c>
      <c r="L368" s="302">
        <f t="shared" si="123"/>
        <v>2.4776095527271083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0.96052357120692133</v>
      </c>
      <c r="C369" s="302">
        <v>0.35980708877553441</v>
      </c>
      <c r="D369" s="302">
        <f t="shared" si="121"/>
        <v>1.3203306599824558</v>
      </c>
      <c r="E369" s="303"/>
      <c r="F369" s="302">
        <v>0.92051306813512745</v>
      </c>
      <c r="G369" s="302">
        <v>0.316591402056076</v>
      </c>
      <c r="H369" s="302">
        <f t="shared" si="122"/>
        <v>1.2371044701912035</v>
      </c>
      <c r="I369" s="303"/>
      <c r="J369" s="302">
        <v>0.89921424407464379</v>
      </c>
      <c r="K369" s="302">
        <v>0.35294002715687001</v>
      </c>
      <c r="L369" s="302">
        <f t="shared" si="123"/>
        <v>1.2521542712315137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0.15972686091714092</v>
      </c>
      <c r="C370" s="302">
        <v>0.32584638310455516</v>
      </c>
      <c r="D370" s="302">
        <f t="shared" si="121"/>
        <v>0.4855732440216961</v>
      </c>
      <c r="E370" s="303"/>
      <c r="F370" s="302">
        <v>0.14712608844058331</v>
      </c>
      <c r="G370" s="302">
        <v>0.2273675851000718</v>
      </c>
      <c r="H370" s="302">
        <f t="shared" si="122"/>
        <v>0.3744936735406551</v>
      </c>
      <c r="I370" s="303"/>
      <c r="J370" s="302">
        <v>0.16206941484020393</v>
      </c>
      <c r="K370" s="302">
        <v>0.16967880743707178</v>
      </c>
      <c r="L370" s="302">
        <f t="shared" si="123"/>
        <v>0.33174822227727574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0.66914222905894061</v>
      </c>
      <c r="C371" s="302">
        <v>0.3379490922641335</v>
      </c>
      <c r="D371" s="302">
        <f t="shared" si="121"/>
        <v>1.0070913213230741</v>
      </c>
      <c r="E371" s="303"/>
      <c r="F371" s="302">
        <v>0.5529889747863671</v>
      </c>
      <c r="G371" s="302">
        <v>0.25790570635967386</v>
      </c>
      <c r="H371" s="302">
        <f t="shared" si="122"/>
        <v>0.81089468114604091</v>
      </c>
      <c r="I371" s="303"/>
      <c r="J371" s="302">
        <v>0.45043598994492218</v>
      </c>
      <c r="K371" s="302">
        <v>0.29256928082445244</v>
      </c>
      <c r="L371" s="302">
        <f t="shared" si="123"/>
        <v>0.74300527076937462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0.26866184242232188</v>
      </c>
      <c r="C372" s="302">
        <v>0.3333164052566932</v>
      </c>
      <c r="D372" s="302">
        <f t="shared" si="121"/>
        <v>0.60197824767901509</v>
      </c>
      <c r="E372" s="303"/>
      <c r="F372" s="302">
        <v>0.25066626811706849</v>
      </c>
      <c r="G372" s="302">
        <v>0.25574963305069337</v>
      </c>
      <c r="H372" s="302">
        <f t="shared" si="122"/>
        <v>0.50641590116776181</v>
      </c>
      <c r="I372" s="303"/>
      <c r="J372" s="302">
        <v>0.25890762868622624</v>
      </c>
      <c r="K372" s="302">
        <v>0.33929491881775198</v>
      </c>
      <c r="L372" s="302">
        <f t="shared" si="123"/>
        <v>0.59820254750397828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9.4373584260496659E-3</v>
      </c>
      <c r="C373" s="302">
        <v>7.5201338236420362E-2</v>
      </c>
      <c r="D373" s="302">
        <f t="shared" si="121"/>
        <v>8.4638696662470023E-2</v>
      </c>
      <c r="E373" s="303"/>
      <c r="F373" s="302">
        <v>7.4428375546890559E-3</v>
      </c>
      <c r="G373" s="302">
        <v>5.4917205128571157E-2</v>
      </c>
      <c r="H373" s="302">
        <f t="shared" si="122"/>
        <v>6.2360042683260217E-2</v>
      </c>
      <c r="I373" s="303"/>
      <c r="J373" s="302">
        <v>1.0150586672394518E-2</v>
      </c>
      <c r="K373" s="302">
        <v>4.9020339946186001E-2</v>
      </c>
      <c r="L373" s="302">
        <f t="shared" si="123"/>
        <v>5.9170926618580519E-2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0.50292442482135924</v>
      </c>
      <c r="C374" s="302">
        <v>0.37196219949690612</v>
      </c>
      <c r="D374" s="302">
        <f t="shared" si="121"/>
        <v>0.87488662431826536</v>
      </c>
      <c r="E374" s="303"/>
      <c r="F374" s="302">
        <v>0.40527522759634371</v>
      </c>
      <c r="G374" s="302">
        <v>0.23745921146078858</v>
      </c>
      <c r="H374" s="302">
        <f t="shared" si="122"/>
        <v>0.64273443905713235</v>
      </c>
      <c r="I374" s="303"/>
      <c r="J374" s="302">
        <v>0.29435529052550852</v>
      </c>
      <c r="K374" s="302">
        <v>0.21367541599747242</v>
      </c>
      <c r="L374" s="302">
        <f t="shared" si="123"/>
        <v>0.50803070652298099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4.2208531284864979</v>
      </c>
      <c r="C376" s="311">
        <f t="shared" ref="C376:D376" si="124">SUM(C366:C374)</f>
        <v>4.5261468715135145</v>
      </c>
      <c r="D376" s="311">
        <f t="shared" si="124"/>
        <v>8.7470000000000105</v>
      </c>
      <c r="E376" s="311"/>
      <c r="F376" s="311">
        <f t="shared" ref="F376:H376" si="125">SUM(F366:F374)</f>
        <v>4.1178908078420742</v>
      </c>
      <c r="G376" s="311">
        <f t="shared" si="125"/>
        <v>4.1601091921579245</v>
      </c>
      <c r="H376" s="311">
        <f t="shared" si="125"/>
        <v>8.2779999999999987</v>
      </c>
      <c r="I376" s="311"/>
      <c r="J376" s="311">
        <f t="shared" ref="J376:L376" si="126">SUM(J366:J374)</f>
        <v>4.007551689545382</v>
      </c>
      <c r="K376" s="311">
        <f t="shared" si="126"/>
        <v>4.281448310454615</v>
      </c>
      <c r="L376" s="311">
        <f t="shared" si="126"/>
        <v>8.2889999999999979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0.29905128287240018</v>
      </c>
      <c r="C383" s="302">
        <v>0.41655603394459023</v>
      </c>
      <c r="D383" s="302">
        <f>SUM(B383:C383)</f>
        <v>0.71560731681699041</v>
      </c>
      <c r="E383" s="303"/>
      <c r="F383" s="302">
        <v>0.40020258712867046</v>
      </c>
      <c r="G383" s="302">
        <v>0.35357357366617775</v>
      </c>
      <c r="H383" s="302">
        <f>SUM(F383:G383)</f>
        <v>0.75377616079484822</v>
      </c>
      <c r="I383" s="303"/>
      <c r="J383" s="302">
        <v>0.37431519486462894</v>
      </c>
      <c r="K383" s="302">
        <v>0.35007025413758863</v>
      </c>
      <c r="L383" s="302">
        <f>SUM(J383:K383)</f>
        <v>0.72438544900221757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0.67140186896561338</v>
      </c>
      <c r="C384" s="302">
        <v>0.79402014644562702</v>
      </c>
      <c r="D384" s="302">
        <f t="shared" ref="D384:D391" si="127">SUM(B384:C384)</f>
        <v>1.4654220154112405</v>
      </c>
      <c r="E384" s="303"/>
      <c r="F384" s="302">
        <v>1.0359187318829841</v>
      </c>
      <c r="G384" s="302">
        <v>0.84175795388638042</v>
      </c>
      <c r="H384" s="302">
        <f t="shared" ref="H384:H391" si="128">SUM(F384:G384)</f>
        <v>1.8776766857693645</v>
      </c>
      <c r="I384" s="303"/>
      <c r="J384" s="302">
        <v>1.0884963302766615</v>
      </c>
      <c r="K384" s="302">
        <v>0.9861426948170654</v>
      </c>
      <c r="L384" s="302">
        <f t="shared" ref="L384:L391" si="129">SUM(J384:K384)</f>
        <v>2.074639025093727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0.58488044282359308</v>
      </c>
      <c r="C385" s="302">
        <v>0.49875367778158136</v>
      </c>
      <c r="D385" s="302">
        <f t="shared" si="127"/>
        <v>1.0836341206051745</v>
      </c>
      <c r="E385" s="303"/>
      <c r="F385" s="302">
        <v>0.75228636319115527</v>
      </c>
      <c r="G385" s="302">
        <v>0.47342583405296601</v>
      </c>
      <c r="H385" s="302">
        <f t="shared" si="128"/>
        <v>1.2257121972441212</v>
      </c>
      <c r="I385" s="303"/>
      <c r="J385" s="302">
        <v>0.8172313259196996</v>
      </c>
      <c r="K385" s="302">
        <v>0.49265505395045217</v>
      </c>
      <c r="L385" s="302">
        <f t="shared" si="129"/>
        <v>1.3098863798701519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0.80146228564018085</v>
      </c>
      <c r="C386" s="302">
        <v>0.20988249515168136</v>
      </c>
      <c r="D386" s="302">
        <f t="shared" si="127"/>
        <v>1.0113447807918623</v>
      </c>
      <c r="E386" s="303"/>
      <c r="F386" s="302">
        <v>0.85294949973588063</v>
      </c>
      <c r="G386" s="302">
        <v>0.21147371016074035</v>
      </c>
      <c r="H386" s="302">
        <f t="shared" si="128"/>
        <v>1.0644232098966211</v>
      </c>
      <c r="I386" s="303"/>
      <c r="J386" s="302">
        <v>0.82704256059708814</v>
      </c>
      <c r="K386" s="302">
        <v>0.22183205393846009</v>
      </c>
      <c r="L386" s="302">
        <f t="shared" si="129"/>
        <v>1.0488746145355483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9.3949294486796481E-2</v>
      </c>
      <c r="C387" s="302">
        <v>0.21070366329588078</v>
      </c>
      <c r="D387" s="302">
        <f t="shared" si="127"/>
        <v>0.30465295778267726</v>
      </c>
      <c r="E387" s="303"/>
      <c r="F387" s="302">
        <v>0.10598655027670029</v>
      </c>
      <c r="G387" s="302">
        <v>0.1218624950731365</v>
      </c>
      <c r="H387" s="302">
        <f t="shared" si="128"/>
        <v>0.2278490453498368</v>
      </c>
      <c r="I387" s="303"/>
      <c r="J387" s="302">
        <v>0.1422950735208538</v>
      </c>
      <c r="K387" s="302">
        <v>0.10515937575083596</v>
      </c>
      <c r="L387" s="302">
        <f t="shared" si="129"/>
        <v>0.24745444927168975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2.5020901144027556</v>
      </c>
      <c r="C388" s="302">
        <v>0.56545944604838316</v>
      </c>
      <c r="D388" s="302">
        <f t="shared" si="127"/>
        <v>3.0675495604511389</v>
      </c>
      <c r="E388" s="303"/>
      <c r="F388" s="302">
        <v>1.7631385800051673</v>
      </c>
      <c r="G388" s="302">
        <v>0.37761420256110229</v>
      </c>
      <c r="H388" s="302">
        <f t="shared" si="128"/>
        <v>2.1407527825662696</v>
      </c>
      <c r="I388" s="303"/>
      <c r="J388" s="302">
        <v>1.4591462723507185</v>
      </c>
      <c r="K388" s="302">
        <v>0.33696498108186185</v>
      </c>
      <c r="L388" s="302">
        <f t="shared" si="129"/>
        <v>1.7961112534325803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0.19536150301247349</v>
      </c>
      <c r="C389" s="302">
        <v>0.18691191492740494</v>
      </c>
      <c r="D389" s="302">
        <f t="shared" si="127"/>
        <v>0.38227341793987846</v>
      </c>
      <c r="E389" s="303"/>
      <c r="F389" s="302">
        <v>0.16320113997458058</v>
      </c>
      <c r="G389" s="302">
        <v>0.1415719713264349</v>
      </c>
      <c r="H389" s="302">
        <f t="shared" si="128"/>
        <v>0.30477311130101548</v>
      </c>
      <c r="I389" s="303"/>
      <c r="J389" s="302">
        <v>0.14280536743508473</v>
      </c>
      <c r="K389" s="302">
        <v>0.16366005859075217</v>
      </c>
      <c r="L389" s="302">
        <f t="shared" si="129"/>
        <v>0.30646542602583693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3.5112020511373021E-2</v>
      </c>
      <c r="C390" s="302">
        <v>0.17130170954425628</v>
      </c>
      <c r="D390" s="302">
        <f t="shared" si="127"/>
        <v>0.2064137300556293</v>
      </c>
      <c r="E390" s="303"/>
      <c r="F390" s="302">
        <v>3.9365088308407764E-2</v>
      </c>
      <c r="G390" s="302">
        <v>0.10239682881373301</v>
      </c>
      <c r="H390" s="302">
        <f t="shared" si="128"/>
        <v>0.14176191712214076</v>
      </c>
      <c r="I390" s="303"/>
      <c r="J390" s="302">
        <v>3.1209158345690824E-2</v>
      </c>
      <c r="K390" s="302">
        <v>7.2744737521092992E-2</v>
      </c>
      <c r="L390" s="302">
        <f t="shared" si="129"/>
        <v>0.10395389586678382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0.40524771818184885</v>
      </c>
      <c r="C391" s="302">
        <v>0.43085438196356102</v>
      </c>
      <c r="D391" s="302">
        <f t="shared" si="127"/>
        <v>0.83610210014540987</v>
      </c>
      <c r="E391" s="303"/>
      <c r="F391" s="302">
        <v>0.35002943292622457</v>
      </c>
      <c r="G391" s="302">
        <v>0.24424545702956588</v>
      </c>
      <c r="H391" s="302">
        <f t="shared" si="128"/>
        <v>0.59427488995579048</v>
      </c>
      <c r="I391" s="303"/>
      <c r="J391" s="302">
        <v>0.2240901700274664</v>
      </c>
      <c r="K391" s="302">
        <v>0.24513933687398692</v>
      </c>
      <c r="L391" s="302">
        <f t="shared" si="129"/>
        <v>0.46922950690145332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5.5885565308970353</v>
      </c>
      <c r="C393" s="311">
        <f t="shared" ref="C393:D393" si="130">SUM(C383:C391)</f>
        <v>3.484443469102966</v>
      </c>
      <c r="D393" s="311">
        <f t="shared" si="130"/>
        <v>9.0730000000000022</v>
      </c>
      <c r="E393" s="311"/>
      <c r="F393" s="311">
        <f t="shared" ref="F393:H393" si="131">SUM(F383:F391)</f>
        <v>5.4630779734297708</v>
      </c>
      <c r="G393" s="311">
        <f t="shared" si="131"/>
        <v>2.8679220265702372</v>
      </c>
      <c r="H393" s="311">
        <f t="shared" si="131"/>
        <v>8.3310000000000084</v>
      </c>
      <c r="I393" s="311"/>
      <c r="J393" s="311">
        <f t="shared" ref="J393:L393" si="132">SUM(J383:J391)</f>
        <v>5.1066314533378927</v>
      </c>
      <c r="K393" s="311">
        <f t="shared" si="132"/>
        <v>2.9743685466620962</v>
      </c>
      <c r="L393" s="311">
        <f t="shared" si="132"/>
        <v>8.0809999999999889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Worcestershire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17.550918002452956</v>
      </c>
      <c r="C9" s="249">
        <f t="shared" ref="C9:D9" si="0">SUM(C26,C43,C60,C77,C94,C111,C128,C145,C162,C179,C196,C213,C230,C247,C264,C281,C298,C315,C332,C349,C366,C383)</f>
        <v>2.5094451054671381</v>
      </c>
      <c r="D9" s="249">
        <f t="shared" si="0"/>
        <v>4.0157980294803588</v>
      </c>
      <c r="E9" s="249">
        <f>SUM(B9:D9)</f>
        <v>24.076161137400451</v>
      </c>
      <c r="F9" s="238"/>
      <c r="G9" s="249">
        <f>SUM(G26,G43,G60,G77,G94,G111,G128,G145,G162,G179,G196,G213,G230,G247,G264,G281,G298,G315,G332,G349,G366,G383)</f>
        <v>20.117673843721054</v>
      </c>
      <c r="H9" s="249">
        <f t="shared" ref="H9:I9" si="1">SUM(H26,H43,H60,H77,H94,H111,H128,H145,H162,H179,H196,H213,H230,H247,H264,H281,H298,H315,H332,H349,H366,H383)</f>
        <v>4.093673609999291</v>
      </c>
      <c r="I9" s="249">
        <f t="shared" si="1"/>
        <v>4.7940975167998836</v>
      </c>
      <c r="J9" s="249">
        <f>SUM(G9:I9)</f>
        <v>29.005444970520227</v>
      </c>
      <c r="K9" s="238"/>
      <c r="L9" s="249">
        <f>SUM(L26,L43,L60,L77,L94,L111,L128,L145,L162,L179,L196,L213,L230,L247,L264,L281,L298,L315,L332,L349,L366,L383)</f>
        <v>20.35976204919681</v>
      </c>
      <c r="M9" s="249">
        <f t="shared" ref="M9:N9" si="2">SUM(M26,M43,M60,M77,M94,M111,M128,M145,M162,M179,M196,M213,M230,M247,M264,M281,M298,M315,M332,M349,M366,M383)</f>
        <v>4.8567186334171373</v>
      </c>
      <c r="N9" s="249">
        <f t="shared" si="2"/>
        <v>5.2388547361390865</v>
      </c>
      <c r="O9" s="249">
        <f>SUM(L9:N9)</f>
        <v>30.455335418753034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34.665923838025883</v>
      </c>
      <c r="C10" s="249">
        <f t="shared" si="3"/>
        <v>9.8017725015716586</v>
      </c>
      <c r="D10" s="249">
        <f t="shared" si="3"/>
        <v>5.6541030943424184</v>
      </c>
      <c r="E10" s="249">
        <f t="shared" ref="E10:E17" si="4">SUM(B10:D10)</f>
        <v>50.121799433939955</v>
      </c>
      <c r="F10" s="238"/>
      <c r="G10" s="249">
        <f t="shared" ref="G10:I10" si="5">SUM(G27,G44,G61,G78,G95,G112,G129,G146,G163,G180,G197,G214,G231,G248,G265,G282,G299,G316,G333,G350,G367,G384)</f>
        <v>41.654404943967897</v>
      </c>
      <c r="H10" s="249">
        <f t="shared" si="5"/>
        <v>12.096350025201698</v>
      </c>
      <c r="I10" s="249">
        <f t="shared" si="5"/>
        <v>6.867703323556686</v>
      </c>
      <c r="J10" s="249">
        <f t="shared" ref="J10:J17" si="6">SUM(G10:I10)</f>
        <v>60.618458292726274</v>
      </c>
      <c r="K10" s="238"/>
      <c r="L10" s="249">
        <f t="shared" ref="L10:N10" si="7">SUM(L27,L44,L61,L78,L95,L112,L129,L146,L163,L180,L197,L214,L231,L248,L265,L282,L299,L316,L333,L350,L367,L384)</f>
        <v>51.100205604312045</v>
      </c>
      <c r="M10" s="249">
        <f t="shared" si="7"/>
        <v>14.841051078407549</v>
      </c>
      <c r="N10" s="249">
        <f t="shared" si="7"/>
        <v>6.4862278117763514</v>
      </c>
      <c r="O10" s="249">
        <f t="shared" ref="O10:O17" si="8">SUM(L10:N10)</f>
        <v>72.427484494495943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21.138412852474147</v>
      </c>
      <c r="C11" s="249">
        <f t="shared" si="3"/>
        <v>6.4909686192151304</v>
      </c>
      <c r="D11" s="249">
        <f t="shared" si="3"/>
        <v>4.6109027047638147</v>
      </c>
      <c r="E11" s="249">
        <f t="shared" si="4"/>
        <v>32.240284176453095</v>
      </c>
      <c r="F11" s="238"/>
      <c r="G11" s="249">
        <f t="shared" ref="G11:I11" si="9">SUM(G28,G45,G62,G79,G96,G113,G130,G147,G164,G181,G198,G215,G232,G249,G266,G283,G300,G317,G334,G351,G368,G385)</f>
        <v>24.715952220237735</v>
      </c>
      <c r="H11" s="249">
        <f t="shared" si="9"/>
        <v>7.9260178640188528</v>
      </c>
      <c r="I11" s="249">
        <f t="shared" si="9"/>
        <v>4.5422758844580695</v>
      </c>
      <c r="J11" s="249">
        <f t="shared" si="6"/>
        <v>37.184245968714656</v>
      </c>
      <c r="K11" s="238"/>
      <c r="L11" s="249">
        <f t="shared" ref="L11:N11" si="10">SUM(L28,L45,L62,L79,L96,L113,L130,L147,L164,L181,L198,L215,L232,L249,L266,L283,L300,L317,L334,L351,L368,L385)</f>
        <v>28.490175038622908</v>
      </c>
      <c r="M11" s="249">
        <f t="shared" si="10"/>
        <v>10.198466827790043</v>
      </c>
      <c r="N11" s="249">
        <f t="shared" si="10"/>
        <v>4.7547361724148951</v>
      </c>
      <c r="O11" s="249">
        <f t="shared" si="8"/>
        <v>43.443378038827845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18.577184593478133</v>
      </c>
      <c r="C12" s="249">
        <f t="shared" si="3"/>
        <v>14.319905132011813</v>
      </c>
      <c r="D12" s="249">
        <f t="shared" si="3"/>
        <v>1.2724518845977668</v>
      </c>
      <c r="E12" s="249">
        <f t="shared" si="4"/>
        <v>34.169541610087713</v>
      </c>
      <c r="F12" s="238"/>
      <c r="G12" s="249">
        <f t="shared" ref="G12:I12" si="11">SUM(G29,G46,G63,G80,G97,G114,G131,G148,G165,G182,G199,G216,G233,G250,G267,G284,G301,G318,G335,G352,G369,G386)</f>
        <v>19.167358366847235</v>
      </c>
      <c r="H12" s="249">
        <f t="shared" si="11"/>
        <v>14.353540868142693</v>
      </c>
      <c r="I12" s="249">
        <f t="shared" si="11"/>
        <v>1.0421244517912938</v>
      </c>
      <c r="J12" s="249">
        <f t="shared" si="6"/>
        <v>34.563023686781221</v>
      </c>
      <c r="K12" s="238"/>
      <c r="L12" s="249">
        <f t="shared" ref="L12:N12" si="12">SUM(L29,L46,L63,L80,L97,L114,L131,L148,L165,L182,L199,L216,L233,L250,L267,L284,L301,L318,L335,L352,L369,L386)</f>
        <v>19.601794861326393</v>
      </c>
      <c r="M12" s="249">
        <f t="shared" si="12"/>
        <v>13.221208963915332</v>
      </c>
      <c r="N12" s="249">
        <f t="shared" si="12"/>
        <v>0.93839792790482879</v>
      </c>
      <c r="O12" s="249">
        <f t="shared" si="8"/>
        <v>33.761401753146558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21.983434552001931</v>
      </c>
      <c r="C13" s="249">
        <f t="shared" si="3"/>
        <v>3.1472568062231527</v>
      </c>
      <c r="D13" s="249">
        <f t="shared" si="3"/>
        <v>10.023511766868797</v>
      </c>
      <c r="E13" s="249">
        <f t="shared" si="4"/>
        <v>35.154203125093886</v>
      </c>
      <c r="F13" s="238"/>
      <c r="G13" s="249">
        <f t="shared" ref="G13:I13" si="13">SUM(G30,G47,G64,G81,G98,G115,G132,G149,G166,G183,G200,G217,G234,G251,G268,G285,G302,G319,G336,G353,G370,G387)</f>
        <v>17.30493884903052</v>
      </c>
      <c r="H13" s="249">
        <f t="shared" si="13"/>
        <v>2.6557656987853235</v>
      </c>
      <c r="I13" s="249">
        <f t="shared" si="13"/>
        <v>10.535322871255836</v>
      </c>
      <c r="J13" s="249">
        <f t="shared" si="6"/>
        <v>30.49602741907168</v>
      </c>
      <c r="K13" s="238"/>
      <c r="L13" s="249">
        <f t="shared" ref="L13:N13" si="14">SUM(L30,L47,L64,L81,L98,L115,L132,L149,L166,L183,L200,L217,L234,L251,L268,L285,L302,L319,L336,L353,L370,L387)</f>
        <v>13.979887430342457</v>
      </c>
      <c r="M13" s="249">
        <f t="shared" si="14"/>
        <v>3.3004046275668344</v>
      </c>
      <c r="N13" s="249">
        <f t="shared" si="14"/>
        <v>10.759182809250836</v>
      </c>
      <c r="O13" s="249">
        <f t="shared" si="8"/>
        <v>28.039474867160131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13.128756459022137</v>
      </c>
      <c r="C14" s="249">
        <f t="shared" si="3"/>
        <v>12.327447682481994</v>
      </c>
      <c r="D14" s="249">
        <f t="shared" si="3"/>
        <v>2.3184684621870284</v>
      </c>
      <c r="E14" s="249">
        <f t="shared" si="4"/>
        <v>27.774672603691158</v>
      </c>
      <c r="F14" s="238"/>
      <c r="G14" s="249">
        <f t="shared" ref="G14:I14" si="15">SUM(G31,G48,G65,G82,G99,G116,G133,G150,G167,G184,G201,G218,G235,G252,G269,G286,G303,G320,G337,G354,G371,G388)</f>
        <v>13.058441857590374</v>
      </c>
      <c r="H14" s="249">
        <f t="shared" si="15"/>
        <v>12.10747580709152</v>
      </c>
      <c r="I14" s="249">
        <f t="shared" si="15"/>
        <v>2.0524839578670733</v>
      </c>
      <c r="J14" s="249">
        <f t="shared" si="6"/>
        <v>27.218401622548967</v>
      </c>
      <c r="K14" s="238"/>
      <c r="L14" s="249">
        <f t="shared" ref="L14:N14" si="16">SUM(L31,L48,L65,L82,L99,L116,L133,L150,L167,L184,L201,L218,L235,L252,L269,L286,L303,L320,L337,L354,L371,L388)</f>
        <v>15.033978662105694</v>
      </c>
      <c r="M14" s="249">
        <f t="shared" si="16"/>
        <v>12.10942795823518</v>
      </c>
      <c r="N14" s="249">
        <f t="shared" si="16"/>
        <v>2.6339055642292197</v>
      </c>
      <c r="O14" s="249">
        <f t="shared" si="8"/>
        <v>29.777312184570096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8.3349420349471153</v>
      </c>
      <c r="C15" s="249">
        <f t="shared" si="3"/>
        <v>13.581272900459977</v>
      </c>
      <c r="D15" s="249">
        <f t="shared" si="3"/>
        <v>1.4346995528521973</v>
      </c>
      <c r="E15" s="249">
        <f t="shared" si="4"/>
        <v>23.350914488259289</v>
      </c>
      <c r="F15" s="238"/>
      <c r="G15" s="249">
        <f t="shared" ref="G15:I15" si="17">SUM(G32,G49,G66,G83,G100,G117,G134,G151,G168,G185,G202,G219,G236,G253,G270,G287,G304,G321,G338,G355,G372,G389)</f>
        <v>8.3840266453409669</v>
      </c>
      <c r="H15" s="249">
        <f t="shared" si="17"/>
        <v>13.444535485447695</v>
      </c>
      <c r="I15" s="249">
        <f t="shared" si="17"/>
        <v>0.96392505365288683</v>
      </c>
      <c r="J15" s="249">
        <f t="shared" si="6"/>
        <v>22.792487184441548</v>
      </c>
      <c r="K15" s="238"/>
      <c r="L15" s="249">
        <f t="shared" ref="L15:N15" si="18">SUM(L32,L49,L66,L83,L100,L117,L134,L151,L168,L185,L202,L219,L236,L253,L270,L287,L304,L321,L338,L355,L372,L389)</f>
        <v>8.6775825952291452</v>
      </c>
      <c r="M15" s="249">
        <f t="shared" si="18"/>
        <v>14.324662188668372</v>
      </c>
      <c r="N15" s="249">
        <f t="shared" si="18"/>
        <v>0.79261904836216313</v>
      </c>
      <c r="O15" s="249">
        <f t="shared" si="8"/>
        <v>23.794863832259679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18.028509005189722</v>
      </c>
      <c r="C16" s="249">
        <f t="shared" si="3"/>
        <v>2.6526317916064892</v>
      </c>
      <c r="D16" s="249">
        <f t="shared" si="3"/>
        <v>2.4592656521645959</v>
      </c>
      <c r="E16" s="249">
        <f t="shared" si="4"/>
        <v>23.140406448960807</v>
      </c>
      <c r="F16" s="238"/>
      <c r="G16" s="249">
        <f t="shared" ref="G16:I16" si="19">SUM(G33,G50,G67,G84,G101,G118,G135,G152,G169,G186,G203,G220,G237,G254,G271,G288,G305,G322,G339,G356,G373,G390)</f>
        <v>14.59053791848879</v>
      </c>
      <c r="H16" s="249">
        <f t="shared" si="19"/>
        <v>3.6540044022690532</v>
      </c>
      <c r="I16" s="249">
        <f t="shared" si="19"/>
        <v>3.2526066670877531</v>
      </c>
      <c r="J16" s="249">
        <f t="shared" si="6"/>
        <v>21.497148987845598</v>
      </c>
      <c r="K16" s="238"/>
      <c r="L16" s="249">
        <f t="shared" ref="L16:N16" si="20">SUM(L33,L50,L67,L84,L101,L118,L135,L152,L169,L186,L203,L220,L237,L254,L271,L288,L305,L322,L339,L356,L373,L390)</f>
        <v>13.329889150164842</v>
      </c>
      <c r="M16" s="249">
        <f t="shared" si="20"/>
        <v>4.3953718688081933</v>
      </c>
      <c r="N16" s="249">
        <f t="shared" si="20"/>
        <v>3.9983468171618561</v>
      </c>
      <c r="O16" s="249">
        <f t="shared" si="8"/>
        <v>21.723607836134892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13.709102812408007</v>
      </c>
      <c r="C17" s="249">
        <f t="shared" si="3"/>
        <v>15.750024978931316</v>
      </c>
      <c r="D17" s="249">
        <f t="shared" si="3"/>
        <v>3.1438891847743533</v>
      </c>
      <c r="E17" s="249">
        <f t="shared" si="4"/>
        <v>32.603016976113679</v>
      </c>
      <c r="F17" s="238"/>
      <c r="G17" s="249">
        <f t="shared" ref="G17:I17" si="21">SUM(G34,G51,G68,G85,G102,G119,G136,G153,G170,G187,G204,G221,G238,G255,G272,G289,G306,G323,G340,G357,G374,G391)</f>
        <v>12.48043338061118</v>
      </c>
      <c r="H17" s="249">
        <f t="shared" si="21"/>
        <v>15.570781259678592</v>
      </c>
      <c r="I17" s="249">
        <f t="shared" si="21"/>
        <v>3.4835472270600212</v>
      </c>
      <c r="J17" s="249">
        <f t="shared" si="6"/>
        <v>31.534761867349793</v>
      </c>
      <c r="K17" s="238"/>
      <c r="L17" s="249">
        <f t="shared" ref="L17:N17" si="22">SUM(L34,L51,L68,L85,L102,L119,L136,L153,L170,L187,L204,L221,L238,L255,L272,L289,L306,L323,L340,L357,L374,L391)</f>
        <v>13.729956278250997</v>
      </c>
      <c r="M17" s="249">
        <f t="shared" si="22"/>
        <v>13.637873124518626</v>
      </c>
      <c r="N17" s="249">
        <f t="shared" si="22"/>
        <v>4.4713121718820279</v>
      </c>
      <c r="O17" s="249">
        <f t="shared" si="8"/>
        <v>31.839141574651649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167.11718415000004</v>
      </c>
      <c r="C19" s="247">
        <f t="shared" ref="C19:O19" si="23">SUM(C9:C17)</f>
        <v>80.580725517968688</v>
      </c>
      <c r="D19" s="247">
        <f t="shared" si="23"/>
        <v>34.933090332031334</v>
      </c>
      <c r="E19" s="247">
        <f t="shared" si="23"/>
        <v>282.63100000000009</v>
      </c>
      <c r="F19" s="247"/>
      <c r="G19" s="247">
        <f t="shared" si="23"/>
        <v>171.47376802583577</v>
      </c>
      <c r="H19" s="247">
        <f t="shared" si="23"/>
        <v>85.90214502063472</v>
      </c>
      <c r="I19" s="247">
        <f t="shared" si="23"/>
        <v>37.53408695352951</v>
      </c>
      <c r="J19" s="247">
        <f t="shared" si="23"/>
        <v>294.90999999999997</v>
      </c>
      <c r="K19" s="247"/>
      <c r="L19" s="247">
        <f t="shared" si="23"/>
        <v>184.30323166955128</v>
      </c>
      <c r="M19" s="247">
        <f t="shared" si="23"/>
        <v>90.885185271327273</v>
      </c>
      <c r="N19" s="247">
        <f t="shared" si="23"/>
        <v>40.073583059121262</v>
      </c>
      <c r="O19" s="247">
        <f t="shared" si="23"/>
        <v>315.26199999999983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0.1826934963353124</v>
      </c>
      <c r="C26" s="302">
        <v>3.4152009609117732E-2</v>
      </c>
      <c r="D26" s="302">
        <v>6.8053768900909153E-2</v>
      </c>
      <c r="E26" s="302">
        <f>SUM(B26:D26)</f>
        <v>0.28489927484533928</v>
      </c>
      <c r="F26" s="303"/>
      <c r="G26" s="302">
        <v>0.14106531644856687</v>
      </c>
      <c r="H26" s="302">
        <v>3.1643125811415701E-3</v>
      </c>
      <c r="I26" s="302">
        <v>5.108315049870623E-2</v>
      </c>
      <c r="J26" s="302">
        <f>SUM(G26:I26)</f>
        <v>0.19531277952841469</v>
      </c>
      <c r="K26" s="303"/>
      <c r="L26" s="302">
        <v>0.16661264487064933</v>
      </c>
      <c r="M26" s="302">
        <v>2.3937475455811396E-3</v>
      </c>
      <c r="N26" s="302">
        <v>5.4902873208443878E-2</v>
      </c>
      <c r="O26" s="302">
        <f>SUM(L26:N26)</f>
        <v>0.22390926562467434</v>
      </c>
    </row>
    <row r="27" spans="1:15" s="236" customFormat="1" x14ac:dyDescent="0.2">
      <c r="A27" s="237" t="str">
        <f>name!E$5</f>
        <v>Professional occupations</v>
      </c>
      <c r="B27" s="302">
        <v>0.20058628141455601</v>
      </c>
      <c r="C27" s="302">
        <v>1.8843842517232728E-2</v>
      </c>
      <c r="D27" s="302">
        <v>1.7070542918153919E-2</v>
      </c>
      <c r="E27" s="302">
        <f t="shared" ref="E27:E34" si="24">SUM(B27:D27)</f>
        <v>0.23650066684994264</v>
      </c>
      <c r="F27" s="303"/>
      <c r="G27" s="302">
        <v>0.21102153951170916</v>
      </c>
      <c r="H27" s="302">
        <v>1.9210814417389992E-3</v>
      </c>
      <c r="I27" s="302">
        <v>1.1738668980295019E-2</v>
      </c>
      <c r="J27" s="302">
        <f t="shared" ref="J27:J34" si="25">SUM(G27:I27)</f>
        <v>0.22468128993374317</v>
      </c>
      <c r="K27" s="303"/>
      <c r="L27" s="302">
        <v>0.40071078926091031</v>
      </c>
      <c r="M27" s="302">
        <v>2.0460090201890003E-3</v>
      </c>
      <c r="N27" s="302">
        <v>1.1460252867789684E-2</v>
      </c>
      <c r="O27" s="302">
        <f t="shared" ref="O27:O34" si="26">SUM(L27:N27)</f>
        <v>0.41421705114888896</v>
      </c>
    </row>
    <row r="28" spans="1:15" s="236" customFormat="1" x14ac:dyDescent="0.2">
      <c r="A28" s="237" t="str">
        <f>name!E$6</f>
        <v>Associate professional occupations</v>
      </c>
      <c r="B28" s="302">
        <v>0.155448935172907</v>
      </c>
      <c r="C28" s="302">
        <v>2.3664340507053124E-2</v>
      </c>
      <c r="D28" s="302">
        <v>7.6874643191860732E-3</v>
      </c>
      <c r="E28" s="302">
        <f t="shared" si="24"/>
        <v>0.1868007399991462</v>
      </c>
      <c r="F28" s="303"/>
      <c r="G28" s="302">
        <v>0.14321776737538633</v>
      </c>
      <c r="H28" s="302">
        <v>1.9001144862236727E-3</v>
      </c>
      <c r="I28" s="302">
        <v>5.3145342619318721E-3</v>
      </c>
      <c r="J28" s="302">
        <f t="shared" si="25"/>
        <v>0.15043241612354188</v>
      </c>
      <c r="K28" s="303"/>
      <c r="L28" s="302">
        <v>0.20146985443759199</v>
      </c>
      <c r="M28" s="302">
        <v>1.7248956858501991E-3</v>
      </c>
      <c r="N28" s="302">
        <v>7.236385374082316E-3</v>
      </c>
      <c r="O28" s="302">
        <f t="shared" si="26"/>
        <v>0.21043113549752449</v>
      </c>
    </row>
    <row r="29" spans="1:15" s="236" customFormat="1" x14ac:dyDescent="0.2">
      <c r="A29" s="237" t="str">
        <f>name!E$7</f>
        <v>Administrative and secretarial occupations</v>
      </c>
      <c r="B29" s="302">
        <v>0.18761078692757421</v>
      </c>
      <c r="C29" s="302">
        <v>0.16402527194180738</v>
      </c>
      <c r="D29" s="302">
        <v>8.785609134325174E-3</v>
      </c>
      <c r="E29" s="302">
        <f t="shared" si="24"/>
        <v>0.36042166800370679</v>
      </c>
      <c r="F29" s="303"/>
      <c r="G29" s="302">
        <v>0.15961337290740829</v>
      </c>
      <c r="H29" s="302">
        <v>1.0695374016302552E-2</v>
      </c>
      <c r="I29" s="302">
        <v>9.3813337624290265E-3</v>
      </c>
      <c r="J29" s="302">
        <f t="shared" si="25"/>
        <v>0.17969008068613987</v>
      </c>
      <c r="K29" s="303"/>
      <c r="L29" s="302">
        <v>0.16331054515652388</v>
      </c>
      <c r="M29" s="302">
        <v>6.4622124294878344E-3</v>
      </c>
      <c r="N29" s="302">
        <v>5.9352813142413445E-3</v>
      </c>
      <c r="O29" s="302">
        <f t="shared" si="26"/>
        <v>0.17570803890025305</v>
      </c>
    </row>
    <row r="30" spans="1:15" s="236" customFormat="1" x14ac:dyDescent="0.2">
      <c r="A30" s="237" t="str">
        <f>name!E$8</f>
        <v>Skilled trades occupations</v>
      </c>
      <c r="B30" s="302">
        <v>0.62725272969838564</v>
      </c>
      <c r="C30" s="302">
        <v>0.22169881680189632</v>
      </c>
      <c r="D30" s="302">
        <v>2.0579216821834274</v>
      </c>
      <c r="E30" s="302">
        <f t="shared" si="24"/>
        <v>2.9068732286837093</v>
      </c>
      <c r="F30" s="303"/>
      <c r="G30" s="302">
        <v>0.33330678031160627</v>
      </c>
      <c r="H30" s="302">
        <v>1.0751499058489938E-2</v>
      </c>
      <c r="I30" s="302">
        <v>1.223787405385933</v>
      </c>
      <c r="J30" s="302">
        <f>SUM(G30:I30)</f>
        <v>1.5678456847560291</v>
      </c>
      <c r="K30" s="303"/>
      <c r="L30" s="302">
        <v>0.27142929559817769</v>
      </c>
      <c r="M30" s="302">
        <v>1.0419589328357749E-2</v>
      </c>
      <c r="N30" s="302">
        <v>1.1585918321754602</v>
      </c>
      <c r="O30" s="302">
        <f t="shared" si="26"/>
        <v>1.4404407171019957</v>
      </c>
    </row>
    <row r="31" spans="1:15" s="236" customFormat="1" x14ac:dyDescent="0.2">
      <c r="A31" s="237" t="str">
        <f>name!E$9</f>
        <v>Caring, leisure and other service occupations</v>
      </c>
      <c r="B31" s="302">
        <v>0.16565783809572424</v>
      </c>
      <c r="C31" s="302">
        <v>7.43522356393891E-2</v>
      </c>
      <c r="D31" s="302">
        <v>1.6171341067250516E-2</v>
      </c>
      <c r="E31" s="302">
        <f t="shared" si="24"/>
        <v>0.25618141480236389</v>
      </c>
      <c r="F31" s="303"/>
      <c r="G31" s="302">
        <v>0.11535472721959571</v>
      </c>
      <c r="H31" s="302">
        <v>5.0254498050612967E-3</v>
      </c>
      <c r="I31" s="302">
        <v>1.0417666609615888E-2</v>
      </c>
      <c r="J31" s="302">
        <f t="shared" si="25"/>
        <v>0.13079784363427288</v>
      </c>
      <c r="K31" s="303"/>
      <c r="L31" s="302">
        <v>0.12233190827261962</v>
      </c>
      <c r="M31" s="302">
        <v>3.1201853273506129E-3</v>
      </c>
      <c r="N31" s="302">
        <v>1.3554122716908987E-2</v>
      </c>
      <c r="O31" s="302">
        <f t="shared" si="26"/>
        <v>0.13900621631687921</v>
      </c>
    </row>
    <row r="32" spans="1:15" s="236" customFormat="1" x14ac:dyDescent="0.2">
      <c r="A32" s="237" t="str">
        <f>name!E$10</f>
        <v>Sales and customer service occupations</v>
      </c>
      <c r="B32" s="302">
        <v>5.5179806673164182E-2</v>
      </c>
      <c r="C32" s="302">
        <v>3.6991976331481449E-2</v>
      </c>
      <c r="D32" s="302">
        <v>1.9109179595643771E-2</v>
      </c>
      <c r="E32" s="302">
        <f t="shared" si="24"/>
        <v>0.1112809626002894</v>
      </c>
      <c r="F32" s="303"/>
      <c r="G32" s="302">
        <v>4.0231004257649645E-2</v>
      </c>
      <c r="H32" s="302">
        <v>2.3080917783972047E-3</v>
      </c>
      <c r="I32" s="302">
        <v>1.1256063389591509E-2</v>
      </c>
      <c r="J32" s="302">
        <f t="shared" si="25"/>
        <v>5.379515942563836E-2</v>
      </c>
      <c r="K32" s="303"/>
      <c r="L32" s="302">
        <v>4.4530212525854221E-2</v>
      </c>
      <c r="M32" s="302">
        <v>1.7422533378805955E-3</v>
      </c>
      <c r="N32" s="302">
        <v>8.3044455314465609E-3</v>
      </c>
      <c r="O32" s="302">
        <f t="shared" si="26"/>
        <v>5.4576911395181379E-2</v>
      </c>
    </row>
    <row r="33" spans="1:15" s="236" customFormat="1" x14ac:dyDescent="0.2">
      <c r="A33" s="237" t="str">
        <f>name!E$11</f>
        <v>Process, plant and machine operatives</v>
      </c>
      <c r="B33" s="302">
        <v>0.16668841216986113</v>
      </c>
      <c r="C33" s="302">
        <v>4.2379854108378308E-2</v>
      </c>
      <c r="D33" s="302">
        <v>1.0887175112917313E-2</v>
      </c>
      <c r="E33" s="302">
        <f t="shared" si="24"/>
        <v>0.21995544139115675</v>
      </c>
      <c r="F33" s="303"/>
      <c r="G33" s="302">
        <v>8.1327559405827157E-2</v>
      </c>
      <c r="H33" s="302">
        <v>2.5493628412388823E-3</v>
      </c>
      <c r="I33" s="302">
        <v>7.8655667673100116E-3</v>
      </c>
      <c r="J33" s="302">
        <f t="shared" si="25"/>
        <v>9.1742489014376052E-2</v>
      </c>
      <c r="K33" s="303"/>
      <c r="L33" s="302">
        <v>5.6913550585427193E-2</v>
      </c>
      <c r="M33" s="302">
        <v>3.1934025509717692E-3</v>
      </c>
      <c r="N33" s="302">
        <v>1.3330568764709306E-2</v>
      </c>
      <c r="O33" s="302">
        <f t="shared" si="26"/>
        <v>7.3437521901108263E-2</v>
      </c>
    </row>
    <row r="34" spans="1:15" s="236" customFormat="1" x14ac:dyDescent="0.2">
      <c r="A34" s="237" t="str">
        <f>name!E$12</f>
        <v>Elementary occupations</v>
      </c>
      <c r="B34" s="302">
        <v>0.53880934331550534</v>
      </c>
      <c r="C34" s="302">
        <v>0.20727575059911249</v>
      </c>
      <c r="D34" s="302">
        <v>0.10100150890972032</v>
      </c>
      <c r="E34" s="302">
        <f t="shared" si="24"/>
        <v>0.84708660282433823</v>
      </c>
      <c r="F34" s="303"/>
      <c r="G34" s="302">
        <v>0.25449133425990611</v>
      </c>
      <c r="H34" s="302">
        <v>1.1431977367705659E-2</v>
      </c>
      <c r="I34" s="302">
        <v>4.8778945270229655E-2</v>
      </c>
      <c r="J34" s="302">
        <f t="shared" si="25"/>
        <v>0.31470225689784143</v>
      </c>
      <c r="K34" s="303"/>
      <c r="L34" s="302">
        <v>0.22517588786004805</v>
      </c>
      <c r="M34" s="302">
        <v>1.8168451706956138E-2</v>
      </c>
      <c r="N34" s="302">
        <v>7.1928802546486856E-2</v>
      </c>
      <c r="O34" s="302">
        <f t="shared" si="26"/>
        <v>0.31527314211349106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2.27992762980299</v>
      </c>
      <c r="C36" s="311">
        <f t="shared" ref="C36:O36" si="27">SUM(C26:C34)</f>
        <v>0.82338409805546864</v>
      </c>
      <c r="D36" s="311">
        <f t="shared" si="27"/>
        <v>2.3066882721415336</v>
      </c>
      <c r="E36" s="311">
        <f t="shared" si="27"/>
        <v>5.4099999999999921</v>
      </c>
      <c r="F36" s="311"/>
      <c r="G36" s="311">
        <f t="shared" si="27"/>
        <v>1.4796294016976557</v>
      </c>
      <c r="H36" s="311">
        <f t="shared" si="27"/>
        <v>4.9747263376299776E-2</v>
      </c>
      <c r="I36" s="311">
        <f t="shared" si="27"/>
        <v>1.3796233349260421</v>
      </c>
      <c r="J36" s="311">
        <f t="shared" si="27"/>
        <v>2.9089999999999976</v>
      </c>
      <c r="K36" s="311"/>
      <c r="L36" s="311">
        <f t="shared" si="27"/>
        <v>1.6524846885678022</v>
      </c>
      <c r="M36" s="311">
        <f t="shared" si="27"/>
        <v>4.9270746932625037E-2</v>
      </c>
      <c r="N36" s="311">
        <f t="shared" si="27"/>
        <v>1.3452445644995692</v>
      </c>
      <c r="O36" s="311">
        <f t="shared" si="27"/>
        <v>3.046999999999997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1.0368131668174839E-2</v>
      </c>
      <c r="C43" s="302">
        <v>4.3694845164394272E-5</v>
      </c>
      <c r="D43" s="302">
        <v>8.3761582329226307E-3</v>
      </c>
      <c r="E43" s="302">
        <f>SUM(B43:D43)</f>
        <v>1.8787984746261865E-2</v>
      </c>
      <c r="F43" s="303"/>
      <c r="G43" s="302">
        <v>4.0545325369653946E-2</v>
      </c>
      <c r="H43" s="302">
        <v>5.112639487784515E-4</v>
      </c>
      <c r="I43" s="302">
        <v>0</v>
      </c>
      <c r="J43" s="302">
        <f>SUM(G43:I43)</f>
        <v>4.1056589318432396E-2</v>
      </c>
      <c r="K43" s="303"/>
      <c r="L43" s="302">
        <v>1.9244332762281668E-2</v>
      </c>
      <c r="M43" s="302">
        <v>2.7904452916155642E-4</v>
      </c>
      <c r="N43" s="302">
        <v>0</v>
      </c>
      <c r="O43" s="302">
        <f>SUM(L43:N43)</f>
        <v>1.9523377291443225E-2</v>
      </c>
    </row>
    <row r="44" spans="1:15" s="236" customFormat="1" x14ac:dyDescent="0.2">
      <c r="A44" s="237" t="str">
        <f>name!E$5</f>
        <v>Professional occupations</v>
      </c>
      <c r="B44" s="302">
        <v>1.1435560215379252E-2</v>
      </c>
      <c r="C44" s="302">
        <v>1.7165340425565322E-4</v>
      </c>
      <c r="D44" s="302">
        <v>6.4039322268133036E-3</v>
      </c>
      <c r="E44" s="302">
        <f t="shared" ref="E44:E51" si="28">SUM(B44:D44)</f>
        <v>1.8011145846448209E-2</v>
      </c>
      <c r="F44" s="303"/>
      <c r="G44" s="302">
        <v>4.4085553822488022E-2</v>
      </c>
      <c r="H44" s="302">
        <v>1.305381800733648E-3</v>
      </c>
      <c r="I44" s="302">
        <v>0</v>
      </c>
      <c r="J44" s="302">
        <f t="shared" ref="J44:J46" si="29">SUM(G44:I44)</f>
        <v>4.5390935623221669E-2</v>
      </c>
      <c r="K44" s="303"/>
      <c r="L44" s="302">
        <v>2.3845318426864534E-2</v>
      </c>
      <c r="M44" s="302">
        <v>6.9644357211514111E-4</v>
      </c>
      <c r="N44" s="302">
        <v>0</v>
      </c>
      <c r="O44" s="302">
        <f t="shared" ref="O44:O51" si="30">SUM(L44:N44)</f>
        <v>2.4541761998979676E-2</v>
      </c>
    </row>
    <row r="45" spans="1:15" s="236" customFormat="1" x14ac:dyDescent="0.2">
      <c r="A45" s="237" t="str">
        <f>name!E$6</f>
        <v>Associate professional occupations</v>
      </c>
      <c r="B45" s="302">
        <v>8.9048274132732322E-3</v>
      </c>
      <c r="C45" s="302">
        <v>1.0691534255866353E-4</v>
      </c>
      <c r="D45" s="302">
        <v>3.6421851947048031E-3</v>
      </c>
      <c r="E45" s="302">
        <f t="shared" si="28"/>
        <v>1.2653927950536699E-2</v>
      </c>
      <c r="F45" s="303"/>
      <c r="G45" s="302">
        <v>3.9877082021266309E-2</v>
      </c>
      <c r="H45" s="302">
        <v>7.5625924585782944E-4</v>
      </c>
      <c r="I45" s="302">
        <v>0</v>
      </c>
      <c r="J45" s="302">
        <f t="shared" si="29"/>
        <v>4.0633341267124139E-2</v>
      </c>
      <c r="K45" s="303"/>
      <c r="L45" s="302">
        <v>1.9320861651610892E-2</v>
      </c>
      <c r="M45" s="302">
        <v>3.5993761847934571E-4</v>
      </c>
      <c r="N45" s="302">
        <v>0</v>
      </c>
      <c r="O45" s="302">
        <f t="shared" si="30"/>
        <v>1.9680799270090237E-2</v>
      </c>
    </row>
    <row r="46" spans="1:15" s="236" customFormat="1" x14ac:dyDescent="0.2">
      <c r="A46" s="237" t="str">
        <f>name!E$7</f>
        <v>Administrative and secretarial occupations</v>
      </c>
      <c r="B46" s="302">
        <v>1.4966114857290038E-3</v>
      </c>
      <c r="C46" s="302">
        <v>2.1879100796676061E-4</v>
      </c>
      <c r="D46" s="302">
        <v>1.698061382924082E-3</v>
      </c>
      <c r="E46" s="302">
        <f t="shared" si="28"/>
        <v>3.4134638766198464E-3</v>
      </c>
      <c r="F46" s="303"/>
      <c r="G46" s="302">
        <v>1.2861589918402147E-2</v>
      </c>
      <c r="H46" s="302">
        <v>1.1023216690775773E-3</v>
      </c>
      <c r="I46" s="302">
        <v>0</v>
      </c>
      <c r="J46" s="302">
        <f t="shared" si="29"/>
        <v>1.3963911587479725E-2</v>
      </c>
      <c r="K46" s="303"/>
      <c r="L46" s="302">
        <v>6.1447748347513388E-3</v>
      </c>
      <c r="M46" s="302">
        <v>4.4688542576870594E-4</v>
      </c>
      <c r="N46" s="302">
        <v>0</v>
      </c>
      <c r="O46" s="302">
        <f t="shared" si="30"/>
        <v>6.5916602605200448E-3</v>
      </c>
    </row>
    <row r="47" spans="1:15" s="236" customFormat="1" x14ac:dyDescent="0.2">
      <c r="A47" s="237" t="str">
        <f>name!E$8</f>
        <v>Skilled trades occupations</v>
      </c>
      <c r="B47" s="302">
        <v>1.5137051800331888E-2</v>
      </c>
      <c r="C47" s="302">
        <v>3.9380568568936025E-5</v>
      </c>
      <c r="D47" s="302">
        <v>1.5884461282737482E-2</v>
      </c>
      <c r="E47" s="302">
        <f t="shared" si="28"/>
        <v>3.1060893651638305E-2</v>
      </c>
      <c r="F47" s="303"/>
      <c r="G47" s="302">
        <v>4.2123627532408586E-2</v>
      </c>
      <c r="H47" s="302">
        <v>3.1381274501215072E-4</v>
      </c>
      <c r="I47" s="302">
        <v>0</v>
      </c>
      <c r="J47" s="302">
        <f>SUM(G47:I47)</f>
        <v>4.2437440277420739E-2</v>
      </c>
      <c r="K47" s="303"/>
      <c r="L47" s="302">
        <v>1.5214326435053108E-2</v>
      </c>
      <c r="M47" s="302">
        <v>2.8417771336314659E-4</v>
      </c>
      <c r="N47" s="302">
        <v>0</v>
      </c>
      <c r="O47" s="302">
        <f t="shared" si="30"/>
        <v>1.5498504148416255E-2</v>
      </c>
    </row>
    <row r="48" spans="1:15" s="236" customFormat="1" x14ac:dyDescent="0.2">
      <c r="A48" s="237" t="str">
        <f>name!E$9</f>
        <v>Caring, leisure and other service occupations</v>
      </c>
      <c r="B48" s="302">
        <v>2.0510484284677905E-3</v>
      </c>
      <c r="C48" s="302">
        <v>2.1125572622916977E-4</v>
      </c>
      <c r="D48" s="302">
        <v>5.0483819320415577E-4</v>
      </c>
      <c r="E48" s="302">
        <f t="shared" si="28"/>
        <v>2.7671423479011161E-3</v>
      </c>
      <c r="F48" s="303"/>
      <c r="G48" s="302">
        <v>4.8824936674995451E-3</v>
      </c>
      <c r="H48" s="302">
        <v>1.0161700552105317E-3</v>
      </c>
      <c r="I48" s="302">
        <v>0</v>
      </c>
      <c r="J48" s="302">
        <f t="shared" ref="J48:J51" si="31">SUM(G48:I48)</f>
        <v>5.8986637227100768E-3</v>
      </c>
      <c r="K48" s="303"/>
      <c r="L48" s="302">
        <v>2.0053869577049935E-3</v>
      </c>
      <c r="M48" s="302">
        <v>3.8323962304975378E-4</v>
      </c>
      <c r="N48" s="302">
        <v>0</v>
      </c>
      <c r="O48" s="302">
        <f t="shared" si="30"/>
        <v>2.3886265807547473E-3</v>
      </c>
    </row>
    <row r="49" spans="1:15" s="236" customFormat="1" x14ac:dyDescent="0.2">
      <c r="A49" s="237" t="str">
        <f>name!E$10</f>
        <v>Sales and customer service occupations</v>
      </c>
      <c r="B49" s="302">
        <v>1.2977293044058951E-3</v>
      </c>
      <c r="C49" s="302">
        <v>2.3782773442106641E-4</v>
      </c>
      <c r="D49" s="302">
        <v>1.2062305215403365E-3</v>
      </c>
      <c r="E49" s="302">
        <f t="shared" si="28"/>
        <v>2.741787560367298E-3</v>
      </c>
      <c r="F49" s="303"/>
      <c r="G49" s="302">
        <v>5.006947434847156E-3</v>
      </c>
      <c r="H49" s="302">
        <v>1.2085627913533761E-3</v>
      </c>
      <c r="I49" s="302">
        <v>0</v>
      </c>
      <c r="J49" s="302">
        <f t="shared" si="31"/>
        <v>6.2155102262005319E-3</v>
      </c>
      <c r="K49" s="303"/>
      <c r="L49" s="302">
        <v>2.4390775143757009E-3</v>
      </c>
      <c r="M49" s="302">
        <v>5.7867712684419714E-4</v>
      </c>
      <c r="N49" s="302">
        <v>0</v>
      </c>
      <c r="O49" s="302">
        <f t="shared" si="30"/>
        <v>3.017754641219898E-3</v>
      </c>
    </row>
    <row r="50" spans="1:15" s="236" customFormat="1" x14ac:dyDescent="0.2">
      <c r="A50" s="237" t="str">
        <f>name!E$11</f>
        <v>Process, plant and machine operatives</v>
      </c>
      <c r="B50" s="302">
        <v>1.0429995379983814E-2</v>
      </c>
      <c r="C50" s="302">
        <v>5.5266065798889377E-5</v>
      </c>
      <c r="D50" s="302">
        <v>9.8245405944367304E-3</v>
      </c>
      <c r="E50" s="302">
        <f t="shared" si="28"/>
        <v>2.0309802040219434E-2</v>
      </c>
      <c r="F50" s="303"/>
      <c r="G50" s="302">
        <v>2.5469208451841203E-2</v>
      </c>
      <c r="H50" s="302">
        <v>7.9261429162258109E-4</v>
      </c>
      <c r="I50" s="302">
        <v>0</v>
      </c>
      <c r="J50" s="302">
        <f t="shared" si="31"/>
        <v>2.6261822743463784E-2</v>
      </c>
      <c r="K50" s="303"/>
      <c r="L50" s="302">
        <v>7.3257832054916521E-3</v>
      </c>
      <c r="M50" s="302">
        <v>4.2929135144489282E-4</v>
      </c>
      <c r="N50" s="302">
        <v>0</v>
      </c>
      <c r="O50" s="302">
        <f t="shared" si="30"/>
        <v>7.7550745569365453E-3</v>
      </c>
    </row>
    <row r="51" spans="1:15" s="236" customFormat="1" x14ac:dyDescent="0.2">
      <c r="A51" s="237" t="str">
        <f>name!E$12</f>
        <v>Elementary occupations</v>
      </c>
      <c r="B51" s="302">
        <v>1.0430759250385426E-3</v>
      </c>
      <c r="C51" s="302">
        <v>2.4920739991055675E-4</v>
      </c>
      <c r="D51" s="302">
        <v>2.3961568655058347E-2</v>
      </c>
      <c r="E51" s="302">
        <f t="shared" si="28"/>
        <v>2.5253851980007447E-2</v>
      </c>
      <c r="F51" s="303"/>
      <c r="G51" s="302">
        <v>2.1393778117065076E-3</v>
      </c>
      <c r="H51" s="302">
        <v>1.0024074222408103E-3</v>
      </c>
      <c r="I51" s="302">
        <v>0</v>
      </c>
      <c r="J51" s="302">
        <f t="shared" si="31"/>
        <v>3.1417852339473179E-3</v>
      </c>
      <c r="K51" s="303"/>
      <c r="L51" s="302">
        <v>5.5727611298847458E-4</v>
      </c>
      <c r="M51" s="302">
        <v>4.4516513865087428E-4</v>
      </c>
      <c r="N51" s="302">
        <v>0</v>
      </c>
      <c r="O51" s="302">
        <f t="shared" si="30"/>
        <v>1.0024412516393489E-3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6.2164031620784252E-2</v>
      </c>
      <c r="C53" s="311">
        <f t="shared" ref="C53:E53" si="32">SUM(C43:C51)</f>
        <v>1.3339920948740899E-3</v>
      </c>
      <c r="D53" s="311">
        <f t="shared" si="32"/>
        <v>7.1501976284341864E-2</v>
      </c>
      <c r="E53" s="311">
        <f t="shared" si="32"/>
        <v>0.13500000000000023</v>
      </c>
      <c r="F53" s="311"/>
      <c r="G53" s="311">
        <f t="shared" ref="G53:J53" si="33">SUM(G43:G51)</f>
        <v>0.21699120603011338</v>
      </c>
      <c r="H53" s="311">
        <f t="shared" si="33"/>
        <v>8.0087939698869556E-3</v>
      </c>
      <c r="I53" s="311">
        <f t="shared" si="33"/>
        <v>0</v>
      </c>
      <c r="J53" s="311">
        <f t="shared" si="33"/>
        <v>0.22500000000000039</v>
      </c>
      <c r="K53" s="311"/>
      <c r="L53" s="311">
        <f t="shared" ref="L53:O53" si="34">SUM(L43:L51)</f>
        <v>9.609713790112237E-2</v>
      </c>
      <c r="M53" s="311">
        <f t="shared" si="34"/>
        <v>3.9028620988776136E-3</v>
      </c>
      <c r="N53" s="311">
        <f t="shared" si="34"/>
        <v>0</v>
      </c>
      <c r="O53" s="311">
        <f t="shared" si="34"/>
        <v>9.9999999999999964E-2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0.27391061165309272</v>
      </c>
      <c r="C60" s="302">
        <v>1.4720622129977188E-2</v>
      </c>
      <c r="D60" s="302">
        <v>3.6104281205307995E-2</v>
      </c>
      <c r="E60" s="302">
        <f>SUM(B60:D60)</f>
        <v>0.32473551498837794</v>
      </c>
      <c r="F60" s="303"/>
      <c r="G60" s="302">
        <v>0.2833981045561571</v>
      </c>
      <c r="H60" s="302">
        <v>2.4397822771406574E-2</v>
      </c>
      <c r="I60" s="302">
        <v>1.7367637215574935E-2</v>
      </c>
      <c r="J60" s="302">
        <f>SUM(G60:I60)</f>
        <v>0.32516356454313861</v>
      </c>
      <c r="K60" s="303"/>
      <c r="L60" s="302">
        <v>0.26208017560687047</v>
      </c>
      <c r="M60" s="302">
        <v>2.042267550221764E-2</v>
      </c>
      <c r="N60" s="302">
        <v>1.8155101785298833E-2</v>
      </c>
      <c r="O60" s="302">
        <f>SUM(L60:N60)</f>
        <v>0.30065795289438696</v>
      </c>
    </row>
    <row r="61" spans="1:15" s="236" customFormat="1" x14ac:dyDescent="0.2">
      <c r="A61" s="237" t="str">
        <f>name!E$5</f>
        <v>Professional occupations</v>
      </c>
      <c r="B61" s="302">
        <v>0.26964774399339025</v>
      </c>
      <c r="C61" s="302">
        <v>1.4189598701326894E-2</v>
      </c>
      <c r="D61" s="302">
        <v>2.182948370434069E-2</v>
      </c>
      <c r="E61" s="302">
        <f t="shared" ref="E61:E68" si="35">SUM(B61:D61)</f>
        <v>0.30566682639905784</v>
      </c>
      <c r="F61" s="303"/>
      <c r="G61" s="302">
        <v>0.31750561830631036</v>
      </c>
      <c r="H61" s="302">
        <v>1.8445682101751411E-2</v>
      </c>
      <c r="I61" s="302">
        <v>1.4489387001398672E-2</v>
      </c>
      <c r="J61" s="302">
        <f t="shared" ref="J61:J63" si="36">SUM(G61:I61)</f>
        <v>0.35044068740946044</v>
      </c>
      <c r="K61" s="303"/>
      <c r="L61" s="302">
        <v>0.42209813572402904</v>
      </c>
      <c r="M61" s="302">
        <v>1.668354960892663E-2</v>
      </c>
      <c r="N61" s="302">
        <v>9.7783695932999772E-3</v>
      </c>
      <c r="O61" s="302">
        <f t="shared" ref="O61:O68" si="37">SUM(L61:N61)</f>
        <v>0.44856005492625567</v>
      </c>
    </row>
    <row r="62" spans="1:15" s="236" customFormat="1" x14ac:dyDescent="0.2">
      <c r="A62" s="237" t="str">
        <f>name!E$6</f>
        <v>Associate professional occupations</v>
      </c>
      <c r="B62" s="302">
        <v>0.35889205889749143</v>
      </c>
      <c r="C62" s="302">
        <v>2.7187326628185383E-2</v>
      </c>
      <c r="D62" s="302">
        <v>1.5995148985721887E-2</v>
      </c>
      <c r="E62" s="302">
        <f t="shared" si="35"/>
        <v>0.40207453451139874</v>
      </c>
      <c r="F62" s="303"/>
      <c r="G62" s="302">
        <v>0.38226661853987937</v>
      </c>
      <c r="H62" s="302">
        <v>3.0226341810768845E-2</v>
      </c>
      <c r="I62" s="302">
        <v>8.1035367736027805E-3</v>
      </c>
      <c r="J62" s="302">
        <f t="shared" si="36"/>
        <v>0.42059649712425096</v>
      </c>
      <c r="K62" s="303"/>
      <c r="L62" s="302">
        <v>0.40952695744291645</v>
      </c>
      <c r="M62" s="302">
        <v>2.1762323182789006E-2</v>
      </c>
      <c r="N62" s="302">
        <v>6.5542599702580872E-3</v>
      </c>
      <c r="O62" s="302">
        <f t="shared" si="37"/>
        <v>0.43784354059596359</v>
      </c>
    </row>
    <row r="63" spans="1:15" s="236" customFormat="1" x14ac:dyDescent="0.2">
      <c r="A63" s="237" t="str">
        <f>name!E$7</f>
        <v>Administrative and secretarial occupations</v>
      </c>
      <c r="B63" s="302">
        <v>0.26508377260753035</v>
      </c>
      <c r="C63" s="302">
        <v>5.5297957040058333E-2</v>
      </c>
      <c r="D63" s="302">
        <v>9.5231103486245559E-3</v>
      </c>
      <c r="E63" s="302">
        <f t="shared" si="35"/>
        <v>0.32990483999621328</v>
      </c>
      <c r="F63" s="303"/>
      <c r="G63" s="302">
        <v>0.24752063741860611</v>
      </c>
      <c r="H63" s="302">
        <v>4.5217602521962753E-2</v>
      </c>
      <c r="I63" s="302">
        <v>4.8286070587745958E-3</v>
      </c>
      <c r="J63" s="302">
        <f t="shared" si="36"/>
        <v>0.29756684699934344</v>
      </c>
      <c r="K63" s="303"/>
      <c r="L63" s="302">
        <v>0.2654188284192659</v>
      </c>
      <c r="M63" s="302">
        <v>2.280056327053925E-2</v>
      </c>
      <c r="N63" s="302">
        <v>4.8569355603760838E-3</v>
      </c>
      <c r="O63" s="302">
        <f t="shared" si="37"/>
        <v>0.29307632725018123</v>
      </c>
    </row>
    <row r="64" spans="1:15" s="236" customFormat="1" x14ac:dyDescent="0.2">
      <c r="A64" s="237" t="str">
        <f>name!E$8</f>
        <v>Skilled trades occupations</v>
      </c>
      <c r="B64" s="302">
        <v>0.61286609770528955</v>
      </c>
      <c r="C64" s="302">
        <v>4.6120322295516374E-2</v>
      </c>
      <c r="D64" s="302">
        <v>0.10701899091556608</v>
      </c>
      <c r="E64" s="302">
        <f t="shared" si="35"/>
        <v>0.76600541091637198</v>
      </c>
      <c r="F64" s="303"/>
      <c r="G64" s="302">
        <v>0.40177167084310744</v>
      </c>
      <c r="H64" s="302">
        <v>3.769508384972485E-2</v>
      </c>
      <c r="I64" s="302">
        <v>2.9657286050823975E-2</v>
      </c>
      <c r="J64" s="302">
        <f>SUM(G64:I64)</f>
        <v>0.46912404074365627</v>
      </c>
      <c r="K64" s="303"/>
      <c r="L64" s="302">
        <v>0.33435306662021408</v>
      </c>
      <c r="M64" s="302">
        <v>3.3214002820279705E-2</v>
      </c>
      <c r="N64" s="302">
        <v>2.6056966626874307E-2</v>
      </c>
      <c r="O64" s="302">
        <f t="shared" si="37"/>
        <v>0.39362403606736807</v>
      </c>
    </row>
    <row r="65" spans="1:15" s="236" customFormat="1" x14ac:dyDescent="0.2">
      <c r="A65" s="237" t="str">
        <f>name!E$9</f>
        <v>Caring, leisure and other service occupations</v>
      </c>
      <c r="B65" s="302">
        <v>3.495316047891027E-2</v>
      </c>
      <c r="C65" s="302">
        <v>5.6496260533436303E-3</v>
      </c>
      <c r="D65" s="302">
        <v>5.9808292252309945E-3</v>
      </c>
      <c r="E65" s="302">
        <f t="shared" si="35"/>
        <v>4.6583615757484896E-2</v>
      </c>
      <c r="F65" s="303"/>
      <c r="G65" s="302">
        <v>3.4846645253522185E-2</v>
      </c>
      <c r="H65" s="302">
        <v>5.4007073644437133E-3</v>
      </c>
      <c r="I65" s="302">
        <v>4.8232593068550933E-3</v>
      </c>
      <c r="J65" s="302">
        <f t="shared" ref="J65:J68" si="38">SUM(G65:I65)</f>
        <v>4.5070611924820994E-2</v>
      </c>
      <c r="K65" s="303"/>
      <c r="L65" s="302">
        <v>3.2547804266025541E-2</v>
      </c>
      <c r="M65" s="302">
        <v>3.6478788084970924E-3</v>
      </c>
      <c r="N65" s="302">
        <v>5.8065405431271099E-3</v>
      </c>
      <c r="O65" s="302">
        <f t="shared" si="37"/>
        <v>4.2002223617649742E-2</v>
      </c>
    </row>
    <row r="66" spans="1:15" s="236" customFormat="1" x14ac:dyDescent="0.2">
      <c r="A66" s="237" t="str">
        <f>name!E$10</f>
        <v>Sales and customer service occupations</v>
      </c>
      <c r="B66" s="302">
        <v>7.0447496739007617E-2</v>
      </c>
      <c r="C66" s="302">
        <v>4.8513265185446144E-2</v>
      </c>
      <c r="D66" s="302">
        <v>9.9252084151092712E-3</v>
      </c>
      <c r="E66" s="302">
        <f t="shared" si="35"/>
        <v>0.12888597033956303</v>
      </c>
      <c r="F66" s="303"/>
      <c r="G66" s="302">
        <v>6.177096628710297E-2</v>
      </c>
      <c r="H66" s="302">
        <v>4.080331948312961E-2</v>
      </c>
      <c r="I66" s="302">
        <v>4.7253199487264008E-3</v>
      </c>
      <c r="J66" s="302">
        <f t="shared" si="38"/>
        <v>0.10729960571895898</v>
      </c>
      <c r="K66" s="303"/>
      <c r="L66" s="302">
        <v>6.7432351763369605E-2</v>
      </c>
      <c r="M66" s="302">
        <v>2.8699298845755419E-2</v>
      </c>
      <c r="N66" s="302">
        <v>4.025897797200864E-3</v>
      </c>
      <c r="O66" s="302">
        <f t="shared" si="37"/>
        <v>0.10015754840632589</v>
      </c>
    </row>
    <row r="67" spans="1:15" s="236" customFormat="1" x14ac:dyDescent="0.2">
      <c r="A67" s="237" t="str">
        <f>name!E$11</f>
        <v>Process, plant and machine operatives</v>
      </c>
      <c r="B67" s="302">
        <v>1.6647280696984832</v>
      </c>
      <c r="C67" s="302">
        <v>0.20872414029321976</v>
      </c>
      <c r="D67" s="302">
        <v>3.2038610420273242E-2</v>
      </c>
      <c r="E67" s="302">
        <f t="shared" si="35"/>
        <v>1.9054908204119763</v>
      </c>
      <c r="F67" s="303"/>
      <c r="G67" s="302">
        <v>1.1089834206242715</v>
      </c>
      <c r="H67" s="302">
        <v>0.19239440379216061</v>
      </c>
      <c r="I67" s="302">
        <v>1.6556663601323882E-2</v>
      </c>
      <c r="J67" s="302">
        <f t="shared" si="38"/>
        <v>1.3179344880177559</v>
      </c>
      <c r="K67" s="303"/>
      <c r="L67" s="302">
        <v>0.90404320667719551</v>
      </c>
      <c r="M67" s="302">
        <v>0.17988949360036446</v>
      </c>
      <c r="N67" s="302">
        <v>1.935782418279338E-2</v>
      </c>
      <c r="O67" s="302">
        <f t="shared" si="37"/>
        <v>1.1032905244603535</v>
      </c>
    </row>
    <row r="68" spans="1:15" s="236" customFormat="1" x14ac:dyDescent="0.2">
      <c r="A68" s="237" t="str">
        <f>name!E$12</f>
        <v>Elementary occupations</v>
      </c>
      <c r="B68" s="302">
        <v>0.76518827085842445</v>
      </c>
      <c r="C68" s="302">
        <v>9.5741245693832466E-2</v>
      </c>
      <c r="D68" s="302">
        <v>9.7229501272914718E-3</v>
      </c>
      <c r="E68" s="302">
        <f t="shared" si="35"/>
        <v>0.87065246667954843</v>
      </c>
      <c r="F68" s="303"/>
      <c r="G68" s="302">
        <v>0.50141318763734344</v>
      </c>
      <c r="H68" s="302">
        <v>7.2966409971240279E-2</v>
      </c>
      <c r="I68" s="302">
        <v>3.4240599100311231E-3</v>
      </c>
      <c r="J68" s="302">
        <f t="shared" si="38"/>
        <v>0.57780365751861484</v>
      </c>
      <c r="K68" s="303"/>
      <c r="L68" s="302">
        <v>0.57968271359657952</v>
      </c>
      <c r="M68" s="302">
        <v>0.12466021855518097</v>
      </c>
      <c r="N68" s="302">
        <v>1.2444859629743486E-2</v>
      </c>
      <c r="O68" s="302">
        <f t="shared" si="37"/>
        <v>0.71678779178150398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4.3157172826316197</v>
      </c>
      <c r="C70" s="311">
        <f t="shared" ref="C70:E70" si="39">SUM(C60:C68)</f>
        <v>0.51614410402090616</v>
      </c>
      <c r="D70" s="311">
        <f t="shared" si="39"/>
        <v>0.24813861334746617</v>
      </c>
      <c r="E70" s="311">
        <f t="shared" si="39"/>
        <v>5.0799999999999921</v>
      </c>
      <c r="F70" s="311"/>
      <c r="G70" s="311">
        <f t="shared" ref="G70:J70" si="40">SUM(G60:G68)</f>
        <v>3.3394768694663002</v>
      </c>
      <c r="H70" s="311">
        <f t="shared" si="40"/>
        <v>0.46754737366658861</v>
      </c>
      <c r="I70" s="311">
        <f t="shared" si="40"/>
        <v>0.10397575686711144</v>
      </c>
      <c r="J70" s="311">
        <f t="shared" si="40"/>
        <v>3.9110000000000005</v>
      </c>
      <c r="K70" s="311"/>
      <c r="L70" s="311">
        <f t="shared" ref="L70:O70" si="41">SUM(L60:L68)</f>
        <v>3.2771832401164667</v>
      </c>
      <c r="M70" s="311">
        <f t="shared" si="41"/>
        <v>0.45178000419455022</v>
      </c>
      <c r="N70" s="311">
        <f t="shared" si="41"/>
        <v>0.10703675568897211</v>
      </c>
      <c r="O70" s="311">
        <f t="shared" si="41"/>
        <v>3.8359999999999892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0.65100731862955874</v>
      </c>
      <c r="C77" s="302">
        <v>4.1016626724093341E-2</v>
      </c>
      <c r="D77" s="302">
        <v>6.0410407264895924E-2</v>
      </c>
      <c r="E77" s="302">
        <f>SUM(B77:D77)</f>
        <v>0.75243435261854796</v>
      </c>
      <c r="F77" s="303"/>
      <c r="G77" s="302">
        <v>0.82616311715942703</v>
      </c>
      <c r="H77" s="302">
        <v>7.3675462829998525E-2</v>
      </c>
      <c r="I77" s="302">
        <v>7.1193426817145328E-2</v>
      </c>
      <c r="J77" s="302">
        <f>SUM(G77:I77)</f>
        <v>0.97103200680657087</v>
      </c>
      <c r="K77" s="303"/>
      <c r="L77" s="302">
        <v>0.7472509701029123</v>
      </c>
      <c r="M77" s="302">
        <v>8.561035124371616E-2</v>
      </c>
      <c r="N77" s="302">
        <v>7.1966865718528852E-2</v>
      </c>
      <c r="O77" s="302">
        <f>SUM(L77:N77)</f>
        <v>0.90482818706515733</v>
      </c>
    </row>
    <row r="78" spans="1:15" s="236" customFormat="1" x14ac:dyDescent="0.2">
      <c r="A78" s="237" t="str">
        <f>name!E$5</f>
        <v>Professional occupations</v>
      </c>
      <c r="B78" s="302">
        <v>1.1847286753859154</v>
      </c>
      <c r="C78" s="302">
        <v>3.5032630824051829E-2</v>
      </c>
      <c r="D78" s="302">
        <v>7.7918078200529317E-2</v>
      </c>
      <c r="E78" s="302">
        <f t="shared" ref="E78:E85" si="42">SUM(B78:D78)</f>
        <v>1.2976793844104966</v>
      </c>
      <c r="F78" s="303"/>
      <c r="G78" s="302">
        <v>1.6248256721044276</v>
      </c>
      <c r="H78" s="302">
        <v>6.1640290816772546E-2</v>
      </c>
      <c r="I78" s="302">
        <v>5.2983264453252341E-2</v>
      </c>
      <c r="J78" s="302">
        <f t="shared" ref="J78:J80" si="43">SUM(G78:I78)</f>
        <v>1.7394492273744526</v>
      </c>
      <c r="K78" s="303"/>
      <c r="L78" s="302">
        <v>2.1282691531156139</v>
      </c>
      <c r="M78" s="302">
        <v>7.0165013679238275E-2</v>
      </c>
      <c r="N78" s="302">
        <v>4.4372895155896118E-2</v>
      </c>
      <c r="O78" s="302">
        <f t="shared" ref="O78:O85" si="44">SUM(L78:N78)</f>
        <v>2.2428070619507485</v>
      </c>
    </row>
    <row r="79" spans="1:15" s="236" customFormat="1" x14ac:dyDescent="0.2">
      <c r="A79" s="237" t="str">
        <f>name!E$6</f>
        <v>Associate professional occupations</v>
      </c>
      <c r="B79" s="302">
        <v>0.62653442972289786</v>
      </c>
      <c r="C79" s="302">
        <v>3.888284260494454E-2</v>
      </c>
      <c r="D79" s="302">
        <v>2.368035150195056E-2</v>
      </c>
      <c r="E79" s="302">
        <f t="shared" si="42"/>
        <v>0.689097623829793</v>
      </c>
      <c r="F79" s="303"/>
      <c r="G79" s="302">
        <v>0.83157937514803015</v>
      </c>
      <c r="H79" s="302">
        <v>4.7836772113953006E-2</v>
      </c>
      <c r="I79" s="302">
        <v>2.0097329061575138E-2</v>
      </c>
      <c r="J79" s="302">
        <f t="shared" si="43"/>
        <v>0.89951347632355827</v>
      </c>
      <c r="K79" s="303"/>
      <c r="L79" s="302">
        <v>0.8206903853180626</v>
      </c>
      <c r="M79" s="302">
        <v>4.4637129992542823E-2</v>
      </c>
      <c r="N79" s="302">
        <v>2.2550901974170919E-2</v>
      </c>
      <c r="O79" s="302">
        <f t="shared" si="44"/>
        <v>0.88787841728477634</v>
      </c>
    </row>
    <row r="80" spans="1:15" s="236" customFormat="1" x14ac:dyDescent="0.2">
      <c r="A80" s="237" t="str">
        <f>name!E$7</f>
        <v>Administrative and secretarial occupations</v>
      </c>
      <c r="B80" s="302">
        <v>0.38216060280931896</v>
      </c>
      <c r="C80" s="302">
        <v>0.15378880258181907</v>
      </c>
      <c r="D80" s="302">
        <v>1.2211522002658078E-2</v>
      </c>
      <c r="E80" s="302">
        <f t="shared" si="42"/>
        <v>0.54816092739379607</v>
      </c>
      <c r="F80" s="303"/>
      <c r="G80" s="302">
        <v>0.46748952451148168</v>
      </c>
      <c r="H80" s="302">
        <v>0.16454404113127222</v>
      </c>
      <c r="I80" s="302">
        <v>2.0271952199901716E-2</v>
      </c>
      <c r="J80" s="302">
        <f t="shared" si="43"/>
        <v>0.65230551784265567</v>
      </c>
      <c r="K80" s="303"/>
      <c r="L80" s="302">
        <v>0.43834148564665482</v>
      </c>
      <c r="M80" s="302">
        <v>0.1296634121832804</v>
      </c>
      <c r="N80" s="302">
        <v>1.3428923377185974E-2</v>
      </c>
      <c r="O80" s="302">
        <f t="shared" si="44"/>
        <v>0.58143382120712117</v>
      </c>
    </row>
    <row r="81" spans="1:15" s="236" customFormat="1" x14ac:dyDescent="0.2">
      <c r="A81" s="237" t="str">
        <f>name!E$8</f>
        <v>Skilled trades occupations</v>
      </c>
      <c r="B81" s="302">
        <v>1.6776218013807782</v>
      </c>
      <c r="C81" s="302">
        <v>3.4611336115753275E-2</v>
      </c>
      <c r="D81" s="302">
        <v>0.14712968175063965</v>
      </c>
      <c r="E81" s="302">
        <f t="shared" si="42"/>
        <v>1.859362819247171</v>
      </c>
      <c r="F81" s="303"/>
      <c r="G81" s="302">
        <v>1.581089571744799</v>
      </c>
      <c r="H81" s="302">
        <v>3.4175617028848047E-2</v>
      </c>
      <c r="I81" s="302">
        <v>8.4553782123160864E-2</v>
      </c>
      <c r="J81" s="302">
        <f>SUM(G81:I81)</f>
        <v>1.6998189708968079</v>
      </c>
      <c r="K81" s="303"/>
      <c r="L81" s="302">
        <v>1.2923021238993222</v>
      </c>
      <c r="M81" s="302">
        <v>3.2352049401593537E-2</v>
      </c>
      <c r="N81" s="302">
        <v>9.3481841957252954E-2</v>
      </c>
      <c r="O81" s="302">
        <f t="shared" si="44"/>
        <v>1.4181360152581688</v>
      </c>
    </row>
    <row r="82" spans="1:15" s="236" customFormat="1" x14ac:dyDescent="0.2">
      <c r="A82" s="237" t="str">
        <f>name!E$9</f>
        <v>Caring, leisure and other service occupations</v>
      </c>
      <c r="B82" s="302">
        <v>2.3976876026470275E-2</v>
      </c>
      <c r="C82" s="302">
        <v>1.348712330417352E-2</v>
      </c>
      <c r="D82" s="302">
        <v>9.0234471590852402E-3</v>
      </c>
      <c r="E82" s="302">
        <f t="shared" si="42"/>
        <v>4.6487446489729037E-2</v>
      </c>
      <c r="F82" s="303"/>
      <c r="G82" s="302">
        <v>2.7357612050965124E-2</v>
      </c>
      <c r="H82" s="302">
        <v>1.3573544827496131E-2</v>
      </c>
      <c r="I82" s="302">
        <v>1.8723562528546771E-2</v>
      </c>
      <c r="J82" s="302">
        <f t="shared" ref="J82:J85" si="45">SUM(G82:I82)</f>
        <v>5.9654719407008033E-2</v>
      </c>
      <c r="K82" s="303"/>
      <c r="L82" s="302">
        <v>2.2346074674345746E-2</v>
      </c>
      <c r="M82" s="302">
        <v>1.0382245982640948E-2</v>
      </c>
      <c r="N82" s="302">
        <v>3.3950137053555422E-2</v>
      </c>
      <c r="O82" s="302">
        <f t="shared" si="44"/>
        <v>6.6678457710542122E-2</v>
      </c>
    </row>
    <row r="83" spans="1:15" s="236" customFormat="1" x14ac:dyDescent="0.2">
      <c r="A83" s="237" t="str">
        <f>name!E$10</f>
        <v>Sales and customer service occupations</v>
      </c>
      <c r="B83" s="302">
        <v>0.1386378586014983</v>
      </c>
      <c r="C83" s="302">
        <v>4.8697871265825705E-2</v>
      </c>
      <c r="D83" s="302">
        <v>8.4453427360015945E-3</v>
      </c>
      <c r="E83" s="302">
        <f t="shared" si="42"/>
        <v>0.19578107260332558</v>
      </c>
      <c r="F83" s="303"/>
      <c r="G83" s="302">
        <v>0.16239627300491219</v>
      </c>
      <c r="H83" s="302">
        <v>6.5535392705527745E-2</v>
      </c>
      <c r="I83" s="302">
        <v>8.3978389286027411E-3</v>
      </c>
      <c r="J83" s="302">
        <f t="shared" si="45"/>
        <v>0.23632950463904268</v>
      </c>
      <c r="K83" s="303"/>
      <c r="L83" s="302">
        <v>0.15064647742650486</v>
      </c>
      <c r="M83" s="302">
        <v>9.7389592448479792E-2</v>
      </c>
      <c r="N83" s="302">
        <v>7.0599729827081443E-3</v>
      </c>
      <c r="O83" s="302">
        <f t="shared" si="44"/>
        <v>0.25509604285769283</v>
      </c>
    </row>
    <row r="84" spans="1:15" s="236" customFormat="1" x14ac:dyDescent="0.2">
      <c r="A84" s="237" t="str">
        <f>name!E$11</f>
        <v>Process, plant and machine operatives</v>
      </c>
      <c r="B84" s="302">
        <v>1.1227355731436213</v>
      </c>
      <c r="C84" s="302">
        <v>5.0011214278485296E-2</v>
      </c>
      <c r="D84" s="302">
        <v>2.3896262691523944E-2</v>
      </c>
      <c r="E84" s="302">
        <f t="shared" si="42"/>
        <v>1.1966430501136305</v>
      </c>
      <c r="F84" s="303"/>
      <c r="G84" s="302">
        <v>0.97956602532415304</v>
      </c>
      <c r="H84" s="302">
        <v>4.9035101054198359E-2</v>
      </c>
      <c r="I84" s="302">
        <v>1.9076032665439592E-2</v>
      </c>
      <c r="J84" s="302">
        <f t="shared" si="45"/>
        <v>1.047677159043791</v>
      </c>
      <c r="K84" s="303"/>
      <c r="L84" s="302">
        <v>0.85633859647759281</v>
      </c>
      <c r="M84" s="302">
        <v>3.5704359862044149E-2</v>
      </c>
      <c r="N84" s="302">
        <v>2.0300484615085018E-2</v>
      </c>
      <c r="O84" s="302">
        <f t="shared" si="44"/>
        <v>0.91234344095472197</v>
      </c>
    </row>
    <row r="85" spans="1:15" s="236" customFormat="1" x14ac:dyDescent="0.2">
      <c r="A85" s="237" t="str">
        <f>name!E$12</f>
        <v>Elementary occupations</v>
      </c>
      <c r="B85" s="302">
        <v>0.22148848201874125</v>
      </c>
      <c r="C85" s="302">
        <v>2.9800970351161013E-2</v>
      </c>
      <c r="D85" s="302">
        <v>1.706387092361317E-2</v>
      </c>
      <c r="E85" s="302">
        <f t="shared" si="42"/>
        <v>0.26835332329351541</v>
      </c>
      <c r="F85" s="303"/>
      <c r="G85" s="302">
        <v>0.19295867962045138</v>
      </c>
      <c r="H85" s="302">
        <v>3.0794686264892603E-2</v>
      </c>
      <c r="I85" s="302">
        <v>1.5466051780756154E-2</v>
      </c>
      <c r="J85" s="302">
        <f t="shared" si="45"/>
        <v>0.23921941766610014</v>
      </c>
      <c r="K85" s="303"/>
      <c r="L85" s="302">
        <v>0.19584337387524697</v>
      </c>
      <c r="M85" s="302">
        <v>5.3218771202129742E-2</v>
      </c>
      <c r="N85" s="302">
        <v>2.2736410633691168E-2</v>
      </c>
      <c r="O85" s="302">
        <f t="shared" si="44"/>
        <v>0.27179855571106792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6.0288916177187994</v>
      </c>
      <c r="C87" s="311">
        <f t="shared" ref="C87:E87" si="46">SUM(C77:C85)</f>
        <v>0.44532941805030762</v>
      </c>
      <c r="D87" s="311">
        <f t="shared" si="46"/>
        <v>0.37977896423089752</v>
      </c>
      <c r="E87" s="311">
        <f t="shared" si="46"/>
        <v>6.8540000000000045</v>
      </c>
      <c r="F87" s="311"/>
      <c r="G87" s="311">
        <f t="shared" ref="G87:J87" si="47">SUM(G77:G85)</f>
        <v>6.693425850668647</v>
      </c>
      <c r="H87" s="311">
        <f t="shared" si="47"/>
        <v>0.54081090877295912</v>
      </c>
      <c r="I87" s="311">
        <f t="shared" si="47"/>
        <v>0.31076324055838067</v>
      </c>
      <c r="J87" s="311">
        <f t="shared" si="47"/>
        <v>7.5449999999999875</v>
      </c>
      <c r="K87" s="311"/>
      <c r="L87" s="311">
        <f t="shared" ref="L87:O87" si="48">SUM(L77:L85)</f>
        <v>6.6520286405362565</v>
      </c>
      <c r="M87" s="311">
        <f t="shared" si="48"/>
        <v>0.55912292599566571</v>
      </c>
      <c r="N87" s="311">
        <f t="shared" si="48"/>
        <v>0.32984843346807458</v>
      </c>
      <c r="O87" s="311">
        <f t="shared" si="48"/>
        <v>7.5409999999999959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1.5697764447583853</v>
      </c>
      <c r="C94" s="302">
        <v>6.1857525211683757E-2</v>
      </c>
      <c r="D94" s="302">
        <v>0.32131291958535352</v>
      </c>
      <c r="E94" s="302">
        <f>SUM(B94:D94)</f>
        <v>1.9529468895554225</v>
      </c>
      <c r="F94" s="303"/>
      <c r="G94" s="302">
        <v>1.6820873804463659</v>
      </c>
      <c r="H94" s="302">
        <v>0.14489114905212383</v>
      </c>
      <c r="I94" s="302">
        <v>0.22332565093705961</v>
      </c>
      <c r="J94" s="302">
        <f>SUM(G94:I94)</f>
        <v>2.0503041804355493</v>
      </c>
      <c r="K94" s="303"/>
      <c r="L94" s="302">
        <v>1.39633055191495</v>
      </c>
      <c r="M94" s="302">
        <v>0.12577306755191728</v>
      </c>
      <c r="N94" s="302">
        <v>0.20275068708704555</v>
      </c>
      <c r="O94" s="302">
        <f>SUM(L94:N94)</f>
        <v>1.7248543065539128</v>
      </c>
    </row>
    <row r="95" spans="1:15" s="236" customFormat="1" x14ac:dyDescent="0.2">
      <c r="A95" s="237" t="str">
        <f>name!E$5</f>
        <v>Professional occupations</v>
      </c>
      <c r="B95" s="302">
        <v>2.5988984675070399</v>
      </c>
      <c r="C95" s="302">
        <v>5.8820581005954699E-2</v>
      </c>
      <c r="D95" s="302">
        <v>0.17287293740467516</v>
      </c>
      <c r="E95" s="302">
        <f t="shared" ref="E95:E102" si="49">SUM(B95:D95)</f>
        <v>2.8305919859176698</v>
      </c>
      <c r="F95" s="303"/>
      <c r="G95" s="302">
        <v>3.0297497893366532</v>
      </c>
      <c r="H95" s="302">
        <v>0.13517134242465409</v>
      </c>
      <c r="I95" s="302">
        <v>0.11823163487768019</v>
      </c>
      <c r="J95" s="302">
        <f t="shared" ref="J95:J97" si="50">SUM(G95:I95)</f>
        <v>3.2831527666389877</v>
      </c>
      <c r="K95" s="303"/>
      <c r="L95" s="302">
        <v>3.5995536464266547</v>
      </c>
      <c r="M95" s="302">
        <v>0.12243149464229702</v>
      </c>
      <c r="N95" s="302">
        <v>8.3965966563345013E-2</v>
      </c>
      <c r="O95" s="302">
        <f t="shared" ref="O95:O102" si="51">SUM(L95:N95)</f>
        <v>3.8059511076322967</v>
      </c>
    </row>
    <row r="96" spans="1:15" s="236" customFormat="1" x14ac:dyDescent="0.2">
      <c r="A96" s="237" t="str">
        <f>name!E$6</f>
        <v>Associate professional occupations</v>
      </c>
      <c r="B96" s="302">
        <v>1.6458709114604189</v>
      </c>
      <c r="C96" s="302">
        <v>8.3404461501965163E-2</v>
      </c>
      <c r="D96" s="302">
        <v>0.13598040951999152</v>
      </c>
      <c r="E96" s="302">
        <f t="shared" si="49"/>
        <v>1.8652557824823754</v>
      </c>
      <c r="F96" s="303"/>
      <c r="G96" s="302">
        <v>1.827655074724803</v>
      </c>
      <c r="H96" s="302">
        <v>0.16261427818532592</v>
      </c>
      <c r="I96" s="302">
        <v>8.6791091851513041E-2</v>
      </c>
      <c r="J96" s="302">
        <f t="shared" si="50"/>
        <v>2.0770604447616421</v>
      </c>
      <c r="K96" s="303"/>
      <c r="L96" s="302">
        <v>1.646448253654387</v>
      </c>
      <c r="M96" s="302">
        <v>0.1148406869649906</v>
      </c>
      <c r="N96" s="302">
        <v>8.3432657676766123E-2</v>
      </c>
      <c r="O96" s="302">
        <f t="shared" si="51"/>
        <v>1.8447215982961436</v>
      </c>
    </row>
    <row r="97" spans="1:15" s="236" customFormat="1" x14ac:dyDescent="0.2">
      <c r="A97" s="237" t="str">
        <f>name!E$7</f>
        <v>Administrative and secretarial occupations</v>
      </c>
      <c r="B97" s="302">
        <v>1.2682517158464526</v>
      </c>
      <c r="C97" s="302">
        <v>0.2924211733734689</v>
      </c>
      <c r="D97" s="302">
        <v>4.4545959864989458E-2</v>
      </c>
      <c r="E97" s="302">
        <f t="shared" si="49"/>
        <v>1.6052188490849111</v>
      </c>
      <c r="F97" s="303"/>
      <c r="G97" s="302">
        <v>1.2913719304662898</v>
      </c>
      <c r="H97" s="302">
        <v>0.3413488565250053</v>
      </c>
      <c r="I97" s="302">
        <v>3.2109485857122567E-2</v>
      </c>
      <c r="J97" s="302">
        <f t="shared" si="50"/>
        <v>1.6648302728484177</v>
      </c>
      <c r="K97" s="303"/>
      <c r="L97" s="302">
        <v>1.1967840954958002</v>
      </c>
      <c r="M97" s="302">
        <v>0.21121677971756411</v>
      </c>
      <c r="N97" s="302">
        <v>2.8385812282100943E-2</v>
      </c>
      <c r="O97" s="302">
        <f t="shared" si="51"/>
        <v>1.4363866874954654</v>
      </c>
    </row>
    <row r="98" spans="1:15" s="236" customFormat="1" x14ac:dyDescent="0.2">
      <c r="A98" s="237" t="str">
        <f>name!E$8</f>
        <v>Skilled trades occupations</v>
      </c>
      <c r="B98" s="302">
        <v>6.5121441159708118</v>
      </c>
      <c r="C98" s="302">
        <v>0.13102680378853138</v>
      </c>
      <c r="D98" s="302">
        <v>0.94660559543801237</v>
      </c>
      <c r="E98" s="302">
        <f t="shared" si="49"/>
        <v>7.5897765151973555</v>
      </c>
      <c r="F98" s="303"/>
      <c r="G98" s="302">
        <v>4.8705888648803191</v>
      </c>
      <c r="H98" s="302">
        <v>0.20302862303508987</v>
      </c>
      <c r="I98" s="302">
        <v>0.45902577336091877</v>
      </c>
      <c r="J98" s="302">
        <f>SUM(G98:I98)</f>
        <v>5.5326432612763279</v>
      </c>
      <c r="K98" s="303"/>
      <c r="L98" s="302">
        <v>3.8963332440802168</v>
      </c>
      <c r="M98" s="302">
        <v>0.18255982499445889</v>
      </c>
      <c r="N98" s="302">
        <v>0.40651492263640748</v>
      </c>
      <c r="O98" s="302">
        <f t="shared" si="51"/>
        <v>4.4854079917110834</v>
      </c>
    </row>
    <row r="99" spans="1:15" s="236" customFormat="1" x14ac:dyDescent="0.2">
      <c r="A99" s="237" t="str">
        <f>name!E$9</f>
        <v>Caring, leisure and other service occupations</v>
      </c>
      <c r="B99" s="302">
        <v>0.13993688811414803</v>
      </c>
      <c r="C99" s="302">
        <v>4.3731362644803554E-2</v>
      </c>
      <c r="D99" s="302">
        <v>3.0142387290088848E-2</v>
      </c>
      <c r="E99" s="302">
        <f t="shared" si="49"/>
        <v>0.21381063804904044</v>
      </c>
      <c r="F99" s="303"/>
      <c r="G99" s="302">
        <v>0.14555872028550346</v>
      </c>
      <c r="H99" s="302">
        <v>9.8008143495474362E-2</v>
      </c>
      <c r="I99" s="302">
        <v>3.2498774478393735E-2</v>
      </c>
      <c r="J99" s="302">
        <f t="shared" ref="J99:J102" si="52">SUM(G99:I99)</f>
        <v>0.27606563825937153</v>
      </c>
      <c r="K99" s="303"/>
      <c r="L99" s="302">
        <v>0.12654790760559187</v>
      </c>
      <c r="M99" s="302">
        <v>9.1394908673508024E-2</v>
      </c>
      <c r="N99" s="302">
        <v>3.8452115427494785E-2</v>
      </c>
      <c r="O99" s="302">
        <f t="shared" si="51"/>
        <v>0.25639493170659466</v>
      </c>
    </row>
    <row r="100" spans="1:15" s="236" customFormat="1" x14ac:dyDescent="0.2">
      <c r="A100" s="237" t="str">
        <f>name!E$10</f>
        <v>Sales and customer service occupations</v>
      </c>
      <c r="B100" s="302">
        <v>0.49271221451427299</v>
      </c>
      <c r="C100" s="302">
        <v>0.12333417989662533</v>
      </c>
      <c r="D100" s="302">
        <v>5.8578374353170613E-2</v>
      </c>
      <c r="E100" s="302">
        <f t="shared" si="49"/>
        <v>0.67462476876406896</v>
      </c>
      <c r="F100" s="303"/>
      <c r="G100" s="302">
        <v>0.48202692523914165</v>
      </c>
      <c r="H100" s="302">
        <v>0.18178263341445602</v>
      </c>
      <c r="I100" s="302">
        <v>2.8094154700526071E-2</v>
      </c>
      <c r="J100" s="302">
        <f t="shared" si="52"/>
        <v>0.69190371335412382</v>
      </c>
      <c r="K100" s="303"/>
      <c r="L100" s="302">
        <v>0.46607625429941196</v>
      </c>
      <c r="M100" s="302">
        <v>0.1638300005948844</v>
      </c>
      <c r="N100" s="302">
        <v>1.7880893069434252E-2</v>
      </c>
      <c r="O100" s="302">
        <f t="shared" si="51"/>
        <v>0.64778714796373071</v>
      </c>
    </row>
    <row r="101" spans="1:15" s="236" customFormat="1" x14ac:dyDescent="0.2">
      <c r="A101" s="237" t="str">
        <f>name!E$11</f>
        <v>Process, plant and machine operatives</v>
      </c>
      <c r="B101" s="302">
        <v>4.8273433572471287</v>
      </c>
      <c r="C101" s="302">
        <v>0.17621988311453918</v>
      </c>
      <c r="D101" s="302">
        <v>0.16963626463693465</v>
      </c>
      <c r="E101" s="302">
        <f t="shared" si="49"/>
        <v>5.1731995049986024</v>
      </c>
      <c r="F101" s="303"/>
      <c r="G101" s="302">
        <v>3.6166798070675741</v>
      </c>
      <c r="H101" s="302">
        <v>0.29192235777442987</v>
      </c>
      <c r="I101" s="302">
        <v>0.12317074139557982</v>
      </c>
      <c r="J101" s="302">
        <f t="shared" si="52"/>
        <v>4.0317729062375838</v>
      </c>
      <c r="K101" s="303"/>
      <c r="L101" s="302">
        <v>3.1109276826082861</v>
      </c>
      <c r="M101" s="302">
        <v>0.27497445111104007</v>
      </c>
      <c r="N101" s="302">
        <v>0.11854419480976236</v>
      </c>
      <c r="O101" s="302">
        <f t="shared" si="51"/>
        <v>3.5044463285290886</v>
      </c>
    </row>
    <row r="102" spans="1:15" s="236" customFormat="1" x14ac:dyDescent="0.2">
      <c r="A102" s="237" t="str">
        <f>name!E$12</f>
        <v>Elementary occupations</v>
      </c>
      <c r="B102" s="302">
        <v>1.0121502017066335</v>
      </c>
      <c r="C102" s="302">
        <v>0.15113362075562256</v>
      </c>
      <c r="D102" s="302">
        <v>0.12829124348826554</v>
      </c>
      <c r="E102" s="302">
        <f t="shared" si="49"/>
        <v>1.2915750659505216</v>
      </c>
      <c r="F102" s="303"/>
      <c r="G102" s="302">
        <v>0.77919040277190288</v>
      </c>
      <c r="H102" s="302">
        <v>0.19058130034024828</v>
      </c>
      <c r="I102" s="302">
        <v>7.1495113075850783E-2</v>
      </c>
      <c r="J102" s="302">
        <f t="shared" si="52"/>
        <v>1.0412668161880019</v>
      </c>
      <c r="K102" s="303"/>
      <c r="L102" s="302">
        <v>0.65831840865307256</v>
      </c>
      <c r="M102" s="302">
        <v>0.26140662410335913</v>
      </c>
      <c r="N102" s="302">
        <v>7.2324867355217023E-2</v>
      </c>
      <c r="O102" s="302">
        <f t="shared" si="51"/>
        <v>0.99204990011164873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20.067084317125289</v>
      </c>
      <c r="C104" s="311">
        <f t="shared" ref="C104:E104" si="53">SUM(C94:C102)</f>
        <v>1.1219495912931945</v>
      </c>
      <c r="D104" s="311">
        <f t="shared" si="53"/>
        <v>2.0079660915814816</v>
      </c>
      <c r="E104" s="311">
        <f t="shared" si="53"/>
        <v>23.196999999999967</v>
      </c>
      <c r="F104" s="311"/>
      <c r="G104" s="311">
        <f t="shared" ref="G104:J104" si="54">SUM(G94:G102)</f>
        <v>17.724908895218555</v>
      </c>
      <c r="H104" s="311">
        <f t="shared" si="54"/>
        <v>1.7493486842468076</v>
      </c>
      <c r="I104" s="311">
        <f t="shared" si="54"/>
        <v>1.1747424205346448</v>
      </c>
      <c r="J104" s="311">
        <f t="shared" si="54"/>
        <v>20.649000000000004</v>
      </c>
      <c r="K104" s="311"/>
      <c r="L104" s="311">
        <f t="shared" ref="L104:O104" si="55">SUM(L94:L102)</f>
        <v>16.097320044738371</v>
      </c>
      <c r="M104" s="311">
        <f t="shared" si="55"/>
        <v>1.5484278383540193</v>
      </c>
      <c r="N104" s="311">
        <f t="shared" si="55"/>
        <v>1.0522521169075736</v>
      </c>
      <c r="O104" s="311">
        <f t="shared" si="55"/>
        <v>18.697999999999965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3.2719157783706904E-2</v>
      </c>
      <c r="C111" s="302">
        <v>1.1611927661712886E-3</v>
      </c>
      <c r="D111" s="302">
        <v>3.1174445120758982E-3</v>
      </c>
      <c r="E111" s="302">
        <f>SUM(B111:D111)</f>
        <v>3.6997795061954095E-2</v>
      </c>
      <c r="F111" s="303"/>
      <c r="G111" s="302">
        <v>3.2066979801748927E-2</v>
      </c>
      <c r="H111" s="302">
        <v>1.4202151282351274E-3</v>
      </c>
      <c r="I111" s="302">
        <v>0</v>
      </c>
      <c r="J111" s="302">
        <f>SUM(G111:I111)</f>
        <v>3.3487194929984053E-2</v>
      </c>
      <c r="K111" s="303"/>
      <c r="L111" s="302">
        <v>2.9347803749224764E-2</v>
      </c>
      <c r="M111" s="302">
        <v>1.4554548620064139E-3</v>
      </c>
      <c r="N111" s="302">
        <v>0</v>
      </c>
      <c r="O111" s="302">
        <f>SUM(L111:N111)</f>
        <v>3.0803258611231177E-2</v>
      </c>
    </row>
    <row r="112" spans="1:15" s="236" customFormat="1" x14ac:dyDescent="0.2">
      <c r="A112" s="237" t="str">
        <f>name!E$5</f>
        <v>Professional occupations</v>
      </c>
      <c r="B112" s="302">
        <v>7.5438018315725067E-2</v>
      </c>
      <c r="C112" s="302">
        <v>1.462635660119863E-3</v>
      </c>
      <c r="D112" s="302">
        <v>4.3235113413626841E-3</v>
      </c>
      <c r="E112" s="302">
        <f t="shared" ref="E112:E119" si="56">SUM(B112:D112)</f>
        <v>8.1224165317207622E-2</v>
      </c>
      <c r="F112" s="303"/>
      <c r="G112" s="302">
        <v>7.9248288138328682E-2</v>
      </c>
      <c r="H112" s="302">
        <v>1.5918643665631031E-3</v>
      </c>
      <c r="I112" s="302">
        <v>0</v>
      </c>
      <c r="J112" s="302">
        <f t="shared" ref="J112:J114" si="57">SUM(G112:I112)</f>
        <v>8.084015250489178E-2</v>
      </c>
      <c r="K112" s="303"/>
      <c r="L112" s="302">
        <v>9.5488707940693668E-2</v>
      </c>
      <c r="M112" s="302">
        <v>1.8997841676028056E-3</v>
      </c>
      <c r="N112" s="302">
        <v>0</v>
      </c>
      <c r="O112" s="302">
        <f t="shared" ref="O112:O119" si="58">SUM(L112:N112)</f>
        <v>9.7388492108296476E-2</v>
      </c>
    </row>
    <row r="113" spans="1:15" s="236" customFormat="1" x14ac:dyDescent="0.2">
      <c r="A113" s="237" t="str">
        <f>name!E$6</f>
        <v>Associate professional occupations</v>
      </c>
      <c r="B113" s="302">
        <v>5.1527761928343054E-2</v>
      </c>
      <c r="C113" s="302">
        <v>1.9785249382437923E-3</v>
      </c>
      <c r="D113" s="302">
        <v>1.6812849516983398E-3</v>
      </c>
      <c r="E113" s="302">
        <f t="shared" si="56"/>
        <v>5.518757181828518E-2</v>
      </c>
      <c r="F113" s="303"/>
      <c r="G113" s="302">
        <v>5.4022521165254377E-2</v>
      </c>
      <c r="H113" s="302">
        <v>1.87897914115955E-3</v>
      </c>
      <c r="I113" s="302">
        <v>0</v>
      </c>
      <c r="J113" s="302">
        <f t="shared" si="57"/>
        <v>5.5901500306413929E-2</v>
      </c>
      <c r="K113" s="303"/>
      <c r="L113" s="302">
        <v>5.0327695825355033E-2</v>
      </c>
      <c r="M113" s="302">
        <v>1.5917434133899643E-3</v>
      </c>
      <c r="N113" s="302">
        <v>0</v>
      </c>
      <c r="O113" s="302">
        <f t="shared" si="58"/>
        <v>5.1919439238744994E-2</v>
      </c>
    </row>
    <row r="114" spans="1:15" s="236" customFormat="1" x14ac:dyDescent="0.2">
      <c r="A114" s="237" t="str">
        <f>name!E$7</f>
        <v>Administrative and secretarial occupations</v>
      </c>
      <c r="B114" s="302">
        <v>3.6854814924029873E-2</v>
      </c>
      <c r="C114" s="302">
        <v>7.331279257019826E-3</v>
      </c>
      <c r="D114" s="302">
        <v>1.0169166075493837E-3</v>
      </c>
      <c r="E114" s="302">
        <f t="shared" si="56"/>
        <v>4.5203010788599084E-2</v>
      </c>
      <c r="F114" s="303"/>
      <c r="G114" s="302">
        <v>3.3843320751248622E-2</v>
      </c>
      <c r="H114" s="302">
        <v>6.0071741044474243E-3</v>
      </c>
      <c r="I114" s="302">
        <v>0</v>
      </c>
      <c r="J114" s="302">
        <f t="shared" si="57"/>
        <v>3.9850494855696049E-2</v>
      </c>
      <c r="K114" s="303"/>
      <c r="L114" s="302">
        <v>2.737088971350948E-2</v>
      </c>
      <c r="M114" s="302">
        <v>5.1125173308387319E-3</v>
      </c>
      <c r="N114" s="302">
        <v>0</v>
      </c>
      <c r="O114" s="302">
        <f t="shared" si="58"/>
        <v>3.2483407044348211E-2</v>
      </c>
    </row>
    <row r="115" spans="1:15" s="236" customFormat="1" x14ac:dyDescent="0.2">
      <c r="A115" s="237" t="str">
        <f>name!E$8</f>
        <v>Skilled trades occupations</v>
      </c>
      <c r="B115" s="302">
        <v>9.1430658611545396E-2</v>
      </c>
      <c r="C115" s="302">
        <v>1.7611863588437803E-3</v>
      </c>
      <c r="D115" s="302">
        <v>4.4837449230843906E-3</v>
      </c>
      <c r="E115" s="302">
        <f t="shared" si="56"/>
        <v>9.7675589893473566E-2</v>
      </c>
      <c r="F115" s="303"/>
      <c r="G115" s="302">
        <v>5.9190858599228152E-2</v>
      </c>
      <c r="H115" s="302">
        <v>6.998459764455796E-4</v>
      </c>
      <c r="I115" s="302">
        <v>0</v>
      </c>
      <c r="J115" s="302">
        <f>SUM(G115:I115)</f>
        <v>5.9890704575673734E-2</v>
      </c>
      <c r="K115" s="303"/>
      <c r="L115" s="302">
        <v>4.3436282412066762E-2</v>
      </c>
      <c r="M115" s="302">
        <v>9.5188811573252514E-4</v>
      </c>
      <c r="N115" s="302">
        <v>0</v>
      </c>
      <c r="O115" s="302">
        <f t="shared" si="58"/>
        <v>4.4388170527799288E-2</v>
      </c>
    </row>
    <row r="116" spans="1:15" s="236" customFormat="1" x14ac:dyDescent="0.2">
      <c r="A116" s="237" t="str">
        <f>name!E$9</f>
        <v>Caring, leisure and other service occupations</v>
      </c>
      <c r="B116" s="302">
        <v>2.8925484009560539E-3</v>
      </c>
      <c r="C116" s="302">
        <v>1.0946669434467116E-3</v>
      </c>
      <c r="D116" s="302">
        <v>1.9580813627424756E-4</v>
      </c>
      <c r="E116" s="302">
        <f t="shared" si="56"/>
        <v>4.1830234806770131E-3</v>
      </c>
      <c r="F116" s="303"/>
      <c r="G116" s="302">
        <v>2.4281114818134235E-3</v>
      </c>
      <c r="H116" s="302">
        <v>7.3879802565782692E-4</v>
      </c>
      <c r="I116" s="302">
        <v>0</v>
      </c>
      <c r="J116" s="302">
        <f t="shared" ref="J116:J119" si="59">SUM(G116:I116)</f>
        <v>3.1669095074712507E-3</v>
      </c>
      <c r="K116" s="303"/>
      <c r="L116" s="302">
        <v>1.8582785550348611E-3</v>
      </c>
      <c r="M116" s="302">
        <v>4.3379362041110327E-4</v>
      </c>
      <c r="N116" s="302">
        <v>0</v>
      </c>
      <c r="O116" s="302">
        <f t="shared" si="58"/>
        <v>2.2920721754459642E-3</v>
      </c>
    </row>
    <row r="117" spans="1:15" s="236" customFormat="1" x14ac:dyDescent="0.2">
      <c r="A117" s="237" t="str">
        <f>name!E$10</f>
        <v>Sales and customer service occupations</v>
      </c>
      <c r="B117" s="302">
        <v>1.9863293539070695E-2</v>
      </c>
      <c r="C117" s="302">
        <v>8.3663799450632362E-3</v>
      </c>
      <c r="D117" s="302">
        <v>1.9854363851363735E-3</v>
      </c>
      <c r="E117" s="302">
        <f t="shared" si="56"/>
        <v>3.0215109869270305E-2</v>
      </c>
      <c r="F117" s="303"/>
      <c r="G117" s="302">
        <v>1.7858688374775895E-2</v>
      </c>
      <c r="H117" s="302">
        <v>7.5159293852880473E-3</v>
      </c>
      <c r="I117" s="302">
        <v>0</v>
      </c>
      <c r="J117" s="302">
        <f t="shared" si="59"/>
        <v>2.5374617760063944E-2</v>
      </c>
      <c r="K117" s="303"/>
      <c r="L117" s="302">
        <v>1.8946656055173858E-2</v>
      </c>
      <c r="M117" s="302">
        <v>7.3862774643716064E-3</v>
      </c>
      <c r="N117" s="302">
        <v>0</v>
      </c>
      <c r="O117" s="302">
        <f t="shared" si="58"/>
        <v>2.6332933519545465E-2</v>
      </c>
    </row>
    <row r="118" spans="1:15" s="236" customFormat="1" x14ac:dyDescent="0.2">
      <c r="A118" s="237" t="str">
        <f>name!E$11</f>
        <v>Process, plant and machine operatives</v>
      </c>
      <c r="B118" s="302">
        <v>1.7217275335690643E-2</v>
      </c>
      <c r="C118" s="302">
        <v>7.3383515548165561E-4</v>
      </c>
      <c r="D118" s="302">
        <v>2.1141035517555028E-3</v>
      </c>
      <c r="E118" s="302">
        <f t="shared" si="56"/>
        <v>2.0065214042927798E-2</v>
      </c>
      <c r="F118" s="303"/>
      <c r="G118" s="302">
        <v>1.1357021704205149E-2</v>
      </c>
      <c r="H118" s="302">
        <v>4.9205693353529317E-4</v>
      </c>
      <c r="I118" s="302">
        <v>0</v>
      </c>
      <c r="J118" s="302">
        <f t="shared" si="59"/>
        <v>1.1849078637740443E-2</v>
      </c>
      <c r="K118" s="303"/>
      <c r="L118" s="302">
        <v>9.7407311260381477E-3</v>
      </c>
      <c r="M118" s="302">
        <v>4.8971737641594483E-4</v>
      </c>
      <c r="N118" s="302">
        <v>0</v>
      </c>
      <c r="O118" s="302">
        <f t="shared" si="58"/>
        <v>1.0230448502454092E-2</v>
      </c>
    </row>
    <row r="119" spans="1:15" s="236" customFormat="1" x14ac:dyDescent="0.2">
      <c r="A119" s="237" t="str">
        <f>name!E$12</f>
        <v>Elementary occupations</v>
      </c>
      <c r="B119" s="302">
        <v>4.4924551950428224E-3</v>
      </c>
      <c r="C119" s="302">
        <v>9.3882215678981102E-4</v>
      </c>
      <c r="D119" s="302">
        <v>8.1724237577239186E-4</v>
      </c>
      <c r="E119" s="302">
        <f t="shared" si="56"/>
        <v>6.248519727605025E-3</v>
      </c>
      <c r="F119" s="303"/>
      <c r="G119" s="302">
        <v>3.0272580653324787E-3</v>
      </c>
      <c r="H119" s="302">
        <v>6.120888567320488E-4</v>
      </c>
      <c r="I119" s="302">
        <v>0</v>
      </c>
      <c r="J119" s="302">
        <f t="shared" si="59"/>
        <v>3.6393469220645275E-3</v>
      </c>
      <c r="K119" s="303"/>
      <c r="L119" s="302">
        <v>2.2739182005912409E-3</v>
      </c>
      <c r="M119" s="302">
        <v>8.8786007154358494E-4</v>
      </c>
      <c r="N119" s="302">
        <v>0</v>
      </c>
      <c r="O119" s="302">
        <f t="shared" si="58"/>
        <v>3.1617782721348256E-3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0.33243598403411045</v>
      </c>
      <c r="C121" s="311">
        <f t="shared" ref="C121:E121" si="60">SUM(C111:C119)</f>
        <v>2.4828523181179965E-2</v>
      </c>
      <c r="D121" s="311">
        <f t="shared" si="60"/>
        <v>1.9735492784709211E-2</v>
      </c>
      <c r="E121" s="311">
        <f t="shared" si="60"/>
        <v>0.37699999999999972</v>
      </c>
      <c r="F121" s="311"/>
      <c r="G121" s="311">
        <f t="shared" ref="G121:J121" si="61">SUM(G111:G119)</f>
        <v>0.29304304808193576</v>
      </c>
      <c r="H121" s="311">
        <f t="shared" si="61"/>
        <v>2.0956951918064001E-2</v>
      </c>
      <c r="I121" s="311">
        <f t="shared" si="61"/>
        <v>0</v>
      </c>
      <c r="J121" s="311">
        <f t="shared" si="61"/>
        <v>0.31399999999999967</v>
      </c>
      <c r="K121" s="311"/>
      <c r="L121" s="311">
        <f t="shared" ref="L121:O121" si="62">SUM(L111:L119)</f>
        <v>0.27879096357768784</v>
      </c>
      <c r="M121" s="311">
        <f t="shared" si="62"/>
        <v>2.0209036422312678E-2</v>
      </c>
      <c r="N121" s="311">
        <f t="shared" si="62"/>
        <v>0</v>
      </c>
      <c r="O121" s="311">
        <f t="shared" si="62"/>
        <v>0.29900000000000049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0.20146589524236469</v>
      </c>
      <c r="C128" s="302">
        <v>7.7978292293413983E-3</v>
      </c>
      <c r="D128" s="302">
        <v>2.2880869477889604E-2</v>
      </c>
      <c r="E128" s="302">
        <f>SUM(B128:D128)</f>
        <v>0.23214459394959569</v>
      </c>
      <c r="F128" s="303"/>
      <c r="G128" s="302">
        <v>0.13832995528480699</v>
      </c>
      <c r="H128" s="302">
        <v>3.4822842242376535E-2</v>
      </c>
      <c r="I128" s="302">
        <v>8.7833299875647835E-4</v>
      </c>
      <c r="J128" s="302">
        <f>SUM(G128:I128)</f>
        <v>0.17403113052593999</v>
      </c>
      <c r="K128" s="303"/>
      <c r="L128" s="302">
        <v>0.14020102900199513</v>
      </c>
      <c r="M128" s="302">
        <v>3.8128277110544666E-2</v>
      </c>
      <c r="N128" s="302">
        <v>8.6157974299510697E-4</v>
      </c>
      <c r="O128" s="302">
        <f>SUM(L128:N128)</f>
        <v>0.17919088585553491</v>
      </c>
    </row>
    <row r="129" spans="1:15" s="236" customFormat="1" x14ac:dyDescent="0.2">
      <c r="A129" s="237" t="str">
        <f>name!E$5</f>
        <v>Professional occupations</v>
      </c>
      <c r="B129" s="302">
        <v>0.20850313076025453</v>
      </c>
      <c r="C129" s="302">
        <v>1.7236656017938792E-2</v>
      </c>
      <c r="D129" s="302">
        <v>1.4918317670826764E-2</v>
      </c>
      <c r="E129" s="302">
        <f t="shared" ref="E129:E136" si="63">SUM(B129:D129)</f>
        <v>0.24065810444902011</v>
      </c>
      <c r="F129" s="303"/>
      <c r="G129" s="302">
        <v>0.15955676275292141</v>
      </c>
      <c r="H129" s="302">
        <v>3.5799103939756438E-2</v>
      </c>
      <c r="I129" s="302">
        <v>1.26778966384701E-3</v>
      </c>
      <c r="J129" s="302">
        <f t="shared" ref="J129:J131" si="64">SUM(G129:I129)</f>
        <v>0.19662365635652485</v>
      </c>
      <c r="K129" s="303"/>
      <c r="L129" s="302">
        <v>0.20062941446798968</v>
      </c>
      <c r="M129" s="302">
        <v>4.2181117615670879E-2</v>
      </c>
      <c r="N129" s="302">
        <v>1.1720351852337748E-3</v>
      </c>
      <c r="O129" s="302">
        <f t="shared" ref="O129:O136" si="65">SUM(L129:N129)</f>
        <v>0.24398256726889433</v>
      </c>
    </row>
    <row r="130" spans="1:15" s="236" customFormat="1" x14ac:dyDescent="0.2">
      <c r="A130" s="237" t="str">
        <f>name!E$6</f>
        <v>Associate professional occupations</v>
      </c>
      <c r="B130" s="302">
        <v>0.27251000617956095</v>
      </c>
      <c r="C130" s="302">
        <v>3.5299012176423963E-2</v>
      </c>
      <c r="D130" s="302">
        <v>1.6745703725063368E-2</v>
      </c>
      <c r="E130" s="302">
        <f t="shared" si="63"/>
        <v>0.32455472208104824</v>
      </c>
      <c r="F130" s="303"/>
      <c r="G130" s="302">
        <v>0.21855558988187432</v>
      </c>
      <c r="H130" s="302">
        <v>6.2118593733495535E-2</v>
      </c>
      <c r="I130" s="302">
        <v>1.3884136431043825E-3</v>
      </c>
      <c r="J130" s="302">
        <f t="shared" si="64"/>
        <v>0.28206259725847421</v>
      </c>
      <c r="K130" s="303"/>
      <c r="L130" s="302">
        <v>0.2587616841890058</v>
      </c>
      <c r="M130" s="302">
        <v>5.1153846701302103E-2</v>
      </c>
      <c r="N130" s="302">
        <v>1.5723387959055857E-3</v>
      </c>
      <c r="O130" s="302">
        <f t="shared" si="65"/>
        <v>0.31148786968621345</v>
      </c>
    </row>
    <row r="131" spans="1:15" s="236" customFormat="1" x14ac:dyDescent="0.2">
      <c r="A131" s="237" t="str">
        <f>name!E$7</f>
        <v>Administrative and secretarial occupations</v>
      </c>
      <c r="B131" s="302">
        <v>0.15726692094167991</v>
      </c>
      <c r="C131" s="302">
        <v>5.3126586763795842E-2</v>
      </c>
      <c r="D131" s="302">
        <v>4.6765430258929753E-3</v>
      </c>
      <c r="E131" s="302">
        <f t="shared" si="63"/>
        <v>0.21507005073136873</v>
      </c>
      <c r="F131" s="303"/>
      <c r="G131" s="302">
        <v>0.1144815218342853</v>
      </c>
      <c r="H131" s="302">
        <v>0.11008040610948445</v>
      </c>
      <c r="I131" s="302">
        <v>3.7052363033128878E-4</v>
      </c>
      <c r="J131" s="302">
        <f t="shared" si="64"/>
        <v>0.22493245157410105</v>
      </c>
      <c r="K131" s="303"/>
      <c r="L131" s="302">
        <v>0.11773532299453705</v>
      </c>
      <c r="M131" s="302">
        <v>0.11416698396756772</v>
      </c>
      <c r="N131" s="302">
        <v>3.0076327351692553E-4</v>
      </c>
      <c r="O131" s="302">
        <f t="shared" si="65"/>
        <v>0.2322030702356217</v>
      </c>
    </row>
    <row r="132" spans="1:15" s="236" customFormat="1" x14ac:dyDescent="0.2">
      <c r="A132" s="237" t="str">
        <f>name!E$8</f>
        <v>Skilled trades occupations</v>
      </c>
      <c r="B132" s="302">
        <v>0.23507099933446404</v>
      </c>
      <c r="C132" s="302">
        <v>8.5508691283229625E-3</v>
      </c>
      <c r="D132" s="302">
        <v>4.2189278373505897E-2</v>
      </c>
      <c r="E132" s="302">
        <f t="shared" si="63"/>
        <v>0.28581114683629288</v>
      </c>
      <c r="F132" s="303"/>
      <c r="G132" s="302">
        <v>0.12271672603349401</v>
      </c>
      <c r="H132" s="302">
        <v>5.3151652552268162E-2</v>
      </c>
      <c r="I132" s="302">
        <v>1.7996571515775232E-3</v>
      </c>
      <c r="J132" s="302">
        <f>SUM(G132:I132)</f>
        <v>0.17766803573733969</v>
      </c>
      <c r="K132" s="303"/>
      <c r="L132" s="302">
        <v>0.11660093049026343</v>
      </c>
      <c r="M132" s="302">
        <v>7.8131259228597816E-2</v>
      </c>
      <c r="N132" s="302">
        <v>1.5922967115565537E-3</v>
      </c>
      <c r="O132" s="302">
        <f t="shared" si="65"/>
        <v>0.19632448643041781</v>
      </c>
    </row>
    <row r="133" spans="1:15" s="236" customFormat="1" x14ac:dyDescent="0.2">
      <c r="A133" s="237" t="str">
        <f>name!E$9</f>
        <v>Caring, leisure and other service occupations</v>
      </c>
      <c r="B133" s="302">
        <v>4.7067862385072101E-2</v>
      </c>
      <c r="C133" s="302">
        <v>6.0094849489566926E-3</v>
      </c>
      <c r="D133" s="302">
        <v>8.5080482978086881E-3</v>
      </c>
      <c r="E133" s="302">
        <f t="shared" si="63"/>
        <v>6.1585395631837486E-2</v>
      </c>
      <c r="F133" s="303"/>
      <c r="G133" s="302">
        <v>3.541414917654942E-2</v>
      </c>
      <c r="H133" s="302">
        <v>9.3857296340267606E-3</v>
      </c>
      <c r="I133" s="302">
        <v>6.8092442594903512E-4</v>
      </c>
      <c r="J133" s="302">
        <f t="shared" ref="J133:J136" si="66">SUM(G133:I133)</f>
        <v>4.5480803236525209E-2</v>
      </c>
      <c r="K133" s="303"/>
      <c r="L133" s="302">
        <v>4.6933199909855998E-2</v>
      </c>
      <c r="M133" s="302">
        <v>7.1044802440140284E-3</v>
      </c>
      <c r="N133" s="302">
        <v>7.4871823288895074E-4</v>
      </c>
      <c r="O133" s="302">
        <f t="shared" si="65"/>
        <v>5.4786398386758979E-2</v>
      </c>
    </row>
    <row r="134" spans="1:15" s="236" customFormat="1" x14ac:dyDescent="0.2">
      <c r="A134" s="237" t="str">
        <f>name!E$10</f>
        <v>Sales and customer service occupations</v>
      </c>
      <c r="B134" s="302">
        <v>5.9207733328962092E-2</v>
      </c>
      <c r="C134" s="302">
        <v>1.9862669149568583E-2</v>
      </c>
      <c r="D134" s="302">
        <v>6.5780913152997476E-3</v>
      </c>
      <c r="E134" s="302">
        <f t="shared" si="63"/>
        <v>8.5648493793830424E-2</v>
      </c>
      <c r="F134" s="303"/>
      <c r="G134" s="302">
        <v>3.9519710593181344E-2</v>
      </c>
      <c r="H134" s="302">
        <v>5.6087814014607947E-2</v>
      </c>
      <c r="I134" s="302">
        <v>2.0245941953553041E-4</v>
      </c>
      <c r="J134" s="302">
        <f t="shared" si="66"/>
        <v>9.5809984027324824E-2</v>
      </c>
      <c r="K134" s="303"/>
      <c r="L134" s="302">
        <v>4.9967057153061434E-2</v>
      </c>
      <c r="M134" s="302">
        <v>4.326296610553463E-2</v>
      </c>
      <c r="N134" s="302">
        <v>1.2229917253448849E-4</v>
      </c>
      <c r="O134" s="302">
        <f t="shared" si="65"/>
        <v>9.3352322431130549E-2</v>
      </c>
    </row>
    <row r="135" spans="1:15" s="236" customFormat="1" x14ac:dyDescent="0.2">
      <c r="A135" s="237" t="str">
        <f>name!E$11</f>
        <v>Process, plant and machine operatives</v>
      </c>
      <c r="B135" s="302">
        <v>0.56659408079179852</v>
      </c>
      <c r="C135" s="302">
        <v>8.7249662761832887E-3</v>
      </c>
      <c r="D135" s="302">
        <v>6.7304913532764453E-3</v>
      </c>
      <c r="E135" s="302">
        <f t="shared" si="63"/>
        <v>0.58204953842125817</v>
      </c>
      <c r="F135" s="303"/>
      <c r="G135" s="302">
        <v>0.28183885883323306</v>
      </c>
      <c r="H135" s="302">
        <v>7.3023742331600458E-2</v>
      </c>
      <c r="I135" s="302">
        <v>3.0943584027823002E-4</v>
      </c>
      <c r="J135" s="302">
        <f t="shared" si="66"/>
        <v>0.35517203700511174</v>
      </c>
      <c r="K135" s="303"/>
      <c r="L135" s="302">
        <v>0.29834734170655686</v>
      </c>
      <c r="M135" s="302">
        <v>8.9482159739177419E-2</v>
      </c>
      <c r="N135" s="302">
        <v>1.5420583254269156E-4</v>
      </c>
      <c r="O135" s="302">
        <f t="shared" si="65"/>
        <v>0.38798370727827691</v>
      </c>
    </row>
    <row r="136" spans="1:15" s="236" customFormat="1" x14ac:dyDescent="0.2">
      <c r="A136" s="237" t="str">
        <f>name!E$12</f>
        <v>Elementary occupations</v>
      </c>
      <c r="B136" s="302">
        <v>0.39828190198976504</v>
      </c>
      <c r="C136" s="302">
        <v>3.5360065127135895E-2</v>
      </c>
      <c r="D136" s="302">
        <v>1.2835986988838843E-2</v>
      </c>
      <c r="E136" s="302">
        <f t="shared" si="63"/>
        <v>0.44647795410573982</v>
      </c>
      <c r="F136" s="303"/>
      <c r="G136" s="302">
        <v>0.19413973929364478</v>
      </c>
      <c r="H136" s="302">
        <v>4.9472662188687143E-2</v>
      </c>
      <c r="I136" s="302">
        <v>6.0690279632484275E-4</v>
      </c>
      <c r="J136" s="302">
        <f t="shared" si="66"/>
        <v>0.24421930427865676</v>
      </c>
      <c r="K136" s="303"/>
      <c r="L136" s="302">
        <v>0.17994281788896613</v>
      </c>
      <c r="M136" s="302">
        <v>6.0561688265120338E-2</v>
      </c>
      <c r="N136" s="302">
        <v>1.184186273061699E-3</v>
      </c>
      <c r="O136" s="302">
        <f t="shared" si="65"/>
        <v>0.24168869242714816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2.1459685309539216</v>
      </c>
      <c r="C138" s="311">
        <f t="shared" ref="C138:E138" si="67">SUM(C128:C136)</f>
        <v>0.19196813881766744</v>
      </c>
      <c r="D138" s="311">
        <f t="shared" si="67"/>
        <v>0.13606333022840233</v>
      </c>
      <c r="E138" s="311">
        <f t="shared" si="67"/>
        <v>2.4739999999999918</v>
      </c>
      <c r="F138" s="311"/>
      <c r="G138" s="311">
        <f t="shared" ref="G138:J138" si="68">SUM(G128:G136)</f>
        <v>1.3045530136839907</v>
      </c>
      <c r="H138" s="311">
        <f t="shared" si="68"/>
        <v>0.48394254674630344</v>
      </c>
      <c r="I138" s="311">
        <f t="shared" si="68"/>
        <v>7.5044395697043218E-3</v>
      </c>
      <c r="J138" s="311">
        <f t="shared" si="68"/>
        <v>1.795999999999998</v>
      </c>
      <c r="K138" s="311"/>
      <c r="L138" s="311">
        <f t="shared" ref="L138:O138" si="69">SUM(L128:L136)</f>
        <v>1.4091187978022315</v>
      </c>
      <c r="M138" s="311">
        <f t="shared" si="69"/>
        <v>0.52417277897752956</v>
      </c>
      <c r="N138" s="311">
        <f t="shared" si="69"/>
        <v>7.7084232202357765E-3</v>
      </c>
      <c r="O138" s="311">
        <f t="shared" si="69"/>
        <v>1.9409999999999969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0.90498505044061162</v>
      </c>
      <c r="C145" s="302">
        <v>0.12331751302613719</v>
      </c>
      <c r="D145" s="302">
        <v>0.32258542396085765</v>
      </c>
      <c r="E145" s="302">
        <f>SUM(B145:D145)</f>
        <v>1.3508879874276065</v>
      </c>
      <c r="F145" s="303"/>
      <c r="G145" s="302">
        <v>1.0117984035996772</v>
      </c>
      <c r="H145" s="302">
        <v>0.17267765155817197</v>
      </c>
      <c r="I145" s="302">
        <v>0.79030343134547443</v>
      </c>
      <c r="J145" s="302">
        <f>SUM(G145:I145)</f>
        <v>1.9747794865033237</v>
      </c>
      <c r="K145" s="303"/>
      <c r="L145" s="302">
        <v>0.97751097621595939</v>
      </c>
      <c r="M145" s="302">
        <v>0.18952099267699959</v>
      </c>
      <c r="N145" s="302">
        <v>0.84849381590499562</v>
      </c>
      <c r="O145" s="302">
        <f>SUM(L145:N145)</f>
        <v>2.0155257847979544</v>
      </c>
    </row>
    <row r="146" spans="1:15" s="236" customFormat="1" x14ac:dyDescent="0.2">
      <c r="A146" s="237" t="str">
        <f>name!E$5</f>
        <v>Professional occupations</v>
      </c>
      <c r="B146" s="302">
        <v>1.5912788072894497</v>
      </c>
      <c r="C146" s="302">
        <v>8.6155546295463042E-2</v>
      </c>
      <c r="D146" s="302">
        <v>0.23173681757012313</v>
      </c>
      <c r="E146" s="302">
        <f t="shared" ref="E146:E153" si="70">SUM(B146:D146)</f>
        <v>1.9091711711550359</v>
      </c>
      <c r="F146" s="303"/>
      <c r="G146" s="302">
        <v>1.9408161036915341</v>
      </c>
      <c r="H146" s="302">
        <v>0.10349291698808169</v>
      </c>
      <c r="I146" s="302">
        <v>0.53210449497803269</v>
      </c>
      <c r="J146" s="302">
        <f t="shared" ref="J146:J148" si="71">SUM(G146:I146)</f>
        <v>2.5764135156576486</v>
      </c>
      <c r="K146" s="303"/>
      <c r="L146" s="302">
        <v>2.6526276661575903</v>
      </c>
      <c r="M146" s="302">
        <v>0.1231194217850167</v>
      </c>
      <c r="N146" s="302">
        <v>0.43358502295410878</v>
      </c>
      <c r="O146" s="302">
        <f t="shared" ref="O146:O153" si="72">SUM(L146:N146)</f>
        <v>3.2093321108967157</v>
      </c>
    </row>
    <row r="147" spans="1:15" s="236" customFormat="1" x14ac:dyDescent="0.2">
      <c r="A147" s="237" t="str">
        <f>name!E$6</f>
        <v>Associate professional occupations</v>
      </c>
      <c r="B147" s="302">
        <v>0.77645712282702772</v>
      </c>
      <c r="C147" s="302">
        <v>0.1166587281041704</v>
      </c>
      <c r="D147" s="302">
        <v>8.3412886814922732E-2</v>
      </c>
      <c r="E147" s="302">
        <f t="shared" si="70"/>
        <v>0.97652873774612092</v>
      </c>
      <c r="F147" s="303"/>
      <c r="G147" s="302">
        <v>0.91473010025345303</v>
      </c>
      <c r="H147" s="302">
        <v>0.12899100674073816</v>
      </c>
      <c r="I147" s="302">
        <v>0.15011474921022858</v>
      </c>
      <c r="J147" s="302">
        <f t="shared" si="71"/>
        <v>1.1938358562044198</v>
      </c>
      <c r="K147" s="303"/>
      <c r="L147" s="302">
        <v>0.98945098867036696</v>
      </c>
      <c r="M147" s="302">
        <v>0.12275865726052135</v>
      </c>
      <c r="N147" s="302">
        <v>0.1622174840498663</v>
      </c>
      <c r="O147" s="302">
        <f t="shared" si="72"/>
        <v>1.2744271299807546</v>
      </c>
    </row>
    <row r="148" spans="1:15" s="236" customFormat="1" x14ac:dyDescent="0.2">
      <c r="A148" s="237" t="str">
        <f>name!E$7</f>
        <v>Administrative and secretarial occupations</v>
      </c>
      <c r="B148" s="302">
        <v>0.95775817150027964</v>
      </c>
      <c r="C148" s="302">
        <v>0.66303760621271168</v>
      </c>
      <c r="D148" s="302">
        <v>0.18286168175273321</v>
      </c>
      <c r="E148" s="302">
        <f t="shared" si="70"/>
        <v>1.8036574594657244</v>
      </c>
      <c r="F148" s="303"/>
      <c r="G148" s="302">
        <v>0.95285813974249844</v>
      </c>
      <c r="H148" s="302">
        <v>0.57671440908116212</v>
      </c>
      <c r="I148" s="302">
        <v>0.1761593394036842</v>
      </c>
      <c r="J148" s="302">
        <f t="shared" si="71"/>
        <v>1.7057318882273449</v>
      </c>
      <c r="K148" s="303"/>
      <c r="L148" s="302">
        <v>0.87207840460988806</v>
      </c>
      <c r="M148" s="302">
        <v>0.58547527097917551</v>
      </c>
      <c r="N148" s="302">
        <v>0.13305789187273001</v>
      </c>
      <c r="O148" s="302">
        <f t="shared" si="72"/>
        <v>1.5906115674617938</v>
      </c>
    </row>
    <row r="149" spans="1:15" s="236" customFormat="1" x14ac:dyDescent="0.2">
      <c r="A149" s="237" t="str">
        <f>name!E$8</f>
        <v>Skilled trades occupations</v>
      </c>
      <c r="B149" s="302">
        <v>5.1469332487969535</v>
      </c>
      <c r="C149" s="302">
        <v>0.2841491030466623</v>
      </c>
      <c r="D149" s="302">
        <v>4.3500090674070853</v>
      </c>
      <c r="E149" s="302">
        <f t="shared" si="70"/>
        <v>9.7810914192506999</v>
      </c>
      <c r="F149" s="303"/>
      <c r="G149" s="302">
        <v>3.8629292966946229</v>
      </c>
      <c r="H149" s="302">
        <v>0.1365018249279506</v>
      </c>
      <c r="I149" s="302">
        <v>6.8844100962406696</v>
      </c>
      <c r="J149" s="302">
        <f>SUM(G149:I149)</f>
        <v>10.883841217863242</v>
      </c>
      <c r="K149" s="303"/>
      <c r="L149" s="302">
        <v>2.9795386738921987</v>
      </c>
      <c r="M149" s="302">
        <v>0.19229293581900794</v>
      </c>
      <c r="N149" s="302">
        <v>6.8675367190357921</v>
      </c>
      <c r="O149" s="302">
        <f t="shared" si="72"/>
        <v>10.039368328746999</v>
      </c>
    </row>
    <row r="150" spans="1:15" s="236" customFormat="1" x14ac:dyDescent="0.2">
      <c r="A150" s="237" t="str">
        <f>name!E$9</f>
        <v>Caring, leisure and other service occupations</v>
      </c>
      <c r="B150" s="302">
        <v>2.7339874015315749E-2</v>
      </c>
      <c r="C150" s="302">
        <v>1.5098446214444861E-2</v>
      </c>
      <c r="D150" s="302">
        <v>6.8137907868507114E-3</v>
      </c>
      <c r="E150" s="302">
        <f t="shared" si="70"/>
        <v>4.9252111016611318E-2</v>
      </c>
      <c r="F150" s="303"/>
      <c r="G150" s="302">
        <v>2.7855877848499234E-2</v>
      </c>
      <c r="H150" s="302">
        <v>1.2411519447285429E-2</v>
      </c>
      <c r="I150" s="302">
        <v>9.1085866331861009E-3</v>
      </c>
      <c r="J150" s="302">
        <f t="shared" ref="J150:J153" si="73">SUM(G150:I150)</f>
        <v>4.9375983928970767E-2</v>
      </c>
      <c r="K150" s="303"/>
      <c r="L150" s="302">
        <v>2.559540833457E-2</v>
      </c>
      <c r="M150" s="302">
        <v>1.0159001377232598E-2</v>
      </c>
      <c r="N150" s="302">
        <v>1.3320085314026023E-2</v>
      </c>
      <c r="O150" s="302">
        <f t="shared" si="72"/>
        <v>4.907449502582862E-2</v>
      </c>
    </row>
    <row r="151" spans="1:15" s="236" customFormat="1" x14ac:dyDescent="0.2">
      <c r="A151" s="237" t="str">
        <f>name!E$10</f>
        <v>Sales and customer service occupations</v>
      </c>
      <c r="B151" s="302">
        <v>0.22377995547176646</v>
      </c>
      <c r="C151" s="302">
        <v>0.14295493614973157</v>
      </c>
      <c r="D151" s="302">
        <v>3.995495248700718E-2</v>
      </c>
      <c r="E151" s="302">
        <f t="shared" si="70"/>
        <v>0.40668984410850523</v>
      </c>
      <c r="F151" s="303"/>
      <c r="G151" s="302">
        <v>0.21681615561096124</v>
      </c>
      <c r="H151" s="302">
        <v>0.13229283065538983</v>
      </c>
      <c r="I151" s="302">
        <v>6.113631805543869E-2</v>
      </c>
      <c r="J151" s="302">
        <f t="shared" si="73"/>
        <v>0.41024530432178974</v>
      </c>
      <c r="K151" s="303"/>
      <c r="L151" s="302">
        <v>0.22444108376495858</v>
      </c>
      <c r="M151" s="302">
        <v>0.1423602433376169</v>
      </c>
      <c r="N151" s="302">
        <v>6.7018696943539929E-2</v>
      </c>
      <c r="O151" s="302">
        <f t="shared" si="72"/>
        <v>0.43382002404611542</v>
      </c>
    </row>
    <row r="152" spans="1:15" s="236" customFormat="1" x14ac:dyDescent="0.2">
      <c r="A152" s="237" t="str">
        <f>name!E$11</f>
        <v>Process, plant and machine operatives</v>
      </c>
      <c r="B152" s="302">
        <v>1.2261112570715071</v>
      </c>
      <c r="C152" s="302">
        <v>6.2502883192070896E-2</v>
      </c>
      <c r="D152" s="302">
        <v>0.29455483497745943</v>
      </c>
      <c r="E152" s="302">
        <f t="shared" si="70"/>
        <v>1.5831689752410374</v>
      </c>
      <c r="F152" s="303"/>
      <c r="G152" s="302">
        <v>0.92840582414659523</v>
      </c>
      <c r="H152" s="302">
        <v>5.2479343047507898E-2</v>
      </c>
      <c r="I152" s="302">
        <v>0.63970986612537406</v>
      </c>
      <c r="J152" s="302">
        <f t="shared" si="73"/>
        <v>1.6205950333194772</v>
      </c>
      <c r="K152" s="303"/>
      <c r="L152" s="302">
        <v>0.81971626642697559</v>
      </c>
      <c r="M152" s="302">
        <v>4.9794924606157719E-2</v>
      </c>
      <c r="N152" s="302">
        <v>0.94698190372759594</v>
      </c>
      <c r="O152" s="302">
        <f t="shared" si="72"/>
        <v>1.8164930947607294</v>
      </c>
    </row>
    <row r="153" spans="1:15" s="236" customFormat="1" x14ac:dyDescent="0.2">
      <c r="A153" s="237" t="str">
        <f>name!E$12</f>
        <v>Elementary occupations</v>
      </c>
      <c r="B153" s="302">
        <v>0.65932604978487963</v>
      </c>
      <c r="C153" s="302">
        <v>0.35239708910770257</v>
      </c>
      <c r="D153" s="302">
        <v>0.37982915569605957</v>
      </c>
      <c r="E153" s="302">
        <f t="shared" si="70"/>
        <v>1.3915522945886418</v>
      </c>
      <c r="F153" s="303"/>
      <c r="G153" s="302">
        <v>0.48292846517918336</v>
      </c>
      <c r="H153" s="302">
        <v>0.24201662855397971</v>
      </c>
      <c r="I153" s="302">
        <v>0.62423662024059923</v>
      </c>
      <c r="J153" s="302">
        <f t="shared" si="73"/>
        <v>1.3491817139737623</v>
      </c>
      <c r="K153" s="303"/>
      <c r="L153" s="302">
        <v>0.57861547709723316</v>
      </c>
      <c r="M153" s="302">
        <v>0.23095273367589841</v>
      </c>
      <c r="N153" s="302">
        <v>0.85977925350994733</v>
      </c>
      <c r="O153" s="302">
        <f t="shared" si="72"/>
        <v>1.6693474642830788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11.513969537197791</v>
      </c>
      <c r="C155" s="311">
        <f t="shared" ref="C155:E155" si="74">SUM(C145:C153)</f>
        <v>1.8462718513490946</v>
      </c>
      <c r="D155" s="311">
        <f t="shared" si="74"/>
        <v>5.8917586114530982</v>
      </c>
      <c r="E155" s="311">
        <f t="shared" si="74"/>
        <v>19.251999999999985</v>
      </c>
      <c r="F155" s="311"/>
      <c r="G155" s="311">
        <f t="shared" ref="G155:J155" si="75">SUM(G145:G153)</f>
        <v>10.339138366767026</v>
      </c>
      <c r="H155" s="311">
        <f t="shared" si="75"/>
        <v>1.5575781310002674</v>
      </c>
      <c r="I155" s="311">
        <f t="shared" si="75"/>
        <v>9.8672835022326879</v>
      </c>
      <c r="J155" s="311">
        <f t="shared" si="75"/>
        <v>21.763999999999985</v>
      </c>
      <c r="K155" s="311"/>
      <c r="L155" s="311">
        <f t="shared" ref="L155:O155" si="76">SUM(L145:L153)</f>
        <v>10.119574945169742</v>
      </c>
      <c r="M155" s="311">
        <f t="shared" si="76"/>
        <v>1.6464341815176269</v>
      </c>
      <c r="N155" s="311">
        <f t="shared" si="76"/>
        <v>10.331990873312604</v>
      </c>
      <c r="O155" s="311">
        <f t="shared" si="76"/>
        <v>22.097999999999971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4.4610231659747317</v>
      </c>
      <c r="C162" s="302">
        <v>0.51527024753020556</v>
      </c>
      <c r="D162" s="302">
        <v>1.0541282397617118</v>
      </c>
      <c r="E162" s="302">
        <f>SUM(B162:D162)</f>
        <v>6.0304216532666484</v>
      </c>
      <c r="F162" s="303"/>
      <c r="G162" s="302">
        <v>4.7039062189453098</v>
      </c>
      <c r="H162" s="302">
        <v>0.84020652706833354</v>
      </c>
      <c r="I162" s="302">
        <v>1.0565978062949997</v>
      </c>
      <c r="J162" s="302">
        <f>SUM(G162:I162)</f>
        <v>6.6007105523086427</v>
      </c>
      <c r="K162" s="303"/>
      <c r="L162" s="302">
        <v>4.8535160486925548</v>
      </c>
      <c r="M162" s="302">
        <v>0.94254593664805286</v>
      </c>
      <c r="N162" s="302">
        <v>1.1883720613660211</v>
      </c>
      <c r="O162" s="302">
        <f>SUM(L162:N162)</f>
        <v>6.9844340467066282</v>
      </c>
    </row>
    <row r="163" spans="1:15" s="236" customFormat="1" x14ac:dyDescent="0.2">
      <c r="A163" s="237" t="str">
        <f>name!E$5</f>
        <v>Professional occupations</v>
      </c>
      <c r="B163" s="302">
        <v>2.8925345485198921</v>
      </c>
      <c r="C163" s="302">
        <v>0.80362701755884569</v>
      </c>
      <c r="D163" s="302">
        <v>0.32003682635934727</v>
      </c>
      <c r="E163" s="302">
        <f t="shared" ref="E163:E170" si="77">SUM(B163:D163)</f>
        <v>4.0161983924380849</v>
      </c>
      <c r="F163" s="303"/>
      <c r="G163" s="302">
        <v>3.44887857646206</v>
      </c>
      <c r="H163" s="302">
        <v>1.0584190454941669</v>
      </c>
      <c r="I163" s="302">
        <v>0.23731658460622992</v>
      </c>
      <c r="J163" s="302">
        <f t="shared" ref="J163:J165" si="78">SUM(G163:I163)</f>
        <v>4.7446142065624564</v>
      </c>
      <c r="K163" s="303"/>
      <c r="L163" s="302">
        <v>4.6298774650632968</v>
      </c>
      <c r="M163" s="302">
        <v>1.1160027876871943</v>
      </c>
      <c r="N163" s="302">
        <v>0.18836656310322361</v>
      </c>
      <c r="O163" s="302">
        <f t="shared" ref="O163:O170" si="79">SUM(L163:N163)</f>
        <v>5.9342468158537152</v>
      </c>
    </row>
    <row r="164" spans="1:15" s="236" customFormat="1" x14ac:dyDescent="0.2">
      <c r="A164" s="237" t="str">
        <f>name!E$6</f>
        <v>Associate professional occupations</v>
      </c>
      <c r="B164" s="302">
        <v>2.7881976869913974</v>
      </c>
      <c r="C164" s="302">
        <v>0.73038087823105435</v>
      </c>
      <c r="D164" s="302">
        <v>0.18571661892090222</v>
      </c>
      <c r="E164" s="302">
        <f t="shared" si="77"/>
        <v>3.704295184143354</v>
      </c>
      <c r="F164" s="303"/>
      <c r="G164" s="302">
        <v>3.0167223991688425</v>
      </c>
      <c r="H164" s="302">
        <v>0.84524134813908158</v>
      </c>
      <c r="I164" s="302">
        <v>0.14630750845837315</v>
      </c>
      <c r="J164" s="302">
        <f t="shared" si="78"/>
        <v>4.0082712557662976</v>
      </c>
      <c r="K164" s="303"/>
      <c r="L164" s="302">
        <v>3.405254325847455</v>
      </c>
      <c r="M164" s="302">
        <v>0.77638280435458273</v>
      </c>
      <c r="N164" s="302">
        <v>0.13747084356221845</v>
      </c>
      <c r="O164" s="302">
        <f t="shared" si="79"/>
        <v>4.3191079737642566</v>
      </c>
    </row>
    <row r="165" spans="1:15" s="236" customFormat="1" x14ac:dyDescent="0.2">
      <c r="A165" s="237" t="str">
        <f>name!E$7</f>
        <v>Administrative and secretarial occupations</v>
      </c>
      <c r="B165" s="302">
        <v>3.2014256176661946</v>
      </c>
      <c r="C165" s="302">
        <v>1.601711102757557</v>
      </c>
      <c r="D165" s="302">
        <v>6.1463284084027611E-2</v>
      </c>
      <c r="E165" s="302">
        <f t="shared" si="77"/>
        <v>4.8646000045077784</v>
      </c>
      <c r="F165" s="303"/>
      <c r="G165" s="302">
        <v>3.1184855518214909</v>
      </c>
      <c r="H165" s="302">
        <v>1.6351815330566151</v>
      </c>
      <c r="I165" s="302">
        <v>7.5539601660424921E-2</v>
      </c>
      <c r="J165" s="302">
        <f t="shared" si="78"/>
        <v>4.829206686538531</v>
      </c>
      <c r="K165" s="303"/>
      <c r="L165" s="302">
        <v>3.5324318490550453</v>
      </c>
      <c r="M165" s="302">
        <v>1.5216737015700119</v>
      </c>
      <c r="N165" s="302">
        <v>5.4164145776639812E-2</v>
      </c>
      <c r="O165" s="302">
        <f t="shared" si="79"/>
        <v>5.1082696964016971</v>
      </c>
    </row>
    <row r="166" spans="1:15" s="236" customFormat="1" x14ac:dyDescent="0.2">
      <c r="A166" s="237" t="str">
        <f>name!E$8</f>
        <v>Skilled trades occupations</v>
      </c>
      <c r="B166" s="302">
        <v>3.5140745008119767</v>
      </c>
      <c r="C166" s="302">
        <v>0.50860276524174464</v>
      </c>
      <c r="D166" s="302">
        <v>0.94680253673006654</v>
      </c>
      <c r="E166" s="302">
        <f t="shared" si="77"/>
        <v>4.9694798027837876</v>
      </c>
      <c r="F166" s="303"/>
      <c r="G166" s="302">
        <v>2.8715156882974044</v>
      </c>
      <c r="H166" s="302">
        <v>0.42933617158146808</v>
      </c>
      <c r="I166" s="302">
        <v>0.57455211411030194</v>
      </c>
      <c r="J166" s="302">
        <f>SUM(G166:I166)</f>
        <v>3.8754039739891746</v>
      </c>
      <c r="K166" s="303"/>
      <c r="L166" s="302">
        <v>2.6138934727979244</v>
      </c>
      <c r="M166" s="302">
        <v>0.47393230240848938</v>
      </c>
      <c r="N166" s="302">
        <v>0.67616334783186982</v>
      </c>
      <c r="O166" s="302">
        <f t="shared" si="79"/>
        <v>3.7639891230382836</v>
      </c>
    </row>
    <row r="167" spans="1:15" s="236" customFormat="1" x14ac:dyDescent="0.2">
      <c r="A167" s="237" t="str">
        <f>name!E$9</f>
        <v>Caring, leisure and other service occupations</v>
      </c>
      <c r="B167" s="302">
        <v>0.26572446564496727</v>
      </c>
      <c r="C167" s="302">
        <v>9.6114286865446943E-2</v>
      </c>
      <c r="D167" s="302">
        <v>3.0043421702342529E-2</v>
      </c>
      <c r="E167" s="302">
        <f t="shared" si="77"/>
        <v>0.39188217421275673</v>
      </c>
      <c r="F167" s="303"/>
      <c r="G167" s="302">
        <v>0.25905973499761631</v>
      </c>
      <c r="H167" s="302">
        <v>8.456545829466916E-2</v>
      </c>
      <c r="I167" s="302">
        <v>5.4326269620974671E-2</v>
      </c>
      <c r="J167" s="302">
        <f t="shared" ref="J167:J170" si="80">SUM(G167:I167)</f>
        <v>0.39795146291326011</v>
      </c>
      <c r="K167" s="303"/>
      <c r="L167" s="302">
        <v>0.33955507818396441</v>
      </c>
      <c r="M167" s="302">
        <v>6.1590182099358015E-2</v>
      </c>
      <c r="N167" s="302">
        <v>9.6070002506439697E-2</v>
      </c>
      <c r="O167" s="302">
        <f t="shared" si="79"/>
        <v>0.49721526278976214</v>
      </c>
    </row>
    <row r="168" spans="1:15" s="236" customFormat="1" x14ac:dyDescent="0.2">
      <c r="A168" s="237" t="str">
        <f>name!E$10</f>
        <v>Sales and customer service occupations</v>
      </c>
      <c r="B168" s="302">
        <v>3.1052254918815949</v>
      </c>
      <c r="C168" s="302">
        <v>9.5949407684507122</v>
      </c>
      <c r="D168" s="302">
        <v>0.48637310350715396</v>
      </c>
      <c r="E168" s="302">
        <f t="shared" si="77"/>
        <v>13.18653936383946</v>
      </c>
      <c r="F168" s="303"/>
      <c r="G168" s="302">
        <v>2.6433778995984736</v>
      </c>
      <c r="H168" s="302">
        <v>8.8401129996296142</v>
      </c>
      <c r="I168" s="302">
        <v>0.30109444103240068</v>
      </c>
      <c r="J168" s="302">
        <f t="shared" si="80"/>
        <v>11.784585340260488</v>
      </c>
      <c r="K168" s="303"/>
      <c r="L168" s="302">
        <v>2.2882103468736892</v>
      </c>
      <c r="M168" s="302">
        <v>7.8090402457584034</v>
      </c>
      <c r="N168" s="302">
        <v>0.20712268977460682</v>
      </c>
      <c r="O168" s="302">
        <f t="shared" si="79"/>
        <v>10.304373282406701</v>
      </c>
    </row>
    <row r="169" spans="1:15" s="236" customFormat="1" x14ac:dyDescent="0.2">
      <c r="A169" s="237" t="str">
        <f>name!E$11</f>
        <v>Process, plant and machine operatives</v>
      </c>
      <c r="B169" s="302">
        <v>3.4578496067619509</v>
      </c>
      <c r="C169" s="302">
        <v>0.69828186098361411</v>
      </c>
      <c r="D169" s="302">
        <v>9.1935063982130083E-2</v>
      </c>
      <c r="E169" s="302">
        <f t="shared" si="77"/>
        <v>4.2480665317276953</v>
      </c>
      <c r="F169" s="303"/>
      <c r="G169" s="302">
        <v>2.6075960983508648</v>
      </c>
      <c r="H169" s="302">
        <v>0.70873542412494883</v>
      </c>
      <c r="I169" s="302">
        <v>7.5995462922503892E-2</v>
      </c>
      <c r="J169" s="302">
        <f t="shared" si="80"/>
        <v>3.3923269853983173</v>
      </c>
      <c r="K169" s="303"/>
      <c r="L169" s="302">
        <v>2.4699825935581634</v>
      </c>
      <c r="M169" s="302">
        <v>0.77096077753566394</v>
      </c>
      <c r="N169" s="302">
        <v>0.10167977106819558</v>
      </c>
      <c r="O169" s="302">
        <f t="shared" si="79"/>
        <v>3.3426231421620227</v>
      </c>
    </row>
    <row r="170" spans="1:15" s="236" customFormat="1" x14ac:dyDescent="0.2">
      <c r="A170" s="237" t="str">
        <f>name!E$12</f>
        <v>Elementary occupations</v>
      </c>
      <c r="B170" s="302">
        <v>2.8998492332912966</v>
      </c>
      <c r="C170" s="302">
        <v>2.5613726269249568</v>
      </c>
      <c r="D170" s="302">
        <v>0.10529503286419324</v>
      </c>
      <c r="E170" s="302">
        <f t="shared" si="77"/>
        <v>5.5665168930804469</v>
      </c>
      <c r="F170" s="303"/>
      <c r="G170" s="302">
        <v>2.1021183543655844</v>
      </c>
      <c r="H170" s="302">
        <v>2.023503719372663</v>
      </c>
      <c r="I170" s="302">
        <v>8.8307462524641236E-2</v>
      </c>
      <c r="J170" s="302">
        <f t="shared" si="80"/>
        <v>4.2139295362628886</v>
      </c>
      <c r="K170" s="303"/>
      <c r="L170" s="302">
        <v>2.2614756531347604</v>
      </c>
      <c r="M170" s="302">
        <v>2.1028673123121071</v>
      </c>
      <c r="N170" s="302">
        <v>0.14839769143000017</v>
      </c>
      <c r="O170" s="302">
        <f t="shared" si="79"/>
        <v>4.5127406568768684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26.585904317543999</v>
      </c>
      <c r="C172" s="311">
        <f t="shared" ref="C172:E172" si="81">SUM(C162:C170)</f>
        <v>17.110301554544137</v>
      </c>
      <c r="D172" s="311">
        <f t="shared" si="81"/>
        <v>3.281794127911875</v>
      </c>
      <c r="E172" s="311">
        <f t="shared" si="81"/>
        <v>46.978000000000009</v>
      </c>
      <c r="F172" s="311"/>
      <c r="G172" s="311">
        <f t="shared" ref="G172:J172" si="82">SUM(G162:G170)</f>
        <v>24.771660522007647</v>
      </c>
      <c r="H172" s="311">
        <f t="shared" si="82"/>
        <v>16.465302226761562</v>
      </c>
      <c r="I172" s="311">
        <f t="shared" si="82"/>
        <v>2.6100372512308496</v>
      </c>
      <c r="J172" s="311">
        <f t="shared" si="82"/>
        <v>43.847000000000058</v>
      </c>
      <c r="K172" s="311"/>
      <c r="L172" s="311">
        <f t="shared" ref="L172:O172" si="83">SUM(L162:L170)</f>
        <v>26.394196833206856</v>
      </c>
      <c r="M172" s="311">
        <f t="shared" si="83"/>
        <v>15.574996050373862</v>
      </c>
      <c r="N172" s="311">
        <f t="shared" si="83"/>
        <v>2.7978071164192149</v>
      </c>
      <c r="O172" s="311">
        <f t="shared" si="83"/>
        <v>44.766999999999939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0.75290089384390713</v>
      </c>
      <c r="C179" s="302">
        <v>3.7061685861282834E-2</v>
      </c>
      <c r="D179" s="302">
        <v>0.15101915114757081</v>
      </c>
      <c r="E179" s="302">
        <f>SUM(B179:D179)</f>
        <v>0.94098173085276071</v>
      </c>
      <c r="F179" s="303"/>
      <c r="G179" s="302">
        <v>1.1416447948035753</v>
      </c>
      <c r="H179" s="302">
        <v>0.14276215019997235</v>
      </c>
      <c r="I179" s="302">
        <v>0.22621567759434047</v>
      </c>
      <c r="J179" s="302">
        <f>SUM(G179:I179)</f>
        <v>1.510622622597888</v>
      </c>
      <c r="K179" s="303"/>
      <c r="L179" s="302">
        <v>1.2709718649927528</v>
      </c>
      <c r="M179" s="302">
        <v>0.16562700670486991</v>
      </c>
      <c r="N179" s="302">
        <v>0.24333498385480942</v>
      </c>
      <c r="O179" s="302">
        <f>SUM(L179:N179)</f>
        <v>1.6799338555524321</v>
      </c>
    </row>
    <row r="180" spans="1:15" s="236" customFormat="1" x14ac:dyDescent="0.2">
      <c r="A180" s="237" t="str">
        <f>name!E$5</f>
        <v>Professional occupations</v>
      </c>
      <c r="B180" s="302">
        <v>0.54085173857604318</v>
      </c>
      <c r="C180" s="302">
        <v>3.1197811711843746E-2</v>
      </c>
      <c r="D180" s="302">
        <v>5.0732652121051304E-2</v>
      </c>
      <c r="E180" s="302">
        <f t="shared" ref="E180:E187" si="84">SUM(B180:D180)</f>
        <v>0.62278220240893822</v>
      </c>
      <c r="F180" s="303"/>
      <c r="G180" s="302">
        <v>0.92745429473742269</v>
      </c>
      <c r="H180" s="302">
        <v>0.10745006693414123</v>
      </c>
      <c r="I180" s="302">
        <v>6.9862381215108058E-2</v>
      </c>
      <c r="J180" s="302">
        <f t="shared" ref="J180:J182" si="85">SUM(G180:I180)</f>
        <v>1.1047667428866719</v>
      </c>
      <c r="K180" s="303"/>
      <c r="L180" s="302">
        <v>1.3088382087051642</v>
      </c>
      <c r="M180" s="302">
        <v>0.16378213696130611</v>
      </c>
      <c r="N180" s="302">
        <v>6.3297661169261263E-2</v>
      </c>
      <c r="O180" s="302">
        <f t="shared" ref="O180:O187" si="86">SUM(L180:N180)</f>
        <v>1.5359180068357317</v>
      </c>
    </row>
    <row r="181" spans="1:15" s="236" customFormat="1" x14ac:dyDescent="0.2">
      <c r="A181" s="237" t="str">
        <f>name!E$6</f>
        <v>Associate professional occupations</v>
      </c>
      <c r="B181" s="302">
        <v>0.54007673159198244</v>
      </c>
      <c r="C181" s="302">
        <v>4.9319680568297615E-2</v>
      </c>
      <c r="D181" s="302">
        <v>2.8426303439222946E-2</v>
      </c>
      <c r="E181" s="302">
        <f t="shared" si="84"/>
        <v>0.61782271559950297</v>
      </c>
      <c r="F181" s="303"/>
      <c r="G181" s="302">
        <v>0.80729346258952694</v>
      </c>
      <c r="H181" s="302">
        <v>0.12609762098312419</v>
      </c>
      <c r="I181" s="302">
        <v>3.898552062566412E-2</v>
      </c>
      <c r="J181" s="302">
        <f t="shared" si="85"/>
        <v>0.97237660419831518</v>
      </c>
      <c r="K181" s="303"/>
      <c r="L181" s="302">
        <v>0.87302937743959952</v>
      </c>
      <c r="M181" s="302">
        <v>0.15521091011837945</v>
      </c>
      <c r="N181" s="302">
        <v>4.4362146473566968E-2</v>
      </c>
      <c r="O181" s="302">
        <f t="shared" si="86"/>
        <v>1.0726024340315461</v>
      </c>
    </row>
    <row r="182" spans="1:15" s="236" customFormat="1" x14ac:dyDescent="0.2">
      <c r="A182" s="237" t="str">
        <f>name!E$7</f>
        <v>Administrative and secretarial occupations</v>
      </c>
      <c r="B182" s="302">
        <v>0.92126629501606228</v>
      </c>
      <c r="C182" s="302">
        <v>0.35122170890004656</v>
      </c>
      <c r="D182" s="302">
        <v>2.6710407234769428E-2</v>
      </c>
      <c r="E182" s="302">
        <f t="shared" si="84"/>
        <v>1.2991984111508783</v>
      </c>
      <c r="F182" s="303"/>
      <c r="G182" s="302">
        <v>1.2490465366879067</v>
      </c>
      <c r="H182" s="302">
        <v>0.55996833887477004</v>
      </c>
      <c r="I182" s="302">
        <v>2.9809765622525464E-2</v>
      </c>
      <c r="J182" s="302">
        <f t="shared" si="85"/>
        <v>1.8388246411852021</v>
      </c>
      <c r="K182" s="303"/>
      <c r="L182" s="302">
        <v>1.5634833489350675</v>
      </c>
      <c r="M182" s="302">
        <v>0.5882553402802817</v>
      </c>
      <c r="N182" s="302">
        <v>3.0189887705413077E-2</v>
      </c>
      <c r="O182" s="302">
        <f t="shared" si="86"/>
        <v>2.1819285769207624</v>
      </c>
    </row>
    <row r="183" spans="1:15" s="236" customFormat="1" x14ac:dyDescent="0.2">
      <c r="A183" s="237" t="str">
        <f>name!E$8</f>
        <v>Skilled trades occupations</v>
      </c>
      <c r="B183" s="302">
        <v>0.47984859785150302</v>
      </c>
      <c r="C183" s="302">
        <v>0.12399515819510404</v>
      </c>
      <c r="D183" s="302">
        <v>0.17050721045555461</v>
      </c>
      <c r="E183" s="302">
        <f t="shared" si="84"/>
        <v>0.77435096650216162</v>
      </c>
      <c r="F183" s="303"/>
      <c r="G183" s="302">
        <v>0.45832140004267918</v>
      </c>
      <c r="H183" s="302">
        <v>0.11116907700515045</v>
      </c>
      <c r="I183" s="302">
        <v>0.15030380585098041</v>
      </c>
      <c r="J183" s="302">
        <f>SUM(G183:I183)</f>
        <v>0.71979428289880998</v>
      </c>
      <c r="K183" s="303"/>
      <c r="L183" s="302">
        <v>0.37008252182270213</v>
      </c>
      <c r="M183" s="302">
        <v>0.16578043990566538</v>
      </c>
      <c r="N183" s="302">
        <v>0.153822091373195</v>
      </c>
      <c r="O183" s="302">
        <f t="shared" si="86"/>
        <v>0.68968505310156247</v>
      </c>
    </row>
    <row r="184" spans="1:15" s="236" customFormat="1" x14ac:dyDescent="0.2">
      <c r="A184" s="237" t="str">
        <f>name!E$9</f>
        <v>Caring, leisure and other service occupations</v>
      </c>
      <c r="B184" s="302">
        <v>0.35020513573384882</v>
      </c>
      <c r="C184" s="302">
        <v>0.1684329513815061</v>
      </c>
      <c r="D184" s="302">
        <v>5.8708732764497562E-2</v>
      </c>
      <c r="E184" s="302">
        <f t="shared" si="84"/>
        <v>0.57734681987985237</v>
      </c>
      <c r="F184" s="303"/>
      <c r="G184" s="302">
        <v>0.44463373024798808</v>
      </c>
      <c r="H184" s="302">
        <v>0.43307016218165711</v>
      </c>
      <c r="I184" s="302">
        <v>7.5312767676262951E-2</v>
      </c>
      <c r="J184" s="302">
        <f t="shared" ref="J184:J187" si="87">SUM(G184:I184)</f>
        <v>0.95301666010590813</v>
      </c>
      <c r="K184" s="303"/>
      <c r="L184" s="302">
        <v>0.36749484014772293</v>
      </c>
      <c r="M184" s="302">
        <v>0.44563704377382485</v>
      </c>
      <c r="N184" s="302">
        <v>9.5541487521321883E-2</v>
      </c>
      <c r="O184" s="302">
        <f t="shared" si="86"/>
        <v>0.90867337144286964</v>
      </c>
    </row>
    <row r="185" spans="1:15" s="236" customFormat="1" x14ac:dyDescent="0.2">
      <c r="A185" s="237" t="str">
        <f>name!E$10</f>
        <v>Sales and customer service occupations</v>
      </c>
      <c r="B185" s="302">
        <v>0.30558598601039166</v>
      </c>
      <c r="C185" s="302">
        <v>9.5368675942451756E-2</v>
      </c>
      <c r="D185" s="302">
        <v>2.7932826704913153E-2</v>
      </c>
      <c r="E185" s="302">
        <f t="shared" si="84"/>
        <v>0.42888748865775655</v>
      </c>
      <c r="F185" s="303"/>
      <c r="G185" s="302">
        <v>0.41102081920279693</v>
      </c>
      <c r="H185" s="302">
        <v>0.13099457681931351</v>
      </c>
      <c r="I185" s="302">
        <v>2.987660524156464E-2</v>
      </c>
      <c r="J185" s="302">
        <f t="shared" si="87"/>
        <v>0.57189200126367512</v>
      </c>
      <c r="K185" s="303"/>
      <c r="L185" s="302">
        <v>0.46912666915617041</v>
      </c>
      <c r="M185" s="302">
        <v>0.18993551444292098</v>
      </c>
      <c r="N185" s="302">
        <v>2.9196168188300571E-2</v>
      </c>
      <c r="O185" s="302">
        <f t="shared" si="86"/>
        <v>0.68825835178739203</v>
      </c>
    </row>
    <row r="186" spans="1:15" s="236" customFormat="1" x14ac:dyDescent="0.2">
      <c r="A186" s="237" t="str">
        <f>name!E$11</f>
        <v>Process, plant and machine operatives</v>
      </c>
      <c r="B186" s="302">
        <v>3.517733258695031</v>
      </c>
      <c r="C186" s="302">
        <v>0.2375133495059045</v>
      </c>
      <c r="D186" s="302">
        <v>1.2568252998332281</v>
      </c>
      <c r="E186" s="302">
        <f t="shared" si="84"/>
        <v>5.012071908034164</v>
      </c>
      <c r="F186" s="303"/>
      <c r="G186" s="302">
        <v>3.5985477707071856</v>
      </c>
      <c r="H186" s="302">
        <v>0.90182426353812317</v>
      </c>
      <c r="I186" s="302">
        <v>1.7335561854818915</v>
      </c>
      <c r="J186" s="302">
        <f t="shared" si="87"/>
        <v>6.2339282197271997</v>
      </c>
      <c r="K186" s="303"/>
      <c r="L186" s="302">
        <v>3.601433662218632</v>
      </c>
      <c r="M186" s="302">
        <v>1.0728815873791122</v>
      </c>
      <c r="N186" s="302">
        <v>1.9972088416512122</v>
      </c>
      <c r="O186" s="302">
        <f t="shared" si="86"/>
        <v>6.6715240912489566</v>
      </c>
    </row>
    <row r="187" spans="1:15" s="236" customFormat="1" x14ac:dyDescent="0.2">
      <c r="A187" s="237" t="str">
        <f>name!E$12</f>
        <v>Elementary occupations</v>
      </c>
      <c r="B187" s="302">
        <v>1.76511784093156</v>
      </c>
      <c r="C187" s="302">
        <v>0.50060896046578729</v>
      </c>
      <c r="D187" s="302">
        <v>7.1830955516631545E-2</v>
      </c>
      <c r="E187" s="302">
        <f t="shared" si="84"/>
        <v>2.3375577569139789</v>
      </c>
      <c r="F187" s="303"/>
      <c r="G187" s="302">
        <v>1.8990503380879196</v>
      </c>
      <c r="H187" s="302">
        <v>0.53677478075192298</v>
      </c>
      <c r="I187" s="302">
        <v>7.0953106296464452E-2</v>
      </c>
      <c r="J187" s="302">
        <f t="shared" si="87"/>
        <v>2.5067782251363067</v>
      </c>
      <c r="K187" s="303"/>
      <c r="L187" s="302">
        <v>2.1854498248604437</v>
      </c>
      <c r="M187" s="302">
        <v>0.69610277394307352</v>
      </c>
      <c r="N187" s="302">
        <v>7.7923660275245596E-2</v>
      </c>
      <c r="O187" s="302">
        <f t="shared" si="86"/>
        <v>2.9594762590787629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9.1735864782503285</v>
      </c>
      <c r="C189" s="311">
        <f t="shared" ref="C189:E189" si="88">SUM(C179:C187)</f>
        <v>1.5947199825322245</v>
      </c>
      <c r="D189" s="311">
        <f t="shared" si="88"/>
        <v>1.8426935392174393</v>
      </c>
      <c r="E189" s="311">
        <f t="shared" si="88"/>
        <v>12.610999999999994</v>
      </c>
      <c r="F189" s="311"/>
      <c r="G189" s="311">
        <f t="shared" ref="G189:J189" si="89">SUM(G179:G187)</f>
        <v>10.937013147107001</v>
      </c>
      <c r="H189" s="311">
        <f t="shared" si="89"/>
        <v>3.050111037288175</v>
      </c>
      <c r="I189" s="311">
        <f t="shared" si="89"/>
        <v>2.424875815604802</v>
      </c>
      <c r="J189" s="311">
        <f t="shared" si="89"/>
        <v>16.411999999999978</v>
      </c>
      <c r="K189" s="311"/>
      <c r="L189" s="311">
        <f t="shared" ref="L189:O189" si="90">SUM(L179:L187)</f>
        <v>12.009910318278255</v>
      </c>
      <c r="M189" s="311">
        <f t="shared" si="90"/>
        <v>3.6432127535094341</v>
      </c>
      <c r="N189" s="311">
        <f t="shared" si="90"/>
        <v>2.734876928212326</v>
      </c>
      <c r="O189" s="311">
        <f t="shared" si="90"/>
        <v>18.388000000000016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1.388212119222104</v>
      </c>
      <c r="C196" s="302">
        <v>0.1895748827510304</v>
      </c>
      <c r="D196" s="302">
        <v>0.53271222062590562</v>
      </c>
      <c r="E196" s="302">
        <f>SUM(B196:D196)</f>
        <v>2.11049922259904</v>
      </c>
      <c r="F196" s="303"/>
      <c r="G196" s="302">
        <v>1.9528380236541423</v>
      </c>
      <c r="H196" s="302">
        <v>0.3931514451993417</v>
      </c>
      <c r="I196" s="302">
        <v>0.56171624194815195</v>
      </c>
      <c r="J196" s="302">
        <f>SUM(G196:I196)</f>
        <v>2.9077057108016358</v>
      </c>
      <c r="K196" s="303"/>
      <c r="L196" s="302">
        <v>2.4956757950371293</v>
      </c>
      <c r="M196" s="302">
        <v>0.58942432652582022</v>
      </c>
      <c r="N196" s="302">
        <v>0.65764638780166984</v>
      </c>
      <c r="O196" s="302">
        <f>SUM(L196:N196)</f>
        <v>3.7427465093646193</v>
      </c>
    </row>
    <row r="197" spans="1:15" s="236" customFormat="1" x14ac:dyDescent="0.2">
      <c r="A197" s="237" t="str">
        <f>name!E$5</f>
        <v>Professional occupations</v>
      </c>
      <c r="B197" s="302">
        <v>0.47293286558197112</v>
      </c>
      <c r="C197" s="302">
        <v>7.0744054527560302E-2</v>
      </c>
      <c r="D197" s="302">
        <v>4.3761156168665979E-2</v>
      </c>
      <c r="E197" s="302">
        <f t="shared" ref="E197:E204" si="91">SUM(B197:D197)</f>
        <v>0.58743807627819733</v>
      </c>
      <c r="F197" s="303"/>
      <c r="G197" s="302">
        <v>0.79405002728727159</v>
      </c>
      <c r="H197" s="302">
        <v>0.15530357947946555</v>
      </c>
      <c r="I197" s="302">
        <v>4.4430404602812425E-2</v>
      </c>
      <c r="J197" s="302">
        <f t="shared" ref="J197:J199" si="92">SUM(G197:I197)</f>
        <v>0.99378401136954964</v>
      </c>
      <c r="K197" s="303"/>
      <c r="L197" s="302">
        <v>1.1924806041571627</v>
      </c>
      <c r="M197" s="302">
        <v>0.28118814771271627</v>
      </c>
      <c r="N197" s="302">
        <v>3.6077030559750922E-2</v>
      </c>
      <c r="O197" s="302">
        <f t="shared" ref="O197:O204" si="93">SUM(L197:N197)</f>
        <v>1.5097457824296299</v>
      </c>
    </row>
    <row r="198" spans="1:15" s="236" customFormat="1" x14ac:dyDescent="0.2">
      <c r="A198" s="237" t="str">
        <f>name!E$6</f>
        <v>Associate professional occupations</v>
      </c>
      <c r="B198" s="302">
        <v>0.38229249266652265</v>
      </c>
      <c r="C198" s="302">
        <v>0.202204162280297</v>
      </c>
      <c r="D198" s="302">
        <v>2.5934226533970657E-2</v>
      </c>
      <c r="E198" s="302">
        <f t="shared" si="91"/>
        <v>0.61043088148079039</v>
      </c>
      <c r="F198" s="303"/>
      <c r="G198" s="302">
        <v>0.57995189406936187</v>
      </c>
      <c r="H198" s="302">
        <v>0.3111596197821665</v>
      </c>
      <c r="I198" s="302">
        <v>2.2311928852755295E-2</v>
      </c>
      <c r="J198" s="302">
        <f t="shared" si="92"/>
        <v>0.91342344270428377</v>
      </c>
      <c r="K198" s="303"/>
      <c r="L198" s="302">
        <v>0.82814248721425521</v>
      </c>
      <c r="M198" s="302">
        <v>0.60107301227273391</v>
      </c>
      <c r="N198" s="302">
        <v>2.4947406301255436E-2</v>
      </c>
      <c r="O198" s="302">
        <f t="shared" si="93"/>
        <v>1.4541629057882446</v>
      </c>
    </row>
    <row r="199" spans="1:15" s="236" customFormat="1" x14ac:dyDescent="0.2">
      <c r="A199" s="237" t="str">
        <f>name!E$7</f>
        <v>Administrative and secretarial occupations</v>
      </c>
      <c r="B199" s="302">
        <v>0.6097058429036456</v>
      </c>
      <c r="C199" s="302">
        <v>0.31708720739288959</v>
      </c>
      <c r="D199" s="302">
        <v>1.8996942196319425E-2</v>
      </c>
      <c r="E199" s="302">
        <f t="shared" si="91"/>
        <v>0.94578999249285456</v>
      </c>
      <c r="F199" s="303"/>
      <c r="G199" s="302">
        <v>0.77184813222193305</v>
      </c>
      <c r="H199" s="302">
        <v>0.44980212291500787</v>
      </c>
      <c r="I199" s="302">
        <v>1.5821783829199628E-2</v>
      </c>
      <c r="J199" s="302">
        <f t="shared" si="92"/>
        <v>1.2374720389661404</v>
      </c>
      <c r="K199" s="303"/>
      <c r="L199" s="302">
        <v>1.1662070943346021</v>
      </c>
      <c r="M199" s="302">
        <v>0.84518149421896083</v>
      </c>
      <c r="N199" s="302">
        <v>2.1415637881864836E-2</v>
      </c>
      <c r="O199" s="302">
        <f t="shared" si="93"/>
        <v>2.0328042264354278</v>
      </c>
    </row>
    <row r="200" spans="1:15" s="236" customFormat="1" x14ac:dyDescent="0.2">
      <c r="A200" s="237" t="str">
        <f>name!E$8</f>
        <v>Skilled trades occupations</v>
      </c>
      <c r="B200" s="302">
        <v>1.1265471276191901</v>
      </c>
      <c r="C200" s="302">
        <v>0.92269873769435296</v>
      </c>
      <c r="D200" s="302">
        <v>0.15301076464125268</v>
      </c>
      <c r="E200" s="302">
        <f t="shared" si="91"/>
        <v>2.2022566299547957</v>
      </c>
      <c r="F200" s="303"/>
      <c r="G200" s="302">
        <v>1.0873999230932969</v>
      </c>
      <c r="H200" s="302">
        <v>0.9823690835666905</v>
      </c>
      <c r="I200" s="302">
        <v>0.16253311120223052</v>
      </c>
      <c r="J200" s="302">
        <f>SUM(G200:I200)</f>
        <v>2.2323021178622175</v>
      </c>
      <c r="K200" s="303"/>
      <c r="L200" s="302">
        <v>0.75945993744809837</v>
      </c>
      <c r="M200" s="302">
        <v>1.4044650840585722</v>
      </c>
      <c r="N200" s="302">
        <v>0.21013819838397091</v>
      </c>
      <c r="O200" s="302">
        <f t="shared" si="93"/>
        <v>2.3740632198906413</v>
      </c>
    </row>
    <row r="201" spans="1:15" s="236" customFormat="1" x14ac:dyDescent="0.2">
      <c r="A201" s="237" t="str">
        <f>name!E$9</f>
        <v>Caring, leisure and other service occupations</v>
      </c>
      <c r="B201" s="302">
        <v>0.35933159822341815</v>
      </c>
      <c r="C201" s="302">
        <v>0.39390168645617613</v>
      </c>
      <c r="D201" s="302">
        <v>4.0983247522295221E-2</v>
      </c>
      <c r="E201" s="302">
        <f t="shared" si="91"/>
        <v>0.79421653220188948</v>
      </c>
      <c r="F201" s="303"/>
      <c r="G201" s="302">
        <v>0.41726025124343519</v>
      </c>
      <c r="H201" s="302">
        <v>0.48615197372144503</v>
      </c>
      <c r="I201" s="302">
        <v>5.1857110478097816E-2</v>
      </c>
      <c r="J201" s="302">
        <f t="shared" ref="J201:J204" si="94">SUM(G201:I201)</f>
        <v>0.95526933544297798</v>
      </c>
      <c r="K201" s="303"/>
      <c r="L201" s="302">
        <v>0.4543724140963018</v>
      </c>
      <c r="M201" s="302">
        <v>0.59942109629044271</v>
      </c>
      <c r="N201" s="302">
        <v>9.4878067301247412E-2</v>
      </c>
      <c r="O201" s="302">
        <f t="shared" si="93"/>
        <v>1.1486715776879921</v>
      </c>
    </row>
    <row r="202" spans="1:15" s="236" customFormat="1" x14ac:dyDescent="0.2">
      <c r="A202" s="237" t="str">
        <f>name!E$10</f>
        <v>Sales and customer service occupations</v>
      </c>
      <c r="B202" s="302">
        <v>0.41884570026066559</v>
      </c>
      <c r="C202" s="302">
        <v>0.77207410365881102</v>
      </c>
      <c r="D202" s="302">
        <v>0.22618595859179699</v>
      </c>
      <c r="E202" s="302">
        <f t="shared" si="91"/>
        <v>1.4171057625112735</v>
      </c>
      <c r="F202" s="303"/>
      <c r="G202" s="302">
        <v>0.5120627767499486</v>
      </c>
      <c r="H202" s="302">
        <v>1.0611090720854617</v>
      </c>
      <c r="I202" s="302">
        <v>0.16265608359288142</v>
      </c>
      <c r="J202" s="302">
        <f t="shared" si="94"/>
        <v>1.7358279324282917</v>
      </c>
      <c r="K202" s="303"/>
      <c r="L202" s="302">
        <v>0.78930095336010275</v>
      </c>
      <c r="M202" s="302">
        <v>1.9526571196072628</v>
      </c>
      <c r="N202" s="302">
        <v>0.13554953288972335</v>
      </c>
      <c r="O202" s="302">
        <f t="shared" si="93"/>
        <v>2.877507605857089</v>
      </c>
    </row>
    <row r="203" spans="1:15" s="236" customFormat="1" x14ac:dyDescent="0.2">
      <c r="A203" s="237" t="str">
        <f>name!E$11</f>
        <v>Process, plant and machine operatives</v>
      </c>
      <c r="B203" s="302">
        <v>0.24528981421834611</v>
      </c>
      <c r="C203" s="302">
        <v>0.40517066596405471</v>
      </c>
      <c r="D203" s="302">
        <v>1.8307962496677151E-2</v>
      </c>
      <c r="E203" s="302">
        <f t="shared" si="91"/>
        <v>0.66876844267907787</v>
      </c>
      <c r="F203" s="303"/>
      <c r="G203" s="302">
        <v>0.23521753155103345</v>
      </c>
      <c r="H203" s="302">
        <v>0.58095061601384956</v>
      </c>
      <c r="I203" s="302">
        <v>1.7040385235893695E-2</v>
      </c>
      <c r="J203" s="302">
        <f t="shared" si="94"/>
        <v>0.83320853280077667</v>
      </c>
      <c r="K203" s="303"/>
      <c r="L203" s="302">
        <v>0.30283624685052651</v>
      </c>
      <c r="M203" s="302">
        <v>1.1578887639446891</v>
      </c>
      <c r="N203" s="302">
        <v>2.7588523530950152E-2</v>
      </c>
      <c r="O203" s="302">
        <f t="shared" si="93"/>
        <v>1.4883135343261658</v>
      </c>
    </row>
    <row r="204" spans="1:15" s="236" customFormat="1" x14ac:dyDescent="0.2">
      <c r="A204" s="237" t="str">
        <f>name!E$12</f>
        <v>Elementary occupations</v>
      </c>
      <c r="B204" s="302">
        <v>1.538565185425451</v>
      </c>
      <c r="C204" s="302">
        <v>6.2951651698273876</v>
      </c>
      <c r="D204" s="302">
        <v>5.8764104549214921E-2</v>
      </c>
      <c r="E204" s="302">
        <f t="shared" si="91"/>
        <v>7.8924944598020534</v>
      </c>
      <c r="F204" s="303"/>
      <c r="G204" s="302">
        <v>1.6877047188521641</v>
      </c>
      <c r="H204" s="302">
        <v>7.2087195786038354</v>
      </c>
      <c r="I204" s="302">
        <v>4.0582580168136262E-2</v>
      </c>
      <c r="J204" s="302">
        <f t="shared" si="94"/>
        <v>8.9370068776241354</v>
      </c>
      <c r="K204" s="303"/>
      <c r="L204" s="302">
        <v>2.0098528765223396</v>
      </c>
      <c r="M204" s="302">
        <v>6.7455807511583394</v>
      </c>
      <c r="N204" s="302">
        <v>7.2551010539489369E-2</v>
      </c>
      <c r="O204" s="302">
        <f t="shared" si="93"/>
        <v>8.827984638220169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6.5417227461213141</v>
      </c>
      <c r="C206" s="311">
        <f t="shared" ref="C206:E206" si="95">SUM(C196:C204)</f>
        <v>9.5686206705525585</v>
      </c>
      <c r="D206" s="311">
        <f t="shared" si="95"/>
        <v>1.1186565833260986</v>
      </c>
      <c r="E206" s="311">
        <f t="shared" si="95"/>
        <v>17.228999999999971</v>
      </c>
      <c r="F206" s="311"/>
      <c r="G206" s="311">
        <f t="shared" ref="G206:J206" si="96">SUM(G196:G204)</f>
        <v>8.0383332787225878</v>
      </c>
      <c r="H206" s="311">
        <f t="shared" si="96"/>
        <v>11.628717091367264</v>
      </c>
      <c r="I206" s="311">
        <f t="shared" si="96"/>
        <v>1.0789496299101593</v>
      </c>
      <c r="J206" s="311">
        <f t="shared" si="96"/>
        <v>20.746000000000009</v>
      </c>
      <c r="K206" s="311"/>
      <c r="L206" s="311">
        <f t="shared" ref="L206:O206" si="97">SUM(L196:L204)</f>
        <v>9.9983284090205196</v>
      </c>
      <c r="M206" s="311">
        <f t="shared" si="97"/>
        <v>14.176879795789537</v>
      </c>
      <c r="N206" s="311">
        <f t="shared" si="97"/>
        <v>1.2807917951899221</v>
      </c>
      <c r="O206" s="311">
        <f t="shared" si="97"/>
        <v>25.455999999999978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8.414453484968179E-2</v>
      </c>
      <c r="C213" s="302">
        <v>1.2067249501856694E-2</v>
      </c>
      <c r="D213" s="302">
        <v>4.6702349891071977E-2</v>
      </c>
      <c r="E213" s="302">
        <f>SUM(B213:D213)</f>
        <v>0.14291413424261046</v>
      </c>
      <c r="F213" s="303"/>
      <c r="G213" s="302">
        <v>6.5380790908887668E-2</v>
      </c>
      <c r="H213" s="302">
        <v>2.1469356647740152E-2</v>
      </c>
      <c r="I213" s="302">
        <v>8.1159634324258614E-2</v>
      </c>
      <c r="J213" s="302">
        <f>SUM(G213:I213)</f>
        <v>0.16800978188088644</v>
      </c>
      <c r="K213" s="303"/>
      <c r="L213" s="302">
        <v>5.3324592147618942E-2</v>
      </c>
      <c r="M213" s="302">
        <v>2.5781499291242207E-2</v>
      </c>
      <c r="N213" s="302">
        <v>8.435515641057674E-2</v>
      </c>
      <c r="O213" s="302">
        <f>SUM(L213:N213)</f>
        <v>0.16346124784943789</v>
      </c>
    </row>
    <row r="214" spans="1:15" s="236" customFormat="1" x14ac:dyDescent="0.2">
      <c r="A214" s="237" t="str">
        <f>name!E$5</f>
        <v>Professional occupations</v>
      </c>
      <c r="B214" s="302">
        <v>0.15670299838430352</v>
      </c>
      <c r="C214" s="302">
        <v>2.3576704336088418E-2</v>
      </c>
      <c r="D214" s="302">
        <v>0.14246151240022792</v>
      </c>
      <c r="E214" s="302">
        <f t="shared" ref="E214:E221" si="98">SUM(B214:D214)</f>
        <v>0.32274121512061982</v>
      </c>
      <c r="F214" s="303"/>
      <c r="G214" s="302">
        <v>0.14500784053992083</v>
      </c>
      <c r="H214" s="302">
        <v>4.1892380877474364E-2</v>
      </c>
      <c r="I214" s="302">
        <v>0.21516346590806726</v>
      </c>
      <c r="J214" s="302">
        <f t="shared" ref="J214:J216" si="99">SUM(G214:I214)</f>
        <v>0.40206368732546249</v>
      </c>
      <c r="K214" s="303"/>
      <c r="L214" s="302">
        <v>0.1804368750684141</v>
      </c>
      <c r="M214" s="302">
        <v>6.1970619527704565E-2</v>
      </c>
      <c r="N214" s="302">
        <v>0.1929066599679789</v>
      </c>
      <c r="O214" s="302">
        <f t="shared" ref="O214:O221" si="100">SUM(L214:N214)</f>
        <v>0.43531415456409756</v>
      </c>
    </row>
    <row r="215" spans="1:15" s="236" customFormat="1" x14ac:dyDescent="0.2">
      <c r="A215" s="237" t="str">
        <f>name!E$6</f>
        <v>Associate professional occupations</v>
      </c>
      <c r="B215" s="302">
        <v>0.1277020593163142</v>
      </c>
      <c r="C215" s="302">
        <v>4.5087079605656694E-2</v>
      </c>
      <c r="D215" s="302">
        <v>0.21656738785585694</v>
      </c>
      <c r="E215" s="302">
        <f t="shared" si="98"/>
        <v>0.38935652677782784</v>
      </c>
      <c r="F215" s="303"/>
      <c r="G215" s="302">
        <v>9.5480976938022225E-2</v>
      </c>
      <c r="H215" s="302">
        <v>6.6809597932426981E-2</v>
      </c>
      <c r="I215" s="302">
        <v>0.33722047148253054</v>
      </c>
      <c r="J215" s="302">
        <f t="shared" si="99"/>
        <v>0.49951104635297972</v>
      </c>
      <c r="K215" s="303"/>
      <c r="L215" s="302">
        <v>8.8147653216261945E-2</v>
      </c>
      <c r="M215" s="302">
        <v>6.7936631129825828E-2</v>
      </c>
      <c r="N215" s="302">
        <v>0.31847384945395901</v>
      </c>
      <c r="O215" s="302">
        <f t="shared" si="100"/>
        <v>0.4745581338000468</v>
      </c>
    </row>
    <row r="216" spans="1:15" s="236" customFormat="1" x14ac:dyDescent="0.2">
      <c r="A216" s="237" t="str">
        <f>name!E$7</f>
        <v>Administrative and secretarial occupations</v>
      </c>
      <c r="B216" s="302">
        <v>8.6776930397174462E-2</v>
      </c>
      <c r="C216" s="302">
        <v>8.6935272770271993E-2</v>
      </c>
      <c r="D216" s="302">
        <v>9.0793898213647507E-3</v>
      </c>
      <c r="E216" s="302">
        <f t="shared" si="98"/>
        <v>0.1827915929888112</v>
      </c>
      <c r="F216" s="303"/>
      <c r="G216" s="302">
        <v>5.23383312698599E-2</v>
      </c>
      <c r="H216" s="302">
        <v>9.9117070155588821E-2</v>
      </c>
      <c r="I216" s="302">
        <v>1.4513897953338972E-2</v>
      </c>
      <c r="J216" s="302">
        <f t="shared" si="99"/>
        <v>0.16596929937878768</v>
      </c>
      <c r="K216" s="303"/>
      <c r="L216" s="302">
        <v>4.7168530760605773E-2</v>
      </c>
      <c r="M216" s="302">
        <v>9.7548091819619556E-2</v>
      </c>
      <c r="N216" s="302">
        <v>1.2380390612324344E-2</v>
      </c>
      <c r="O216" s="302">
        <f t="shared" si="100"/>
        <v>0.15709701319254968</v>
      </c>
    </row>
    <row r="217" spans="1:15" s="236" customFormat="1" x14ac:dyDescent="0.2">
      <c r="A217" s="237" t="str">
        <f>name!E$8</f>
        <v>Skilled trades occupations</v>
      </c>
      <c r="B217" s="302">
        <v>4.9946550315803674E-2</v>
      </c>
      <c r="C217" s="302">
        <v>9.2671183094925769E-3</v>
      </c>
      <c r="D217" s="302">
        <v>5.3438537741386093E-2</v>
      </c>
      <c r="E217" s="302">
        <f t="shared" si="98"/>
        <v>0.11265220636668234</v>
      </c>
      <c r="F217" s="303"/>
      <c r="G217" s="302">
        <v>2.8354768501455622E-2</v>
      </c>
      <c r="H217" s="302">
        <v>1.025851339189849E-2</v>
      </c>
      <c r="I217" s="302">
        <v>7.2817954248810421E-2</v>
      </c>
      <c r="J217" s="302">
        <f>SUM(G217:I217)</f>
        <v>0.11143123614216453</v>
      </c>
      <c r="K217" s="303"/>
      <c r="L217" s="302">
        <v>1.5502582662729913E-2</v>
      </c>
      <c r="M217" s="302">
        <v>1.283392108222208E-2</v>
      </c>
      <c r="N217" s="302">
        <v>8.090079391780701E-2</v>
      </c>
      <c r="O217" s="302">
        <f t="shared" si="100"/>
        <v>0.109237297662759</v>
      </c>
    </row>
    <row r="218" spans="1:15" s="236" customFormat="1" x14ac:dyDescent="0.2">
      <c r="A218" s="237" t="str">
        <f>name!E$9</f>
        <v>Caring, leisure and other service occupations</v>
      </c>
      <c r="B218" s="302">
        <v>4.3778876744656275E-2</v>
      </c>
      <c r="C218" s="302">
        <v>4.300941437929872E-2</v>
      </c>
      <c r="D218" s="302">
        <v>9.1293191966204529E-3</v>
      </c>
      <c r="E218" s="302">
        <f t="shared" si="98"/>
        <v>9.5917610320575455E-2</v>
      </c>
      <c r="F218" s="303"/>
      <c r="G218" s="302">
        <v>2.3343534611573624E-2</v>
      </c>
      <c r="H218" s="302">
        <v>4.9974564959201218E-2</v>
      </c>
      <c r="I218" s="302">
        <v>1.7764181890545516E-2</v>
      </c>
      <c r="J218" s="302">
        <f t="shared" ref="J218:J221" si="101">SUM(G218:I218)</f>
        <v>9.1082281461320358E-2</v>
      </c>
      <c r="K218" s="303"/>
      <c r="L218" s="302">
        <v>2.4649822043740027E-2</v>
      </c>
      <c r="M218" s="302">
        <v>4.7640477855206989E-2</v>
      </c>
      <c r="N218" s="302">
        <v>1.9772529602445483E-2</v>
      </c>
      <c r="O218" s="302">
        <f t="shared" si="100"/>
        <v>9.2062829501392496E-2</v>
      </c>
    </row>
    <row r="219" spans="1:15" s="236" customFormat="1" x14ac:dyDescent="0.2">
      <c r="A219" s="237" t="str">
        <f>name!E$10</f>
        <v>Sales and customer service occupations</v>
      </c>
      <c r="B219" s="302">
        <v>4.8836342029812171E-2</v>
      </c>
      <c r="C219" s="302">
        <v>3.3986162909294147E-2</v>
      </c>
      <c r="D219" s="302">
        <v>1.0477338412873771E-2</v>
      </c>
      <c r="E219" s="302">
        <f t="shared" si="98"/>
        <v>9.3299843351980077E-2</v>
      </c>
      <c r="F219" s="303"/>
      <c r="G219" s="302">
        <v>2.9693056995955616E-2</v>
      </c>
      <c r="H219" s="302">
        <v>4.4580250367120072E-2</v>
      </c>
      <c r="I219" s="302">
        <v>1.2793067879496408E-2</v>
      </c>
      <c r="J219" s="302">
        <f t="shared" si="101"/>
        <v>8.7066375242572103E-2</v>
      </c>
      <c r="K219" s="303"/>
      <c r="L219" s="302">
        <v>2.9735227829447927E-2</v>
      </c>
      <c r="M219" s="302">
        <v>5.6022204643112077E-2</v>
      </c>
      <c r="N219" s="302">
        <v>1.0479833228405377E-2</v>
      </c>
      <c r="O219" s="302">
        <f t="shared" si="100"/>
        <v>9.6237265700965371E-2</v>
      </c>
    </row>
    <row r="220" spans="1:15" s="236" customFormat="1" x14ac:dyDescent="0.2">
      <c r="A220" s="237" t="str">
        <f>name!E$11</f>
        <v>Process, plant and machine operatives</v>
      </c>
      <c r="B220" s="302">
        <v>1.4607768578527493E-2</v>
      </c>
      <c r="C220" s="302">
        <v>5.5410461804281663E-3</v>
      </c>
      <c r="D220" s="302">
        <v>1.4699868936689384E-2</v>
      </c>
      <c r="E220" s="302">
        <f t="shared" si="98"/>
        <v>3.4848683695645047E-2</v>
      </c>
      <c r="F220" s="303"/>
      <c r="G220" s="302">
        <v>7.3536594445301213E-3</v>
      </c>
      <c r="H220" s="302">
        <v>7.7753890813003438E-3</v>
      </c>
      <c r="I220" s="302">
        <v>2.9434179251984431E-2</v>
      </c>
      <c r="J220" s="302">
        <f t="shared" si="101"/>
        <v>4.4563227777814893E-2</v>
      </c>
      <c r="K220" s="303"/>
      <c r="L220" s="302">
        <v>4.5334832725159209E-3</v>
      </c>
      <c r="M220" s="302">
        <v>7.3402807219272812E-3</v>
      </c>
      <c r="N220" s="302">
        <v>4.0467839181774851E-2</v>
      </c>
      <c r="O220" s="302">
        <f t="shared" si="100"/>
        <v>5.2341603176218054E-2</v>
      </c>
    </row>
    <row r="221" spans="1:15" s="236" customFormat="1" x14ac:dyDescent="0.2">
      <c r="A221" s="237" t="str">
        <f>name!E$12</f>
        <v>Elementary occupations</v>
      </c>
      <c r="B221" s="302">
        <v>6.6751060574675933E-2</v>
      </c>
      <c r="C221" s="302">
        <v>8.0752965842868007E-2</v>
      </c>
      <c r="D221" s="302">
        <v>8.5974160717701767E-2</v>
      </c>
      <c r="E221" s="302">
        <f t="shared" si="98"/>
        <v>0.23347818713524571</v>
      </c>
      <c r="F221" s="303"/>
      <c r="G221" s="302">
        <v>2.7802130081483575E-2</v>
      </c>
      <c r="H221" s="302">
        <v>7.7364040560304284E-2</v>
      </c>
      <c r="I221" s="302">
        <v>0.1031368937962257</v>
      </c>
      <c r="J221" s="302">
        <f t="shared" si="101"/>
        <v>0.20830306443801355</v>
      </c>
      <c r="K221" s="303"/>
      <c r="L221" s="302">
        <v>2.4904696791553878E-2</v>
      </c>
      <c r="M221" s="302">
        <v>6.3651858512861828E-2</v>
      </c>
      <c r="N221" s="302">
        <v>0.1161338992481158</v>
      </c>
      <c r="O221" s="302">
        <f t="shared" si="100"/>
        <v>0.20469045455253151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0.67924712119094954</v>
      </c>
      <c r="C223" s="311">
        <f t="shared" ref="C223:E223" si="102">SUM(C213:C221)</f>
        <v>0.34022301383525544</v>
      </c>
      <c r="D223" s="311">
        <f t="shared" si="102"/>
        <v>0.58852986497379312</v>
      </c>
      <c r="E223" s="311">
        <f t="shared" si="102"/>
        <v>1.6079999999999979</v>
      </c>
      <c r="F223" s="311"/>
      <c r="G223" s="311">
        <f t="shared" ref="G223:J223" si="103">SUM(G213:G221)</f>
        <v>0.47475508929168919</v>
      </c>
      <c r="H223" s="311">
        <f t="shared" si="103"/>
        <v>0.41924116397305466</v>
      </c>
      <c r="I223" s="311">
        <f t="shared" si="103"/>
        <v>0.88400374673525794</v>
      </c>
      <c r="J223" s="311">
        <f t="shared" si="103"/>
        <v>1.7780000000000018</v>
      </c>
      <c r="K223" s="311"/>
      <c r="L223" s="311">
        <f t="shared" ref="L223:O223" si="104">SUM(L213:L221)</f>
        <v>0.4684034637928885</v>
      </c>
      <c r="M223" s="311">
        <f t="shared" si="104"/>
        <v>0.44072558458372241</v>
      </c>
      <c r="N223" s="311">
        <f t="shared" si="104"/>
        <v>0.87587095162338746</v>
      </c>
      <c r="O223" s="311">
        <f t="shared" si="104"/>
        <v>1.7849999999999984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0.78708822577055837</v>
      </c>
      <c r="C230" s="302">
        <v>7.334303958853057E-2</v>
      </c>
      <c r="D230" s="302">
        <v>8.4538620724365077E-2</v>
      </c>
      <c r="E230" s="302">
        <f>SUM(B230:D230)</f>
        <v>0.94496988608345411</v>
      </c>
      <c r="F230" s="303"/>
      <c r="G230" s="302">
        <v>0.86641877796163547</v>
      </c>
      <c r="H230" s="302">
        <v>7.9763593237043434E-2</v>
      </c>
      <c r="I230" s="302">
        <v>0.17543124458644521</v>
      </c>
      <c r="J230" s="302">
        <f>SUM(G230:I230)</f>
        <v>1.1216136157851242</v>
      </c>
      <c r="K230" s="303"/>
      <c r="L230" s="302">
        <v>0.80456327049593301</v>
      </c>
      <c r="M230" s="302">
        <v>9.3265044963799212E-2</v>
      </c>
      <c r="N230" s="302">
        <v>0.20795031314006809</v>
      </c>
      <c r="O230" s="302">
        <f>SUM(L230:N230)</f>
        <v>1.1057786285998004</v>
      </c>
    </row>
    <row r="231" spans="1:15" s="236" customFormat="1" x14ac:dyDescent="0.2">
      <c r="A231" s="237" t="str">
        <f>name!E$5</f>
        <v>Professional occupations</v>
      </c>
      <c r="B231" s="302">
        <v>2.3836921276285135</v>
      </c>
      <c r="C231" s="302">
        <v>0.10279392678809827</v>
      </c>
      <c r="D231" s="302">
        <v>0.31243145328373523</v>
      </c>
      <c r="E231" s="302">
        <f t="shared" ref="E231:E238" si="105">SUM(B231:D231)</f>
        <v>2.798917507700347</v>
      </c>
      <c r="F231" s="303"/>
      <c r="G231" s="302">
        <v>2.7350514723740909</v>
      </c>
      <c r="H231" s="302">
        <v>8.0849351987031637E-2</v>
      </c>
      <c r="I231" s="302">
        <v>0.55919352651647525</v>
      </c>
      <c r="J231" s="302">
        <f t="shared" ref="J231:J233" si="106">SUM(G231:I231)</f>
        <v>3.3750943508775979</v>
      </c>
      <c r="K231" s="303"/>
      <c r="L231" s="302">
        <v>3.4843364268417947</v>
      </c>
      <c r="M231" s="302">
        <v>0.10773387185570296</v>
      </c>
      <c r="N231" s="302">
        <v>0.5389092209201708</v>
      </c>
      <c r="O231" s="302">
        <f t="shared" ref="O231:O238" si="107">SUM(L231:N231)</f>
        <v>4.130979519617668</v>
      </c>
    </row>
    <row r="232" spans="1:15" s="236" customFormat="1" x14ac:dyDescent="0.2">
      <c r="A232" s="237" t="str">
        <f>name!E$6</f>
        <v>Associate professional occupations</v>
      </c>
      <c r="B232" s="302">
        <v>1.0043486664221228</v>
      </c>
      <c r="C232" s="302">
        <v>0.1170481175638325</v>
      </c>
      <c r="D232" s="302">
        <v>0.10992907981073918</v>
      </c>
      <c r="E232" s="302">
        <f t="shared" si="105"/>
        <v>1.2313258637966946</v>
      </c>
      <c r="F232" s="303"/>
      <c r="G232" s="302">
        <v>1.1125969081514688</v>
      </c>
      <c r="H232" s="302">
        <v>0.10346483721760323</v>
      </c>
      <c r="I232" s="302">
        <v>0.19104281543698878</v>
      </c>
      <c r="J232" s="302">
        <f t="shared" si="106"/>
        <v>1.4071045608060608</v>
      </c>
      <c r="K232" s="303"/>
      <c r="L232" s="302">
        <v>1.1179882072484035</v>
      </c>
      <c r="M232" s="302">
        <v>0.10302938789817519</v>
      </c>
      <c r="N232" s="302">
        <v>0.21664800282054972</v>
      </c>
      <c r="O232" s="302">
        <f t="shared" si="107"/>
        <v>1.4376655979671285</v>
      </c>
    </row>
    <row r="233" spans="1:15" s="236" customFormat="1" x14ac:dyDescent="0.2">
      <c r="A233" s="237" t="str">
        <f>name!E$7</f>
        <v>Administrative and secretarial occupations</v>
      </c>
      <c r="B233" s="302">
        <v>0.41916834598428437</v>
      </c>
      <c r="C233" s="302">
        <v>0.27209846412803634</v>
      </c>
      <c r="D233" s="302">
        <v>1.925341307919581E-2</v>
      </c>
      <c r="E233" s="302">
        <f t="shared" si="105"/>
        <v>0.71052022319151653</v>
      </c>
      <c r="F233" s="303"/>
      <c r="G233" s="302">
        <v>0.42052977726065127</v>
      </c>
      <c r="H233" s="302">
        <v>0.1660009323066613</v>
      </c>
      <c r="I233" s="302">
        <v>2.6047771140183754E-2</v>
      </c>
      <c r="J233" s="302">
        <f t="shared" si="106"/>
        <v>0.61257848070749632</v>
      </c>
      <c r="K233" s="303"/>
      <c r="L233" s="302">
        <v>0.39874497252709867</v>
      </c>
      <c r="M233" s="302">
        <v>0.14985350400291958</v>
      </c>
      <c r="N233" s="302">
        <v>1.9228047211345974E-2</v>
      </c>
      <c r="O233" s="302">
        <f t="shared" si="107"/>
        <v>0.56782652374136422</v>
      </c>
    </row>
    <row r="234" spans="1:15" s="236" customFormat="1" x14ac:dyDescent="0.2">
      <c r="A234" s="237" t="str">
        <f>name!E$8</f>
        <v>Skilled trades occupations</v>
      </c>
      <c r="B234" s="302">
        <v>0.26815925704835669</v>
      </c>
      <c r="C234" s="302">
        <v>1.1316976478708924E-2</v>
      </c>
      <c r="D234" s="302">
        <v>9.2982966774040055E-2</v>
      </c>
      <c r="E234" s="302">
        <f t="shared" si="105"/>
        <v>0.37245920030110569</v>
      </c>
      <c r="F234" s="303"/>
      <c r="G234" s="302">
        <v>0.23230666412517695</v>
      </c>
      <c r="H234" s="302">
        <v>8.5277071315755775E-3</v>
      </c>
      <c r="I234" s="302">
        <v>0.13492951875325312</v>
      </c>
      <c r="J234" s="302">
        <f>SUM(G234:I234)</f>
        <v>0.37576389001000565</v>
      </c>
      <c r="K234" s="303"/>
      <c r="L234" s="302">
        <v>0.15804226937963475</v>
      </c>
      <c r="M234" s="302">
        <v>9.9228691161609671E-3</v>
      </c>
      <c r="N234" s="302">
        <v>0.24066556491089003</v>
      </c>
      <c r="O234" s="302">
        <f t="shared" si="107"/>
        <v>0.40863070340668572</v>
      </c>
    </row>
    <row r="235" spans="1:15" s="236" customFormat="1" x14ac:dyDescent="0.2">
      <c r="A235" s="237" t="str">
        <f>name!E$9</f>
        <v>Caring, leisure and other service occupations</v>
      </c>
      <c r="B235" s="302">
        <v>0.13480327729976382</v>
      </c>
      <c r="C235" s="302">
        <v>2.9102194818295245E-2</v>
      </c>
      <c r="D235" s="302">
        <v>1.1476352494669058E-2</v>
      </c>
      <c r="E235" s="302">
        <f t="shared" si="105"/>
        <v>0.17538182461272811</v>
      </c>
      <c r="F235" s="303"/>
      <c r="G235" s="302">
        <v>0.13370152370641858</v>
      </c>
      <c r="H235" s="302">
        <v>1.9223559376285206E-2</v>
      </c>
      <c r="I235" s="302">
        <v>1.860037982966314E-2</v>
      </c>
      <c r="J235" s="302">
        <f t="shared" ref="J235:J238" si="108">SUM(G235:I235)</f>
        <v>0.17152546291236692</v>
      </c>
      <c r="K235" s="303"/>
      <c r="L235" s="302">
        <v>0.1666144266917727</v>
      </c>
      <c r="M235" s="302">
        <v>1.8946314516058663E-2</v>
      </c>
      <c r="N235" s="302">
        <v>2.9528320543548425E-2</v>
      </c>
      <c r="O235" s="302">
        <f t="shared" si="107"/>
        <v>0.21508906175137979</v>
      </c>
    </row>
    <row r="236" spans="1:15" s="236" customFormat="1" x14ac:dyDescent="0.2">
      <c r="A236" s="237" t="str">
        <f>name!E$10</f>
        <v>Sales and customer service occupations</v>
      </c>
      <c r="B236" s="302">
        <v>0.1907152983381821</v>
      </c>
      <c r="C236" s="302">
        <v>0.1016317318165736</v>
      </c>
      <c r="D236" s="302">
        <v>1.3485088513128345E-2</v>
      </c>
      <c r="E236" s="302">
        <f t="shared" si="105"/>
        <v>0.30583211866788407</v>
      </c>
      <c r="F236" s="303"/>
      <c r="G236" s="302">
        <v>0.19641941471770047</v>
      </c>
      <c r="H236" s="302">
        <v>8.0336115301248248E-2</v>
      </c>
      <c r="I236" s="302">
        <v>1.7424050228328741E-2</v>
      </c>
      <c r="J236" s="302">
        <f t="shared" si="108"/>
        <v>0.29417958024727742</v>
      </c>
      <c r="K236" s="303"/>
      <c r="L236" s="302">
        <v>0.21396110729701626</v>
      </c>
      <c r="M236" s="302">
        <v>9.7883658790978642E-2</v>
      </c>
      <c r="N236" s="302">
        <v>1.9600597654030594E-2</v>
      </c>
      <c r="O236" s="302">
        <f t="shared" si="107"/>
        <v>0.33144536374202549</v>
      </c>
    </row>
    <row r="237" spans="1:15" s="236" customFormat="1" x14ac:dyDescent="0.2">
      <c r="A237" s="237" t="str">
        <f>name!E$11</f>
        <v>Process, plant and machine operatives</v>
      </c>
      <c r="B237" s="302">
        <v>3.1408837595165155E-2</v>
      </c>
      <c r="C237" s="302">
        <v>1.0772968382366115E-2</v>
      </c>
      <c r="D237" s="302">
        <v>2.1132991790082493E-2</v>
      </c>
      <c r="E237" s="302">
        <f t="shared" si="105"/>
        <v>6.3314797767613756E-2</v>
      </c>
      <c r="F237" s="303"/>
      <c r="G237" s="302">
        <v>2.4276351794992233E-2</v>
      </c>
      <c r="H237" s="302">
        <v>1.4286177790826825E-2</v>
      </c>
      <c r="I237" s="302">
        <v>3.9418809486317034E-2</v>
      </c>
      <c r="J237" s="302">
        <f t="shared" si="108"/>
        <v>7.7981339072136086E-2</v>
      </c>
      <c r="K237" s="303"/>
      <c r="L237" s="302">
        <v>2.0784115718509903E-2</v>
      </c>
      <c r="M237" s="302">
        <v>1.3667242942011115E-2</v>
      </c>
      <c r="N237" s="302">
        <v>5.272676893429918E-2</v>
      </c>
      <c r="O237" s="302">
        <f t="shared" si="107"/>
        <v>8.7178127594820187E-2</v>
      </c>
    </row>
    <row r="238" spans="1:15" s="236" customFormat="1" x14ac:dyDescent="0.2">
      <c r="A238" s="237" t="str">
        <f>name!E$12</f>
        <v>Elementary occupations</v>
      </c>
      <c r="B238" s="302">
        <v>5.4308594146251721E-2</v>
      </c>
      <c r="C238" s="302">
        <v>2.4641698077653967E-2</v>
      </c>
      <c r="D238" s="302">
        <v>3.1328285654753332E-2</v>
      </c>
      <c r="E238" s="302">
        <f t="shared" si="105"/>
        <v>0.11027857787865902</v>
      </c>
      <c r="F238" s="303"/>
      <c r="G238" s="302">
        <v>3.8349697056544514E-2</v>
      </c>
      <c r="H238" s="302">
        <v>1.5306645550017784E-2</v>
      </c>
      <c r="I238" s="302">
        <v>3.9502376975356031E-2</v>
      </c>
      <c r="J238" s="302">
        <f t="shared" si="108"/>
        <v>9.315871958191832E-2</v>
      </c>
      <c r="K238" s="303"/>
      <c r="L238" s="302">
        <v>3.5000695309095095E-2</v>
      </c>
      <c r="M238" s="302">
        <v>1.7938250615266039E-2</v>
      </c>
      <c r="N238" s="302">
        <v>5.7467527654756281E-2</v>
      </c>
      <c r="O238" s="302">
        <f t="shared" si="107"/>
        <v>0.11040647357911741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5.2736926302331986</v>
      </c>
      <c r="C240" s="311">
        <f t="shared" ref="C240:E240" si="109">SUM(C230:C238)</f>
        <v>0.74274911764209539</v>
      </c>
      <c r="D240" s="311">
        <f t="shared" si="109"/>
        <v>0.69655825212470857</v>
      </c>
      <c r="E240" s="311">
        <f t="shared" si="109"/>
        <v>6.7130000000000027</v>
      </c>
      <c r="F240" s="311"/>
      <c r="G240" s="311">
        <f t="shared" ref="G240:J240" si="110">SUM(G230:G238)</f>
        <v>5.7596505871486796</v>
      </c>
      <c r="H240" s="311">
        <f t="shared" si="110"/>
        <v>0.5677589198982933</v>
      </c>
      <c r="I240" s="311">
        <f t="shared" si="110"/>
        <v>1.201590492953011</v>
      </c>
      <c r="J240" s="311">
        <f t="shared" si="110"/>
        <v>7.528999999999983</v>
      </c>
      <c r="K240" s="311"/>
      <c r="L240" s="311">
        <f t="shared" ref="L240:O240" si="111">SUM(L230:L238)</f>
        <v>6.400035491509259</v>
      </c>
      <c r="M240" s="311">
        <f t="shared" si="111"/>
        <v>0.61224014470107235</v>
      </c>
      <c r="N240" s="311">
        <f t="shared" si="111"/>
        <v>1.3827243637896589</v>
      </c>
      <c r="O240" s="311">
        <f t="shared" si="111"/>
        <v>8.3949999999999889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0.65987372395254296</v>
      </c>
      <c r="C247" s="302">
        <v>5.3297067343740359E-2</v>
      </c>
      <c r="D247" s="302">
        <v>7.0028541485800122E-2</v>
      </c>
      <c r="E247" s="302">
        <f>SUM(B247:D247)</f>
        <v>0.78319933278208342</v>
      </c>
      <c r="F247" s="303"/>
      <c r="G247" s="302">
        <v>0.60019847108437696</v>
      </c>
      <c r="H247" s="302">
        <v>8.7720288603421806E-2</v>
      </c>
      <c r="I247" s="302">
        <v>6.1000466914642983E-2</v>
      </c>
      <c r="J247" s="302">
        <f>SUM(G247:I247)</f>
        <v>0.74891922660244181</v>
      </c>
      <c r="K247" s="303"/>
      <c r="L247" s="302">
        <v>0.50115222715621444</v>
      </c>
      <c r="M247" s="302">
        <v>0.11131917589054838</v>
      </c>
      <c r="N247" s="302">
        <v>6.3036268490790845E-2</v>
      </c>
      <c r="O247" s="302">
        <f>SUM(L247:N247)</f>
        <v>0.67550767153755364</v>
      </c>
    </row>
    <row r="248" spans="1:15" s="236" customFormat="1" x14ac:dyDescent="0.2">
      <c r="A248" s="237" t="str">
        <f>name!E$5</f>
        <v>Professional occupations</v>
      </c>
      <c r="B248" s="302">
        <v>0.82035153389622517</v>
      </c>
      <c r="C248" s="302">
        <v>4.0460353261513184E-2</v>
      </c>
      <c r="D248" s="302">
        <v>0.17840185094473499</v>
      </c>
      <c r="E248" s="302">
        <f t="shared" ref="E248:E255" si="112">SUM(B248:D248)</f>
        <v>1.0392137381024733</v>
      </c>
      <c r="F248" s="303"/>
      <c r="G248" s="302">
        <v>0.88376942141366976</v>
      </c>
      <c r="H248" s="302">
        <v>6.1719771720387305E-2</v>
      </c>
      <c r="I248" s="302">
        <v>0.11211615493711392</v>
      </c>
      <c r="J248" s="302">
        <f t="shared" ref="J248:J250" si="113">SUM(G248:I248)</f>
        <v>1.0576053480711711</v>
      </c>
      <c r="K248" s="303"/>
      <c r="L248" s="302">
        <v>1.0457812239473974</v>
      </c>
      <c r="M248" s="302">
        <v>6.8747446884534769E-2</v>
      </c>
      <c r="N248" s="302">
        <v>9.9882584652656758E-2</v>
      </c>
      <c r="O248" s="302">
        <f t="shared" ref="O248:O255" si="114">SUM(L248:N248)</f>
        <v>1.2144112554845889</v>
      </c>
    </row>
    <row r="249" spans="1:15" s="236" customFormat="1" x14ac:dyDescent="0.2">
      <c r="A249" s="237" t="str">
        <f>name!E$6</f>
        <v>Associate professional occupations</v>
      </c>
      <c r="B249" s="302">
        <v>0.99808604181330718</v>
      </c>
      <c r="C249" s="302">
        <v>0.1022421456032932</v>
      </c>
      <c r="D249" s="302">
        <v>0.21357177444462735</v>
      </c>
      <c r="E249" s="302">
        <f t="shared" si="112"/>
        <v>1.3138999618612277</v>
      </c>
      <c r="F249" s="303"/>
      <c r="G249" s="302">
        <v>0.92901912697389566</v>
      </c>
      <c r="H249" s="302">
        <v>0.12392815424282942</v>
      </c>
      <c r="I249" s="302">
        <v>0.14721001304947845</v>
      </c>
      <c r="J249" s="302">
        <f t="shared" si="113"/>
        <v>1.2001572942662035</v>
      </c>
      <c r="K249" s="303"/>
      <c r="L249" s="302">
        <v>0.83953666566410412</v>
      </c>
      <c r="M249" s="302">
        <v>0.12700360985493123</v>
      </c>
      <c r="N249" s="302">
        <v>0.16267858564731869</v>
      </c>
      <c r="O249" s="302">
        <f t="shared" si="114"/>
        <v>1.1292188611663541</v>
      </c>
    </row>
    <row r="250" spans="1:15" s="236" customFormat="1" x14ac:dyDescent="0.2">
      <c r="A250" s="237" t="str">
        <f>name!E$7</f>
        <v>Administrative and secretarial occupations</v>
      </c>
      <c r="B250" s="302">
        <v>1.279849927007934</v>
      </c>
      <c r="C250" s="302">
        <v>0.46021356111523332</v>
      </c>
      <c r="D250" s="302">
        <v>8.0725354205362629E-2</v>
      </c>
      <c r="E250" s="302">
        <f t="shared" si="112"/>
        <v>1.8207888423285299</v>
      </c>
      <c r="F250" s="303"/>
      <c r="G250" s="302">
        <v>1.0271886233095422</v>
      </c>
      <c r="H250" s="302">
        <v>0.47639900559481768</v>
      </c>
      <c r="I250" s="302">
        <v>3.1096199101259495E-2</v>
      </c>
      <c r="J250" s="302">
        <f t="shared" si="113"/>
        <v>1.5346838280056194</v>
      </c>
      <c r="K250" s="303"/>
      <c r="L250" s="302">
        <v>0.90489842401073728</v>
      </c>
      <c r="M250" s="302">
        <v>0.39623733670736944</v>
      </c>
      <c r="N250" s="302">
        <v>3.1607173503833991E-2</v>
      </c>
      <c r="O250" s="302">
        <f t="shared" si="114"/>
        <v>1.3327429342219406</v>
      </c>
    </row>
    <row r="251" spans="1:15" s="236" customFormat="1" x14ac:dyDescent="0.2">
      <c r="A251" s="237" t="str">
        <f>name!E$8</f>
        <v>Skilled trades occupations</v>
      </c>
      <c r="B251" s="302">
        <v>3.7621636240098254E-2</v>
      </c>
      <c r="C251" s="302">
        <v>8.7496360584036186E-3</v>
      </c>
      <c r="D251" s="302">
        <v>2.4902251173157024E-2</v>
      </c>
      <c r="E251" s="302">
        <f t="shared" si="112"/>
        <v>7.1273523471658898E-2</v>
      </c>
      <c r="F251" s="303"/>
      <c r="G251" s="302">
        <v>2.5292259360678807E-2</v>
      </c>
      <c r="H251" s="302">
        <v>7.6589522965076528E-3</v>
      </c>
      <c r="I251" s="302">
        <v>1.5891373165320091E-2</v>
      </c>
      <c r="J251" s="302">
        <f>SUM(G251:I251)</f>
        <v>4.884258482250655E-2</v>
      </c>
      <c r="K251" s="303"/>
      <c r="L251" s="302">
        <v>2.087227751762645E-2</v>
      </c>
      <c r="M251" s="302">
        <v>6.7443359626151202E-3</v>
      </c>
      <c r="N251" s="302">
        <v>1.5082775805337047E-2</v>
      </c>
      <c r="O251" s="302">
        <f t="shared" si="114"/>
        <v>4.2699389285578621E-2</v>
      </c>
    </row>
    <row r="252" spans="1:15" s="236" customFormat="1" x14ac:dyDescent="0.2">
      <c r="A252" s="237" t="str">
        <f>name!E$9</f>
        <v>Caring, leisure and other service occupations</v>
      </c>
      <c r="B252" s="302">
        <v>3.0025654089831832E-2</v>
      </c>
      <c r="C252" s="302">
        <v>3.5667993183109937E-3</v>
      </c>
      <c r="D252" s="302">
        <v>2.1871540191851852E-2</v>
      </c>
      <c r="E252" s="302">
        <f t="shared" si="112"/>
        <v>5.5463993599994682E-2</v>
      </c>
      <c r="F252" s="303"/>
      <c r="G252" s="302">
        <v>2.9377264282022336E-2</v>
      </c>
      <c r="H252" s="302">
        <v>3.5858809390814277E-3</v>
      </c>
      <c r="I252" s="302">
        <v>8.4158974167805288E-3</v>
      </c>
      <c r="J252" s="302">
        <f t="shared" ref="J252:J255" si="115">SUM(G252:I252)</f>
        <v>4.1379042637884292E-2</v>
      </c>
      <c r="K252" s="303"/>
      <c r="L252" s="302">
        <v>3.1262419567185798E-2</v>
      </c>
      <c r="M252" s="302">
        <v>2.7740341474337617E-3</v>
      </c>
      <c r="N252" s="302">
        <v>1.3676867126978258E-2</v>
      </c>
      <c r="O252" s="302">
        <f t="shared" si="114"/>
        <v>4.7713320841597816E-2</v>
      </c>
    </row>
    <row r="253" spans="1:15" s="236" customFormat="1" x14ac:dyDescent="0.2">
      <c r="A253" s="237" t="str">
        <f>name!E$10</f>
        <v>Sales and customer service occupations</v>
      </c>
      <c r="B253" s="302">
        <v>0.31094657820964561</v>
      </c>
      <c r="C253" s="302">
        <v>0.12189864539140824</v>
      </c>
      <c r="D253" s="302">
        <v>0.10580401274193102</v>
      </c>
      <c r="E253" s="302">
        <f t="shared" si="112"/>
        <v>0.53864923634298489</v>
      </c>
      <c r="F253" s="303"/>
      <c r="G253" s="302">
        <v>0.25425218861622567</v>
      </c>
      <c r="H253" s="302">
        <v>0.14529118565568827</v>
      </c>
      <c r="I253" s="302">
        <v>2.7763702633508955E-2</v>
      </c>
      <c r="J253" s="302">
        <f t="shared" si="115"/>
        <v>0.42730707690542291</v>
      </c>
      <c r="K253" s="303"/>
      <c r="L253" s="302">
        <v>0.24107339021035268</v>
      </c>
      <c r="M253" s="302">
        <v>0.15328847907361365</v>
      </c>
      <c r="N253" s="302">
        <v>2.4927390715217105E-2</v>
      </c>
      <c r="O253" s="302">
        <f t="shared" si="114"/>
        <v>0.41928925999918343</v>
      </c>
    </row>
    <row r="254" spans="1:15" s="236" customFormat="1" x14ac:dyDescent="0.2">
      <c r="A254" s="237" t="str">
        <f>name!E$11</f>
        <v>Process, plant and machine operatives</v>
      </c>
      <c r="B254" s="302">
        <v>2.0047658536429917E-2</v>
      </c>
      <c r="C254" s="302">
        <v>2.673183043275097E-3</v>
      </c>
      <c r="D254" s="302">
        <v>1.7471709536163737E-2</v>
      </c>
      <c r="E254" s="302">
        <f t="shared" si="112"/>
        <v>4.0192551115868752E-2</v>
      </c>
      <c r="F254" s="303"/>
      <c r="G254" s="302">
        <v>1.2686318950745455E-2</v>
      </c>
      <c r="H254" s="302">
        <v>2.8802547361601728E-3</v>
      </c>
      <c r="I254" s="302">
        <v>2.2220426391550186E-2</v>
      </c>
      <c r="J254" s="302">
        <f t="shared" si="115"/>
        <v>3.7787000078455812E-2</v>
      </c>
      <c r="K254" s="303"/>
      <c r="L254" s="302">
        <v>1.0939160416226853E-2</v>
      </c>
      <c r="M254" s="302">
        <v>4.053572184889608E-3</v>
      </c>
      <c r="N254" s="302">
        <v>2.9947056516719521E-2</v>
      </c>
      <c r="O254" s="302">
        <f t="shared" si="114"/>
        <v>4.4939789117835985E-2</v>
      </c>
    </row>
    <row r="255" spans="1:15" s="236" customFormat="1" x14ac:dyDescent="0.2">
      <c r="A255" s="237" t="str">
        <f>name!E$12</f>
        <v>Elementary occupations</v>
      </c>
      <c r="B255" s="302">
        <v>4.9877781832688352E-2</v>
      </c>
      <c r="C255" s="302">
        <v>1.2124946439750159E-2</v>
      </c>
      <c r="D255" s="302">
        <v>3.7316092122756286E-2</v>
      </c>
      <c r="E255" s="302">
        <f t="shared" si="112"/>
        <v>9.9318820395194796E-2</v>
      </c>
      <c r="F255" s="303"/>
      <c r="G255" s="302">
        <v>3.2280169654464085E-2</v>
      </c>
      <c r="H255" s="302">
        <v>1.1186538776977169E-2</v>
      </c>
      <c r="I255" s="302">
        <v>1.1851890178851014E-2</v>
      </c>
      <c r="J255" s="302">
        <f t="shared" si="115"/>
        <v>5.5318598610292265E-2</v>
      </c>
      <c r="K255" s="303"/>
      <c r="L255" s="302">
        <v>2.7070521032046043E-2</v>
      </c>
      <c r="M255" s="302">
        <v>9.7104569494705691E-3</v>
      </c>
      <c r="N255" s="302">
        <v>1.4696540363851191E-2</v>
      </c>
      <c r="O255" s="302">
        <f t="shared" si="114"/>
        <v>5.1477518345367804E-2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4.2066805355787036</v>
      </c>
      <c r="C257" s="311">
        <f t="shared" ref="C257:E257" si="116">SUM(C247:C255)</f>
        <v>0.80522633757492823</v>
      </c>
      <c r="D257" s="311">
        <f t="shared" si="116"/>
        <v>0.75009312684638507</v>
      </c>
      <c r="E257" s="311">
        <f t="shared" si="116"/>
        <v>5.7620000000000156</v>
      </c>
      <c r="F257" s="311"/>
      <c r="G257" s="311">
        <f t="shared" ref="G257:J257" si="117">SUM(G247:G255)</f>
        <v>3.7940638436456213</v>
      </c>
      <c r="H257" s="311">
        <f t="shared" si="117"/>
        <v>0.92037003256587102</v>
      </c>
      <c r="I257" s="311">
        <f t="shared" si="117"/>
        <v>0.43756612378850562</v>
      </c>
      <c r="J257" s="311">
        <f t="shared" si="117"/>
        <v>5.1519999999999984</v>
      </c>
      <c r="K257" s="311"/>
      <c r="L257" s="311">
        <f t="shared" ref="L257:O257" si="118">SUM(L247:L255)</f>
        <v>3.6225863095218913</v>
      </c>
      <c r="M257" s="311">
        <f t="shared" si="118"/>
        <v>0.87987844765540646</v>
      </c>
      <c r="N257" s="311">
        <f t="shared" si="118"/>
        <v>0.45553524282270347</v>
      </c>
      <c r="O257" s="311">
        <f t="shared" si="118"/>
        <v>4.9580000000000002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0.62495586735111019</v>
      </c>
      <c r="C264" s="302">
        <v>0.11097965203367893</v>
      </c>
      <c r="D264" s="302">
        <v>9.896806608391967E-2</v>
      </c>
      <c r="E264" s="302">
        <f>SUM(B264:D264)</f>
        <v>0.8349035854687088</v>
      </c>
      <c r="F264" s="303"/>
      <c r="G264" s="302">
        <v>0.70589966748226896</v>
      </c>
      <c r="H264" s="302">
        <v>0.25812926580503237</v>
      </c>
      <c r="I264" s="302">
        <v>0.11433144429627459</v>
      </c>
      <c r="J264" s="302">
        <f>SUM(G264:I264)</f>
        <v>1.0783603775835759</v>
      </c>
      <c r="K264" s="303"/>
      <c r="L264" s="302">
        <v>0.81433367951112356</v>
      </c>
      <c r="M264" s="302">
        <v>0.26950943785302067</v>
      </c>
      <c r="N264" s="302">
        <v>0.13688255486470907</v>
      </c>
      <c r="O264" s="302">
        <f>SUM(L264:N264)</f>
        <v>1.2207256722288533</v>
      </c>
    </row>
    <row r="265" spans="1:15" s="236" customFormat="1" x14ac:dyDescent="0.2">
      <c r="A265" s="237" t="str">
        <f>name!E$5</f>
        <v>Professional occupations</v>
      </c>
      <c r="B265" s="302">
        <v>0.67162883529508877</v>
      </c>
      <c r="C265" s="302">
        <v>0.12356486904451913</v>
      </c>
      <c r="D265" s="302">
        <v>7.1643521945123939E-2</v>
      </c>
      <c r="E265" s="302">
        <f t="shared" ref="E265:E272" si="119">SUM(B265:D265)</f>
        <v>0.86683722628473181</v>
      </c>
      <c r="F265" s="303"/>
      <c r="G265" s="302">
        <v>0.84396460645982752</v>
      </c>
      <c r="H265" s="302">
        <v>0.23253865698198833</v>
      </c>
      <c r="I265" s="302">
        <v>6.7158204933178492E-2</v>
      </c>
      <c r="J265" s="302">
        <f t="shared" ref="J265:J267" si="120">SUM(G265:I265)</f>
        <v>1.1436614683749944</v>
      </c>
      <c r="K265" s="303"/>
      <c r="L265" s="302">
        <v>1.1189402532349215</v>
      </c>
      <c r="M265" s="302">
        <v>0.30034865019562018</v>
      </c>
      <c r="N265" s="302">
        <v>5.9565647317932138E-2</v>
      </c>
      <c r="O265" s="302">
        <f t="shared" ref="O265:O272" si="121">SUM(L265:N265)</f>
        <v>1.4788545507484741</v>
      </c>
    </row>
    <row r="266" spans="1:15" s="236" customFormat="1" x14ac:dyDescent="0.2">
      <c r="A266" s="237" t="str">
        <f>name!E$6</f>
        <v>Associate professional occupations</v>
      </c>
      <c r="B266" s="302">
        <v>0.68119424701545195</v>
      </c>
      <c r="C266" s="302">
        <v>0.16140003551958887</v>
      </c>
      <c r="D266" s="302">
        <v>7.1244156299402936E-2</v>
      </c>
      <c r="E266" s="302">
        <f t="shared" si="119"/>
        <v>0.91383843883444371</v>
      </c>
      <c r="F266" s="303"/>
      <c r="G266" s="302">
        <v>0.77526995636385698</v>
      </c>
      <c r="H266" s="302">
        <v>0.28792791750104912</v>
      </c>
      <c r="I266" s="302">
        <v>6.60613684059356E-2</v>
      </c>
      <c r="J266" s="302">
        <f t="shared" si="120"/>
        <v>1.1292592422708418</v>
      </c>
      <c r="K266" s="303"/>
      <c r="L266" s="302">
        <v>1.0409600005048687</v>
      </c>
      <c r="M266" s="302">
        <v>0.33944230828412059</v>
      </c>
      <c r="N266" s="302">
        <v>9.2185879653729055E-2</v>
      </c>
      <c r="O266" s="302">
        <f t="shared" si="121"/>
        <v>1.4725881884427183</v>
      </c>
    </row>
    <row r="267" spans="1:15" s="236" customFormat="1" x14ac:dyDescent="0.2">
      <c r="A267" s="237" t="str">
        <f>name!E$7</f>
        <v>Administrative and secretarial occupations</v>
      </c>
      <c r="B267" s="302">
        <v>0.77547999687610902</v>
      </c>
      <c r="C267" s="302">
        <v>0.65594479227880687</v>
      </c>
      <c r="D267" s="302">
        <v>1.2343957928858087E-2</v>
      </c>
      <c r="E267" s="302">
        <f t="shared" si="119"/>
        <v>1.4437687470837739</v>
      </c>
      <c r="F267" s="303"/>
      <c r="G267" s="302">
        <v>0.68878143762052746</v>
      </c>
      <c r="H267" s="302">
        <v>0.66772249084174784</v>
      </c>
      <c r="I267" s="302">
        <v>1.0950193340078915E-2</v>
      </c>
      <c r="J267" s="302">
        <f t="shared" si="120"/>
        <v>1.3674541218023542</v>
      </c>
      <c r="K267" s="303"/>
      <c r="L267" s="302">
        <v>0.71520121904263356</v>
      </c>
      <c r="M267" s="302">
        <v>0.58663313687568264</v>
      </c>
      <c r="N267" s="302">
        <v>1.7387397889661545E-2</v>
      </c>
      <c r="O267" s="302">
        <f t="shared" si="121"/>
        <v>1.3192217538079776</v>
      </c>
    </row>
    <row r="268" spans="1:15" s="236" customFormat="1" x14ac:dyDescent="0.2">
      <c r="A268" s="237" t="str">
        <f>name!E$8</f>
        <v>Skilled trades occupations</v>
      </c>
      <c r="B268" s="302">
        <v>0.12547625737836218</v>
      </c>
      <c r="C268" s="302">
        <v>3.5167058895926841E-2</v>
      </c>
      <c r="D268" s="302">
        <v>0.21480858156227911</v>
      </c>
      <c r="E268" s="302">
        <f t="shared" si="119"/>
        <v>0.37545189783656813</v>
      </c>
      <c r="F268" s="303"/>
      <c r="G268" s="302">
        <v>0.11592907470307727</v>
      </c>
      <c r="H268" s="302">
        <v>5.2144281324244771E-2</v>
      </c>
      <c r="I268" s="302">
        <v>0.14206264850508893</v>
      </c>
      <c r="J268" s="302">
        <f>SUM(G268:I268)</f>
        <v>0.31013600453241097</v>
      </c>
      <c r="K268" s="303"/>
      <c r="L268" s="302">
        <v>0.13845497315771621</v>
      </c>
      <c r="M268" s="302">
        <v>8.1018193573552083E-2</v>
      </c>
      <c r="N268" s="302">
        <v>0.17006204512204837</v>
      </c>
      <c r="O268" s="302">
        <f t="shared" si="121"/>
        <v>0.38953521185331663</v>
      </c>
    </row>
    <row r="269" spans="1:15" s="236" customFormat="1" x14ac:dyDescent="0.2">
      <c r="A269" s="237" t="str">
        <f>name!E$9</f>
        <v>Caring, leisure and other service occupations</v>
      </c>
      <c r="B269" s="302">
        <v>0.13389973436209496</v>
      </c>
      <c r="C269" s="302">
        <v>6.449013086306303E-2</v>
      </c>
      <c r="D269" s="302">
        <v>3.7365916924711931E-2</v>
      </c>
      <c r="E269" s="302">
        <f t="shared" si="119"/>
        <v>0.23575578214986992</v>
      </c>
      <c r="F269" s="303"/>
      <c r="G269" s="302">
        <v>0.12004661551560109</v>
      </c>
      <c r="H269" s="302">
        <v>8.0775889172115214E-2</v>
      </c>
      <c r="I269" s="302">
        <v>3.1222445458451781E-2</v>
      </c>
      <c r="J269" s="302">
        <f t="shared" ref="J269:J272" si="122">SUM(G269:I269)</f>
        <v>0.23204495014616808</v>
      </c>
      <c r="K269" s="303"/>
      <c r="L269" s="302">
        <v>0.15314147735883732</v>
      </c>
      <c r="M269" s="302">
        <v>7.6325540420507806E-2</v>
      </c>
      <c r="N269" s="302">
        <v>6.6931824033920964E-2</v>
      </c>
      <c r="O269" s="302">
        <f t="shared" si="121"/>
        <v>0.29639884181326609</v>
      </c>
    </row>
    <row r="270" spans="1:15" s="236" customFormat="1" x14ac:dyDescent="0.2">
      <c r="A270" s="237" t="str">
        <f>name!E$10</f>
        <v>Sales and customer service occupations</v>
      </c>
      <c r="B270" s="302">
        <v>0.58279791856430574</v>
      </c>
      <c r="C270" s="302">
        <v>0.28860437114092163</v>
      </c>
      <c r="D270" s="302">
        <v>3.8889878776778755E-2</v>
      </c>
      <c r="E270" s="302">
        <f t="shared" si="119"/>
        <v>0.91029216848200611</v>
      </c>
      <c r="F270" s="303"/>
      <c r="G270" s="302">
        <v>0.49485841460235203</v>
      </c>
      <c r="H270" s="302">
        <v>0.35441167944369595</v>
      </c>
      <c r="I270" s="302">
        <v>3.1582961864787817E-2</v>
      </c>
      <c r="J270" s="302">
        <f t="shared" si="122"/>
        <v>0.88085305591083585</v>
      </c>
      <c r="K270" s="303"/>
      <c r="L270" s="302">
        <v>0.56294710507585888</v>
      </c>
      <c r="M270" s="302">
        <v>0.41281213793167609</v>
      </c>
      <c r="N270" s="302">
        <v>3.128906293555362E-2</v>
      </c>
      <c r="O270" s="302">
        <f t="shared" si="121"/>
        <v>1.0070483059430886</v>
      </c>
    </row>
    <row r="271" spans="1:15" s="236" customFormat="1" x14ac:dyDescent="0.2">
      <c r="A271" s="237" t="str">
        <f>name!E$11</f>
        <v>Process, plant and machine operatives</v>
      </c>
      <c r="B271" s="302">
        <v>6.1356394930816557E-2</v>
      </c>
      <c r="C271" s="302">
        <v>8.2554152032265505E-3</v>
      </c>
      <c r="D271" s="302">
        <v>1.1783157287599951E-2</v>
      </c>
      <c r="E271" s="302">
        <f t="shared" si="119"/>
        <v>8.1394967421643052E-2</v>
      </c>
      <c r="F271" s="303"/>
      <c r="G271" s="302">
        <v>5.4243395716593583E-2</v>
      </c>
      <c r="H271" s="302">
        <v>1.6729458676141829E-2</v>
      </c>
      <c r="I271" s="302">
        <v>1.3852896923409968E-2</v>
      </c>
      <c r="J271" s="302">
        <f t="shared" si="122"/>
        <v>8.4825751316145379E-2</v>
      </c>
      <c r="K271" s="303"/>
      <c r="L271" s="302">
        <v>4.2605219639529866E-2</v>
      </c>
      <c r="M271" s="302">
        <v>1.7639049890625123E-2</v>
      </c>
      <c r="N271" s="302">
        <v>2.3736071552219733E-2</v>
      </c>
      <c r="O271" s="302">
        <f t="shared" si="121"/>
        <v>8.3980341082374732E-2</v>
      </c>
    </row>
    <row r="272" spans="1:15" s="236" customFormat="1" x14ac:dyDescent="0.2">
      <c r="A272" s="237" t="str">
        <f>name!E$12</f>
        <v>Elementary occupations</v>
      </c>
      <c r="B272" s="302">
        <v>9.7204939748067681E-2</v>
      </c>
      <c r="C272" s="302">
        <v>8.7813495829044935E-2</v>
      </c>
      <c r="D272" s="302">
        <v>0.27473875086114635</v>
      </c>
      <c r="E272" s="302">
        <f t="shared" si="119"/>
        <v>0.45975718643825897</v>
      </c>
      <c r="F272" s="303"/>
      <c r="G272" s="302">
        <v>8.5160760925876461E-2</v>
      </c>
      <c r="H272" s="302">
        <v>8.273524173860658E-2</v>
      </c>
      <c r="I272" s="302">
        <v>0.24050902539819097</v>
      </c>
      <c r="J272" s="302">
        <f t="shared" si="122"/>
        <v>0.40840502806267398</v>
      </c>
      <c r="K272" s="303"/>
      <c r="L272" s="302">
        <v>8.7932328857934658E-2</v>
      </c>
      <c r="M272" s="302">
        <v>6.9826754289837367E-2</v>
      </c>
      <c r="N272" s="302">
        <v>0.30788805093216454</v>
      </c>
      <c r="O272" s="302">
        <f t="shared" si="121"/>
        <v>0.46564713407993658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3.7539941915214072</v>
      </c>
      <c r="C274" s="311">
        <f t="shared" ref="C274:E274" si="123">SUM(C264:C272)</f>
        <v>1.5362198208087767</v>
      </c>
      <c r="D274" s="311">
        <f t="shared" si="123"/>
        <v>0.83178598766982059</v>
      </c>
      <c r="E274" s="311">
        <f t="shared" si="123"/>
        <v>6.1220000000000034</v>
      </c>
      <c r="F274" s="311"/>
      <c r="G274" s="311">
        <f t="shared" ref="G274:J274" si="124">SUM(G264:G272)</f>
        <v>3.8841539293899814</v>
      </c>
      <c r="H274" s="311">
        <f t="shared" si="124"/>
        <v>2.033114881484622</v>
      </c>
      <c r="I274" s="311">
        <f t="shared" si="124"/>
        <v>0.71773118912539702</v>
      </c>
      <c r="J274" s="311">
        <f t="shared" si="124"/>
        <v>6.6350000000000016</v>
      </c>
      <c r="K274" s="311"/>
      <c r="L274" s="311">
        <f t="shared" ref="L274:O274" si="125">SUM(L264:L272)</f>
        <v>4.6745162563834235</v>
      </c>
      <c r="M274" s="311">
        <f t="shared" si="125"/>
        <v>2.1535552093146424</v>
      </c>
      <c r="N274" s="311">
        <f t="shared" si="125"/>
        <v>0.90592853430193898</v>
      </c>
      <c r="O274" s="311">
        <f t="shared" si="125"/>
        <v>7.7340000000000062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1.4885965664953</v>
      </c>
      <c r="C281" s="302">
        <v>0.283646352053536</v>
      </c>
      <c r="D281" s="302">
        <v>0.31025743724965837</v>
      </c>
      <c r="E281" s="302">
        <f>SUM(B281:D281)</f>
        <v>2.0825003557984942</v>
      </c>
      <c r="F281" s="303"/>
      <c r="G281" s="302">
        <v>1.4396965371192516</v>
      </c>
      <c r="H281" s="302">
        <v>0.38573458648875991</v>
      </c>
      <c r="I281" s="302">
        <v>0.47937970177540518</v>
      </c>
      <c r="J281" s="302">
        <f>SUM(G281:I281)</f>
        <v>2.3048108253834165</v>
      </c>
      <c r="K281" s="303"/>
      <c r="L281" s="302">
        <v>1.3350159046159338</v>
      </c>
      <c r="M281" s="302">
        <v>0.52172984049699322</v>
      </c>
      <c r="N281" s="302">
        <v>0.58372428106796093</v>
      </c>
      <c r="O281" s="302">
        <f>SUM(L281:N281)</f>
        <v>2.440470026180888</v>
      </c>
    </row>
    <row r="282" spans="1:15" s="236" customFormat="1" x14ac:dyDescent="0.2">
      <c r="A282" s="237" t="str">
        <f>name!E$5</f>
        <v>Professional occupations</v>
      </c>
      <c r="B282" s="302">
        <v>4.0565447696712678</v>
      </c>
      <c r="C282" s="302">
        <v>0.50649815447140212</v>
      </c>
      <c r="D282" s="302">
        <v>1.4373893046471697</v>
      </c>
      <c r="E282" s="302">
        <f t="shared" ref="E282:E289" si="126">SUM(B282:D282)</f>
        <v>6.0004322287898404</v>
      </c>
      <c r="F282" s="303"/>
      <c r="G282" s="302">
        <v>4.609214999044787</v>
      </c>
      <c r="H282" s="302">
        <v>0.68196511641129254</v>
      </c>
      <c r="I282" s="302">
        <v>2.0422543032433031</v>
      </c>
      <c r="J282" s="302">
        <f t="shared" ref="J282:J284" si="127">SUM(G282:I282)</f>
        <v>7.3334344186993823</v>
      </c>
      <c r="K282" s="303"/>
      <c r="L282" s="302">
        <v>5.7060854734959703</v>
      </c>
      <c r="M282" s="302">
        <v>0.8819149281603762</v>
      </c>
      <c r="N282" s="302">
        <v>2.0383821015763131</v>
      </c>
      <c r="O282" s="302">
        <f t="shared" ref="O282:O289" si="128">SUM(L282:N282)</f>
        <v>8.6263825032326586</v>
      </c>
    </row>
    <row r="283" spans="1:15" s="236" customFormat="1" x14ac:dyDescent="0.2">
      <c r="A283" s="237" t="str">
        <f>name!E$6</f>
        <v>Associate professional occupations</v>
      </c>
      <c r="B283" s="302">
        <v>2.3104826282660675</v>
      </c>
      <c r="C283" s="302">
        <v>0.49134250725675416</v>
      </c>
      <c r="D283" s="302">
        <v>0.66824261932095508</v>
      </c>
      <c r="E283" s="302">
        <f t="shared" si="126"/>
        <v>3.4700677548437771</v>
      </c>
      <c r="F283" s="303"/>
      <c r="G283" s="302">
        <v>2.3074564477609085</v>
      </c>
      <c r="H283" s="302">
        <v>0.55234772370652052</v>
      </c>
      <c r="I283" s="302">
        <v>0.77917774182887189</v>
      </c>
      <c r="J283" s="302">
        <f t="shared" si="127"/>
        <v>3.6389819132963011</v>
      </c>
      <c r="K283" s="303"/>
      <c r="L283" s="302">
        <v>2.4399268655874051</v>
      </c>
      <c r="M283" s="302">
        <v>0.66694477334541058</v>
      </c>
      <c r="N283" s="302">
        <v>0.94154322574887805</v>
      </c>
      <c r="O283" s="302">
        <f t="shared" si="128"/>
        <v>4.0484148646816944</v>
      </c>
    </row>
    <row r="284" spans="1:15" s="236" customFormat="1" x14ac:dyDescent="0.2">
      <c r="A284" s="237" t="str">
        <f>name!E$7</f>
        <v>Administrative and secretarial occupations</v>
      </c>
      <c r="B284" s="302">
        <v>2.3583468871363187</v>
      </c>
      <c r="C284" s="302">
        <v>1.8684758193856461</v>
      </c>
      <c r="D284" s="302">
        <v>0.44378909311666381</v>
      </c>
      <c r="E284" s="302">
        <f t="shared" si="126"/>
        <v>4.6706117996386283</v>
      </c>
      <c r="F284" s="303"/>
      <c r="G284" s="302">
        <v>1.9340993001388929</v>
      </c>
      <c r="H284" s="302">
        <v>1.6972486156979838</v>
      </c>
      <c r="I284" s="302">
        <v>0.31687559351646449</v>
      </c>
      <c r="J284" s="302">
        <f t="shared" si="127"/>
        <v>3.9482235093533409</v>
      </c>
      <c r="K284" s="303"/>
      <c r="L284" s="302">
        <v>1.8727417824680621</v>
      </c>
      <c r="M284" s="302">
        <v>1.7194255453370269</v>
      </c>
      <c r="N284" s="302">
        <v>0.35740912468331726</v>
      </c>
      <c r="O284" s="302">
        <f t="shared" si="128"/>
        <v>3.9495764524884058</v>
      </c>
    </row>
    <row r="285" spans="1:15" s="236" customFormat="1" x14ac:dyDescent="0.2">
      <c r="A285" s="237" t="str">
        <f>name!E$8</f>
        <v>Skilled trades occupations</v>
      </c>
      <c r="B285" s="302">
        <v>0.26784780008835729</v>
      </c>
      <c r="C285" s="302">
        <v>7.5378083039382801E-2</v>
      </c>
      <c r="D285" s="302">
        <v>9.0447852622528482E-2</v>
      </c>
      <c r="E285" s="302">
        <f t="shared" si="126"/>
        <v>0.43367373575026857</v>
      </c>
      <c r="F285" s="303"/>
      <c r="G285" s="302">
        <v>0.19064794007086172</v>
      </c>
      <c r="H285" s="302">
        <v>4.2547745528713675E-2</v>
      </c>
      <c r="I285" s="302">
        <v>0.10535372764989401</v>
      </c>
      <c r="J285" s="302">
        <f>SUM(G285:I285)</f>
        <v>0.33854941324946941</v>
      </c>
      <c r="K285" s="303"/>
      <c r="L285" s="302">
        <v>0.14520480032348937</v>
      </c>
      <c r="M285" s="302">
        <v>5.4237575442048748E-2</v>
      </c>
      <c r="N285" s="302">
        <v>0.12314339989704526</v>
      </c>
      <c r="O285" s="302">
        <f t="shared" si="128"/>
        <v>0.3225857756625834</v>
      </c>
    </row>
    <row r="286" spans="1:15" s="236" customFormat="1" x14ac:dyDescent="0.2">
      <c r="A286" s="237" t="str">
        <f>name!E$9</f>
        <v>Caring, leisure and other service occupations</v>
      </c>
      <c r="B286" s="302">
        <v>0.14040860223685578</v>
      </c>
      <c r="C286" s="302">
        <v>6.7040239258565809E-2</v>
      </c>
      <c r="D286" s="302">
        <v>0.11217237206933672</v>
      </c>
      <c r="E286" s="302">
        <f t="shared" si="126"/>
        <v>0.31962121356475831</v>
      </c>
      <c r="F286" s="303"/>
      <c r="G286" s="302">
        <v>0.15322890818858664</v>
      </c>
      <c r="H286" s="302">
        <v>0.1038061074370622</v>
      </c>
      <c r="I286" s="302">
        <v>0.10908244480712721</v>
      </c>
      <c r="J286" s="302">
        <f t="shared" ref="J286:J289" si="129">SUM(G286:I286)</f>
        <v>0.36611746043277604</v>
      </c>
      <c r="K286" s="303"/>
      <c r="L286" s="302">
        <v>0.17327518559909597</v>
      </c>
      <c r="M286" s="302">
        <v>0.12406013788725116</v>
      </c>
      <c r="N286" s="302">
        <v>0.17537580574891093</v>
      </c>
      <c r="O286" s="302">
        <f t="shared" si="128"/>
        <v>0.47271112923525804</v>
      </c>
    </row>
    <row r="287" spans="1:15" s="236" customFormat="1" x14ac:dyDescent="0.2">
      <c r="A287" s="237" t="str">
        <f>name!E$10</f>
        <v>Sales and customer service occupations</v>
      </c>
      <c r="B287" s="302">
        <v>0.50019272273190152</v>
      </c>
      <c r="C287" s="302">
        <v>0.34258398806713264</v>
      </c>
      <c r="D287" s="302">
        <v>0.12282243415813261</v>
      </c>
      <c r="E287" s="302">
        <f t="shared" si="126"/>
        <v>0.96559914495716681</v>
      </c>
      <c r="F287" s="303"/>
      <c r="G287" s="302">
        <v>0.38783963920755243</v>
      </c>
      <c r="H287" s="302">
        <v>0.30933732048601675</v>
      </c>
      <c r="I287" s="302">
        <v>9.0270533855354856E-2</v>
      </c>
      <c r="J287" s="302">
        <f t="shared" si="129"/>
        <v>0.78744749354892407</v>
      </c>
      <c r="K287" s="303"/>
      <c r="L287" s="302">
        <v>0.41182604506185339</v>
      </c>
      <c r="M287" s="302">
        <v>0.40514490616710591</v>
      </c>
      <c r="N287" s="302">
        <v>8.414031863552035E-2</v>
      </c>
      <c r="O287" s="302">
        <f t="shared" si="128"/>
        <v>0.90111126986447965</v>
      </c>
    </row>
    <row r="288" spans="1:15" s="236" customFormat="1" x14ac:dyDescent="0.2">
      <c r="A288" s="237" t="str">
        <f>name!E$11</f>
        <v>Process, plant and machine operatives</v>
      </c>
      <c r="B288" s="302">
        <v>0.15538806148021642</v>
      </c>
      <c r="C288" s="302">
        <v>5.2645046614845953E-2</v>
      </c>
      <c r="D288" s="302">
        <v>3.26608801365698E-2</v>
      </c>
      <c r="E288" s="302">
        <f t="shared" si="126"/>
        <v>0.24069398823163218</v>
      </c>
      <c r="F288" s="303"/>
      <c r="G288" s="302">
        <v>0.10115794996027073</v>
      </c>
      <c r="H288" s="302">
        <v>4.3324958572573541E-2</v>
      </c>
      <c r="I288" s="302">
        <v>5.0159820033998673E-2</v>
      </c>
      <c r="J288" s="302">
        <f t="shared" si="129"/>
        <v>0.19464272856684295</v>
      </c>
      <c r="K288" s="303"/>
      <c r="L288" s="302">
        <v>6.5016344547817087E-2</v>
      </c>
      <c r="M288" s="302">
        <v>4.8524759670971501E-2</v>
      </c>
      <c r="N288" s="302">
        <v>6.8905581896888196E-2</v>
      </c>
      <c r="O288" s="302">
        <f t="shared" si="128"/>
        <v>0.18244668611567677</v>
      </c>
    </row>
    <row r="289" spans="1:15" s="236" customFormat="1" x14ac:dyDescent="0.2">
      <c r="A289" s="237" t="str">
        <f>name!E$12</f>
        <v>Elementary occupations</v>
      </c>
      <c r="B289" s="302">
        <v>0.29293160677570185</v>
      </c>
      <c r="C289" s="302">
        <v>0.15871042792559459</v>
      </c>
      <c r="D289" s="302">
        <v>0.35015774372412767</v>
      </c>
      <c r="E289" s="302">
        <f t="shared" si="126"/>
        <v>0.80179977842542405</v>
      </c>
      <c r="F289" s="303"/>
      <c r="G289" s="302">
        <v>0.19829390740884914</v>
      </c>
      <c r="H289" s="302">
        <v>0.13828270059106862</v>
      </c>
      <c r="I289" s="302">
        <v>0.26821562946960475</v>
      </c>
      <c r="J289" s="302">
        <f t="shared" si="129"/>
        <v>0.60479223746952249</v>
      </c>
      <c r="K289" s="303"/>
      <c r="L289" s="302">
        <v>0.13943229627879236</v>
      </c>
      <c r="M289" s="302">
        <v>0.12678962484458839</v>
      </c>
      <c r="N289" s="302">
        <v>0.39607937141500704</v>
      </c>
      <c r="O289" s="302">
        <f t="shared" si="128"/>
        <v>0.66230129253838776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11.570739644881986</v>
      </c>
      <c r="C291" s="311">
        <f t="shared" ref="C291:E291" si="130">SUM(C281:C289)</f>
        <v>3.8463206180728595</v>
      </c>
      <c r="D291" s="311">
        <f t="shared" si="130"/>
        <v>3.5679397370451422</v>
      </c>
      <c r="E291" s="311">
        <f t="shared" si="130"/>
        <v>18.984999999999989</v>
      </c>
      <c r="F291" s="311"/>
      <c r="G291" s="311">
        <f t="shared" ref="G291:J291" si="131">SUM(G281:G289)</f>
        <v>11.321635628899962</v>
      </c>
      <c r="H291" s="311">
        <f t="shared" si="131"/>
        <v>3.9545948749199913</v>
      </c>
      <c r="I291" s="311">
        <f t="shared" si="131"/>
        <v>4.2407694961800244</v>
      </c>
      <c r="J291" s="311">
        <f t="shared" si="131"/>
        <v>19.516999999999978</v>
      </c>
      <c r="K291" s="311"/>
      <c r="L291" s="311">
        <f t="shared" ref="L291:O291" si="132">SUM(L281:L289)</f>
        <v>12.288524697978419</v>
      </c>
      <c r="M291" s="311">
        <f t="shared" si="132"/>
        <v>4.5487720913517729</v>
      </c>
      <c r="N291" s="311">
        <f t="shared" si="132"/>
        <v>4.768703210669841</v>
      </c>
      <c r="O291" s="311">
        <f t="shared" si="132"/>
        <v>21.60600000000003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1.030903343441455</v>
      </c>
      <c r="C298" s="302">
        <v>0.23739505069596911</v>
      </c>
      <c r="D298" s="302">
        <v>9.2542930288727593E-2</v>
      </c>
      <c r="E298" s="302">
        <f>SUM(B298:D298)</f>
        <v>1.3608413244261517</v>
      </c>
      <c r="F298" s="303"/>
      <c r="G298" s="302">
        <v>1.8877783560372337</v>
      </c>
      <c r="H298" s="302">
        <v>0.47821911950755713</v>
      </c>
      <c r="I298" s="302">
        <v>0.10016366329254343</v>
      </c>
      <c r="J298" s="302">
        <f>SUM(G298:I298)</f>
        <v>2.4661611388373341</v>
      </c>
      <c r="K298" s="303"/>
      <c r="L298" s="302">
        <v>1.9467648394654202</v>
      </c>
      <c r="M298" s="302">
        <v>0.48786404119269161</v>
      </c>
      <c r="N298" s="302">
        <v>9.2991589342213382E-2</v>
      </c>
      <c r="O298" s="302">
        <f>SUM(L298:N298)</f>
        <v>2.5276204700003251</v>
      </c>
    </row>
    <row r="299" spans="1:15" s="236" customFormat="1" x14ac:dyDescent="0.2">
      <c r="A299" s="237" t="str">
        <f>name!E$5</f>
        <v>Professional occupations</v>
      </c>
      <c r="B299" s="302">
        <v>1.1981956673860399</v>
      </c>
      <c r="C299" s="302">
        <v>0.37486435045912492</v>
      </c>
      <c r="D299" s="302">
        <v>0.11935594585035506</v>
      </c>
      <c r="E299" s="302">
        <f t="shared" ref="E299:E306" si="133">SUM(B299:D299)</f>
        <v>1.6924159636955198</v>
      </c>
      <c r="F299" s="303"/>
      <c r="G299" s="302">
        <v>2.5190045256774036</v>
      </c>
      <c r="H299" s="302">
        <v>0.76210084191087268</v>
      </c>
      <c r="I299" s="302">
        <v>0.11184754074585965</v>
      </c>
      <c r="J299" s="302">
        <f t="shared" ref="J299:J301" si="134">SUM(G299:I299)</f>
        <v>3.3929529083341361</v>
      </c>
      <c r="K299" s="303"/>
      <c r="L299" s="302">
        <v>3.4358246423054397</v>
      </c>
      <c r="M299" s="302">
        <v>1.0000367506030408</v>
      </c>
      <c r="N299" s="302">
        <v>8.6590126665388747E-2</v>
      </c>
      <c r="O299" s="302">
        <f t="shared" ref="O299:O306" si="135">SUM(L299:N299)</f>
        <v>4.5224515195738686</v>
      </c>
    </row>
    <row r="300" spans="1:15" s="236" customFormat="1" x14ac:dyDescent="0.2">
      <c r="A300" s="237" t="str">
        <f>name!E$6</f>
        <v>Associate professional occupations</v>
      </c>
      <c r="B300" s="302">
        <v>1.6929425598530061</v>
      </c>
      <c r="C300" s="302">
        <v>0.52319291086108977</v>
      </c>
      <c r="D300" s="302">
        <v>0.27311696364934357</v>
      </c>
      <c r="E300" s="302">
        <f t="shared" si="133"/>
        <v>2.489252434363439</v>
      </c>
      <c r="F300" s="303"/>
      <c r="G300" s="302">
        <v>3.1944364376368046</v>
      </c>
      <c r="H300" s="302">
        <v>0.9163722566278556</v>
      </c>
      <c r="I300" s="302">
        <v>0.26574159010512094</v>
      </c>
      <c r="J300" s="302">
        <f t="shared" si="134"/>
        <v>4.376550284369781</v>
      </c>
      <c r="K300" s="303"/>
      <c r="L300" s="302">
        <v>3.4833130154277478</v>
      </c>
      <c r="M300" s="302">
        <v>1.1606293613577698</v>
      </c>
      <c r="N300" s="302">
        <v>0.24453919538871235</v>
      </c>
      <c r="O300" s="302">
        <f t="shared" si="135"/>
        <v>4.8884815721742294</v>
      </c>
    </row>
    <row r="301" spans="1:15" s="236" customFormat="1" x14ac:dyDescent="0.2">
      <c r="A301" s="237" t="str">
        <f>name!E$7</f>
        <v>Administrative and secretarial occupations</v>
      </c>
      <c r="B301" s="302">
        <v>1.6401838247082001</v>
      </c>
      <c r="C301" s="302">
        <v>1.2432789573313967</v>
      </c>
      <c r="D301" s="302">
        <v>2.3802992653588533E-2</v>
      </c>
      <c r="E301" s="302">
        <f t="shared" si="133"/>
        <v>2.9072657746931854</v>
      </c>
      <c r="F301" s="303"/>
      <c r="G301" s="302">
        <v>2.7795666072377481</v>
      </c>
      <c r="H301" s="302">
        <v>1.8967556492342321</v>
      </c>
      <c r="I301" s="302">
        <v>2.2557857631936705E-2</v>
      </c>
      <c r="J301" s="302">
        <f t="shared" si="134"/>
        <v>4.6988801141039174</v>
      </c>
      <c r="K301" s="303"/>
      <c r="L301" s="302">
        <v>3.1964421348165333</v>
      </c>
      <c r="M301" s="302">
        <v>2.0281633287684402</v>
      </c>
      <c r="N301" s="302">
        <v>2.2738001568093299E-2</v>
      </c>
      <c r="O301" s="302">
        <f t="shared" si="135"/>
        <v>5.247343465153067</v>
      </c>
    </row>
    <row r="302" spans="1:15" s="236" customFormat="1" x14ac:dyDescent="0.2">
      <c r="A302" s="237" t="str">
        <f>name!E$8</f>
        <v>Skilled trades occupations</v>
      </c>
      <c r="B302" s="302">
        <v>0.26351204647970977</v>
      </c>
      <c r="C302" s="302">
        <v>0.16400523048450893</v>
      </c>
      <c r="D302" s="302">
        <v>0.13432590535263281</v>
      </c>
      <c r="E302" s="302">
        <f t="shared" si="133"/>
        <v>0.56184318231685149</v>
      </c>
      <c r="F302" s="303"/>
      <c r="G302" s="302">
        <v>0.34285672369253672</v>
      </c>
      <c r="H302" s="302">
        <v>0.16151208312867363</v>
      </c>
      <c r="I302" s="302">
        <v>9.4704127970139274E-2</v>
      </c>
      <c r="J302" s="302">
        <f>SUM(G302:I302)</f>
        <v>0.5990729347913496</v>
      </c>
      <c r="K302" s="303"/>
      <c r="L302" s="302">
        <v>0.31921093860233929</v>
      </c>
      <c r="M302" s="302">
        <v>0.2275752483217322</v>
      </c>
      <c r="N302" s="302">
        <v>7.6630910090298682E-2</v>
      </c>
      <c r="O302" s="302">
        <f t="shared" si="135"/>
        <v>0.6234170970143702</v>
      </c>
    </row>
    <row r="303" spans="1:15" s="236" customFormat="1" x14ac:dyDescent="0.2">
      <c r="A303" s="237" t="str">
        <f>name!E$9</f>
        <v>Caring, leisure and other service occupations</v>
      </c>
      <c r="B303" s="302">
        <v>0.64518616835886733</v>
      </c>
      <c r="C303" s="302">
        <v>0.74432141242849192</v>
      </c>
      <c r="D303" s="302">
        <v>8.5920734917398101E-2</v>
      </c>
      <c r="E303" s="302">
        <f t="shared" si="133"/>
        <v>1.4754283157047572</v>
      </c>
      <c r="F303" s="303"/>
      <c r="G303" s="302">
        <v>1.0908453101633244</v>
      </c>
      <c r="H303" s="302">
        <v>1.1410049134089932</v>
      </c>
      <c r="I303" s="302">
        <v>0.13198311311674218</v>
      </c>
      <c r="J303" s="302">
        <f t="shared" ref="J303:J306" si="136">SUM(G303:I303)</f>
        <v>2.3638333366890598</v>
      </c>
      <c r="K303" s="303"/>
      <c r="L303" s="302">
        <v>1.3877274369706825</v>
      </c>
      <c r="M303" s="302">
        <v>1.2603678312586217</v>
      </c>
      <c r="N303" s="302">
        <v>0.21157510910875521</v>
      </c>
      <c r="O303" s="302">
        <f t="shared" si="135"/>
        <v>2.8596703773380594</v>
      </c>
    </row>
    <row r="304" spans="1:15" s="236" customFormat="1" x14ac:dyDescent="0.2">
      <c r="A304" s="237" t="str">
        <f>name!E$10</f>
        <v>Sales and customer service occupations</v>
      </c>
      <c r="B304" s="302">
        <v>1.1366841485994865</v>
      </c>
      <c r="C304" s="302">
        <v>0.79792795706389918</v>
      </c>
      <c r="D304" s="302">
        <v>5.59960583172553E-2</v>
      </c>
      <c r="E304" s="302">
        <f t="shared" si="133"/>
        <v>1.990608163980641</v>
      </c>
      <c r="F304" s="303"/>
      <c r="G304" s="302">
        <v>1.8155803893324107</v>
      </c>
      <c r="H304" s="302">
        <v>1.1119992273086627</v>
      </c>
      <c r="I304" s="302">
        <v>4.2886934191549007E-2</v>
      </c>
      <c r="J304" s="302">
        <f t="shared" si="136"/>
        <v>2.9704665508326227</v>
      </c>
      <c r="K304" s="303"/>
      <c r="L304" s="302">
        <v>2.0120845418519053</v>
      </c>
      <c r="M304" s="302">
        <v>1.7131294095315919</v>
      </c>
      <c r="N304" s="302">
        <v>3.4607474629014721E-2</v>
      </c>
      <c r="O304" s="302">
        <f t="shared" si="135"/>
        <v>3.759821426012512</v>
      </c>
    </row>
    <row r="305" spans="1:15" s="236" customFormat="1" x14ac:dyDescent="0.2">
      <c r="A305" s="237" t="str">
        <f>name!E$11</f>
        <v>Process, plant and machine operatives</v>
      </c>
      <c r="B305" s="302">
        <v>0.52374178562503382</v>
      </c>
      <c r="C305" s="302">
        <v>0.36846861521404811</v>
      </c>
      <c r="D305" s="302">
        <v>4.3202696368836946E-2</v>
      </c>
      <c r="E305" s="302">
        <f t="shared" si="133"/>
        <v>0.93541309720791888</v>
      </c>
      <c r="F305" s="303"/>
      <c r="G305" s="302">
        <v>0.64870324971166615</v>
      </c>
      <c r="H305" s="302">
        <v>0.48037687486689523</v>
      </c>
      <c r="I305" s="302">
        <v>4.7528271293535637E-2</v>
      </c>
      <c r="J305" s="302">
        <f t="shared" si="136"/>
        <v>1.176608395872097</v>
      </c>
      <c r="K305" s="303"/>
      <c r="L305" s="302">
        <v>0.52988700439323355</v>
      </c>
      <c r="M305" s="302">
        <v>0.47038418019898626</v>
      </c>
      <c r="N305" s="302">
        <v>5.8385870011555235E-2</v>
      </c>
      <c r="O305" s="302">
        <f t="shared" si="135"/>
        <v>1.058657054603775</v>
      </c>
    </row>
    <row r="306" spans="1:15" s="236" customFormat="1" x14ac:dyDescent="0.2">
      <c r="A306" s="237" t="str">
        <f>name!E$12</f>
        <v>Elementary occupations</v>
      </c>
      <c r="B306" s="302">
        <v>2.3299981568211989</v>
      </c>
      <c r="C306" s="302">
        <v>2.2181275329371775</v>
      </c>
      <c r="D306" s="302">
        <v>1.1248060538531637</v>
      </c>
      <c r="E306" s="302">
        <f t="shared" si="133"/>
        <v>5.6729317436115405</v>
      </c>
      <c r="F306" s="303"/>
      <c r="G306" s="302">
        <v>3.2608300254087212</v>
      </c>
      <c r="H306" s="302">
        <v>2.7333700174135749</v>
      </c>
      <c r="I306" s="302">
        <v>1.6202742933474248</v>
      </c>
      <c r="J306" s="302">
        <f t="shared" si="136"/>
        <v>7.6144743361697209</v>
      </c>
      <c r="K306" s="303"/>
      <c r="L306" s="302">
        <v>3.8589602957074627</v>
      </c>
      <c r="M306" s="302">
        <v>2.2502992617757749</v>
      </c>
      <c r="N306" s="302">
        <v>1.9092774606465348</v>
      </c>
      <c r="O306" s="302">
        <f t="shared" si="135"/>
        <v>8.0185370181297735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10.461347701272997</v>
      </c>
      <c r="C308" s="311">
        <f t="shared" ref="C308:E308" si="137">SUM(C298:C306)</f>
        <v>6.6715820174757052</v>
      </c>
      <c r="D308" s="311">
        <f t="shared" si="137"/>
        <v>1.9530702812513014</v>
      </c>
      <c r="E308" s="311">
        <f t="shared" si="137"/>
        <v>19.086000000000006</v>
      </c>
      <c r="F308" s="311"/>
      <c r="G308" s="311">
        <f t="shared" ref="G308:J308" si="138">SUM(G298:G306)</f>
        <v>17.539601624897848</v>
      </c>
      <c r="H308" s="311">
        <f t="shared" si="138"/>
        <v>9.6817109834073172</v>
      </c>
      <c r="I308" s="311">
        <f t="shared" si="138"/>
        <v>2.4376873916948516</v>
      </c>
      <c r="J308" s="311">
        <f t="shared" si="138"/>
        <v>29.65900000000002</v>
      </c>
      <c r="K308" s="311"/>
      <c r="L308" s="311">
        <f t="shared" ref="L308:O308" si="139">SUM(L298:L306)</f>
        <v>20.170214849540763</v>
      </c>
      <c r="M308" s="311">
        <f t="shared" si="139"/>
        <v>10.598449413008648</v>
      </c>
      <c r="N308" s="311">
        <f t="shared" si="139"/>
        <v>2.7373357374505662</v>
      </c>
      <c r="O308" s="311">
        <f t="shared" si="139"/>
        <v>33.505999999999986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0.46763328754650108</v>
      </c>
      <c r="C315" s="302">
        <v>0.13468726666908268</v>
      </c>
      <c r="D315" s="302">
        <v>9.6668703790186938E-2</v>
      </c>
      <c r="E315" s="302">
        <f>SUM(B315:D315)</f>
        <v>0.69898925800577061</v>
      </c>
      <c r="F315" s="303"/>
      <c r="G315" s="302">
        <v>0.52559527755396307</v>
      </c>
      <c r="H315" s="302">
        <v>0.17546484464826889</v>
      </c>
      <c r="I315" s="302">
        <v>2.0056344482874314E-2</v>
      </c>
      <c r="J315" s="302">
        <f>SUM(G315:I315)</f>
        <v>0.72111646668510621</v>
      </c>
      <c r="K315" s="303"/>
      <c r="L315" s="302">
        <v>0.50281236714928945</v>
      </c>
      <c r="M315" s="302">
        <v>0.21895250133142508</v>
      </c>
      <c r="N315" s="302">
        <v>2.8740545663327881E-2</v>
      </c>
      <c r="O315" s="302">
        <f>SUM(L315:N315)</f>
        <v>0.75050541414404237</v>
      </c>
    </row>
    <row r="316" spans="1:15" s="236" customFormat="1" x14ac:dyDescent="0.2">
      <c r="A316" s="237" t="str">
        <f>name!E$5</f>
        <v>Professional occupations</v>
      </c>
      <c r="B316" s="302">
        <v>1.0513889495602202</v>
      </c>
      <c r="C316" s="302">
        <v>0.46233371187138805</v>
      </c>
      <c r="D316" s="302">
        <v>0.22217302474830058</v>
      </c>
      <c r="E316" s="302">
        <f t="shared" ref="E316:E323" si="140">SUM(B316:D316)</f>
        <v>1.7358956861799086</v>
      </c>
      <c r="F316" s="303"/>
      <c r="G316" s="302">
        <v>1.3508655566871552</v>
      </c>
      <c r="H316" s="302">
        <v>0.55705084314366116</v>
      </c>
      <c r="I316" s="302">
        <v>7.8914212723583746E-2</v>
      </c>
      <c r="J316" s="302">
        <f t="shared" ref="J316:J318" si="141">SUM(G316:I316)</f>
        <v>1.9868306125544002</v>
      </c>
      <c r="K316" s="303"/>
      <c r="L316" s="302">
        <v>1.6255389208361697</v>
      </c>
      <c r="M316" s="302">
        <v>0.72813419948305425</v>
      </c>
      <c r="N316" s="302">
        <v>8.5521591212832954E-2</v>
      </c>
      <c r="O316" s="302">
        <f t="shared" ref="O316:O323" si="142">SUM(L316:N316)</f>
        <v>2.4391947115320569</v>
      </c>
    </row>
    <row r="317" spans="1:15" s="236" customFormat="1" x14ac:dyDescent="0.2">
      <c r="A317" s="237" t="str">
        <f>name!E$6</f>
        <v>Associate professional occupations</v>
      </c>
      <c r="B317" s="302">
        <v>2.0757297134055386</v>
      </c>
      <c r="C317" s="302">
        <v>0.52869977728815964</v>
      </c>
      <c r="D317" s="302">
        <v>0.17203586523906603</v>
      </c>
      <c r="E317" s="302">
        <f t="shared" si="140"/>
        <v>2.7764653559327641</v>
      </c>
      <c r="F317" s="303"/>
      <c r="G317" s="302">
        <v>2.3660619492926434</v>
      </c>
      <c r="H317" s="302">
        <v>0.53555450743770772</v>
      </c>
      <c r="I317" s="302">
        <v>3.6201606910213076E-2</v>
      </c>
      <c r="J317" s="302">
        <f t="shared" si="141"/>
        <v>2.937818063640564</v>
      </c>
      <c r="K317" s="303"/>
      <c r="L317" s="302">
        <v>2.3552751501102875</v>
      </c>
      <c r="M317" s="302">
        <v>0.684498635514039</v>
      </c>
      <c r="N317" s="302">
        <v>4.214354008980107E-2</v>
      </c>
      <c r="O317" s="302">
        <f t="shared" si="142"/>
        <v>3.0819173257141279</v>
      </c>
    </row>
    <row r="318" spans="1:15" s="236" customFormat="1" x14ac:dyDescent="0.2">
      <c r="A318" s="237" t="str">
        <f>name!E$7</f>
        <v>Administrative and secretarial occupations</v>
      </c>
      <c r="B318" s="302">
        <v>1.5551470053918517</v>
      </c>
      <c r="C318" s="302">
        <v>1.5744966527239008</v>
      </c>
      <c r="D318" s="302">
        <v>5.7132940246524211E-2</v>
      </c>
      <c r="E318" s="302">
        <f t="shared" si="140"/>
        <v>3.1867765983622771</v>
      </c>
      <c r="F318" s="303"/>
      <c r="G318" s="302">
        <v>1.5068670784395157</v>
      </c>
      <c r="H318" s="302">
        <v>1.3600033683826316</v>
      </c>
      <c r="I318" s="302">
        <v>1.5181597249395572E-2</v>
      </c>
      <c r="J318" s="302">
        <f t="shared" si="141"/>
        <v>2.8820520440715427</v>
      </c>
      <c r="K318" s="303"/>
      <c r="L318" s="302">
        <v>1.3389143957245075</v>
      </c>
      <c r="M318" s="302">
        <v>1.2379700650458885</v>
      </c>
      <c r="N318" s="302">
        <v>8.1334654224971114E-3</v>
      </c>
      <c r="O318" s="302">
        <f t="shared" si="142"/>
        <v>2.5850179261928927</v>
      </c>
    </row>
    <row r="319" spans="1:15" s="236" customFormat="1" x14ac:dyDescent="0.2">
      <c r="A319" s="237" t="str">
        <f>name!E$8</f>
        <v>Skilled trades occupations</v>
      </c>
      <c r="B319" s="302">
        <v>0.1335116226227076</v>
      </c>
      <c r="C319" s="302">
        <v>1.5426731256670313E-2</v>
      </c>
      <c r="D319" s="302">
        <v>8.6764404000102616E-2</v>
      </c>
      <c r="E319" s="302">
        <f t="shared" si="140"/>
        <v>0.23570275787948053</v>
      </c>
      <c r="F319" s="303"/>
      <c r="G319" s="302">
        <v>0.10831658636645251</v>
      </c>
      <c r="H319" s="302">
        <v>1.1384691648968687E-2</v>
      </c>
      <c r="I319" s="302">
        <v>1.1056678412238441E-3</v>
      </c>
      <c r="J319" s="302">
        <f>SUM(G319:I319)</f>
        <v>0.12080694585664505</v>
      </c>
      <c r="K319" s="303"/>
      <c r="L319" s="302">
        <v>0.106778060040014</v>
      </c>
      <c r="M319" s="302">
        <v>2.6264077146398661E-2</v>
      </c>
      <c r="N319" s="302">
        <v>2.0471142992364386E-3</v>
      </c>
      <c r="O319" s="302">
        <f t="shared" si="142"/>
        <v>0.1350892514856491</v>
      </c>
    </row>
    <row r="320" spans="1:15" s="236" customFormat="1" x14ac:dyDescent="0.2">
      <c r="A320" s="237" t="str">
        <f>name!E$9</f>
        <v>Caring, leisure and other service occupations</v>
      </c>
      <c r="B320" s="302">
        <v>0.22968812197724811</v>
      </c>
      <c r="C320" s="302">
        <v>0.22245884007527902</v>
      </c>
      <c r="D320" s="302">
        <v>3.9797928083594447E-2</v>
      </c>
      <c r="E320" s="302">
        <f t="shared" si="140"/>
        <v>0.49194489013612158</v>
      </c>
      <c r="F320" s="303"/>
      <c r="G320" s="302">
        <v>0.22156110564616124</v>
      </c>
      <c r="H320" s="302">
        <v>0.19705771445427392</v>
      </c>
      <c r="I320" s="302">
        <v>1.8936708955023182E-2</v>
      </c>
      <c r="J320" s="302">
        <f t="shared" ref="J320:J323" si="143">SUM(G320:I320)</f>
        <v>0.43755552905545836</v>
      </c>
      <c r="K320" s="303"/>
      <c r="L320" s="302">
        <v>0.25326533096474818</v>
      </c>
      <c r="M320" s="302">
        <v>0.19756825720093998</v>
      </c>
      <c r="N320" s="302">
        <v>1.4533226417908164E-2</v>
      </c>
      <c r="O320" s="302">
        <f t="shared" si="142"/>
        <v>0.46536681458359636</v>
      </c>
    </row>
    <row r="321" spans="1:15" s="236" customFormat="1" x14ac:dyDescent="0.2">
      <c r="A321" s="237" t="str">
        <f>name!E$10</f>
        <v>Sales and customer service occupations</v>
      </c>
      <c r="B321" s="302">
        <v>0.12689087623821008</v>
      </c>
      <c r="C321" s="302">
        <v>0.14259893403347418</v>
      </c>
      <c r="D321" s="302">
        <v>1.9156641175687574E-2</v>
      </c>
      <c r="E321" s="302">
        <f t="shared" si="140"/>
        <v>0.28864645144737183</v>
      </c>
      <c r="F321" s="303"/>
      <c r="G321" s="302">
        <v>0.12376040260351628</v>
      </c>
      <c r="H321" s="302">
        <v>0.13485750360758431</v>
      </c>
      <c r="I321" s="302">
        <v>2.7665199578132053E-3</v>
      </c>
      <c r="J321" s="302">
        <f t="shared" si="143"/>
        <v>0.26138442616891377</v>
      </c>
      <c r="K321" s="303"/>
      <c r="L321" s="302">
        <v>0.13211883841648425</v>
      </c>
      <c r="M321" s="302">
        <v>0.16170562221362247</v>
      </c>
      <c r="N321" s="302">
        <v>2.6776564474885536E-3</v>
      </c>
      <c r="O321" s="302">
        <f t="shared" si="142"/>
        <v>0.29650211707759527</v>
      </c>
    </row>
    <row r="322" spans="1:15" s="236" customFormat="1" x14ac:dyDescent="0.2">
      <c r="A322" s="237" t="str">
        <f>name!E$11</f>
        <v>Process, plant and machine operatives</v>
      </c>
      <c r="B322" s="302">
        <v>0.10943390330961207</v>
      </c>
      <c r="C322" s="302">
        <v>3.7582918425999041E-2</v>
      </c>
      <c r="D322" s="302">
        <v>1.2316344460717048E-2</v>
      </c>
      <c r="E322" s="302">
        <f t="shared" si="140"/>
        <v>0.15933316619632817</v>
      </c>
      <c r="F322" s="303"/>
      <c r="G322" s="302">
        <v>8.2852452869367973E-2</v>
      </c>
      <c r="H322" s="302">
        <v>2.6493487889992496E-2</v>
      </c>
      <c r="I322" s="302">
        <v>9.6382205733558141E-4</v>
      </c>
      <c r="J322" s="302">
        <f t="shared" si="143"/>
        <v>0.11030976281669605</v>
      </c>
      <c r="K322" s="303"/>
      <c r="L322" s="302">
        <v>8.1355994479787488E-2</v>
      </c>
      <c r="M322" s="302">
        <v>2.9601986794707602E-2</v>
      </c>
      <c r="N322" s="302">
        <v>8.4929527694559332E-4</v>
      </c>
      <c r="O322" s="302">
        <f t="shared" si="142"/>
        <v>0.11180727655144068</v>
      </c>
    </row>
    <row r="323" spans="1:15" s="236" customFormat="1" x14ac:dyDescent="0.2">
      <c r="A323" s="237" t="str">
        <f>name!E$12</f>
        <v>Elementary occupations</v>
      </c>
      <c r="B323" s="302">
        <v>0.14941065549371063</v>
      </c>
      <c r="C323" s="302">
        <v>0.14904698588486387</v>
      </c>
      <c r="D323" s="302">
        <v>1.1788194481393803E-2</v>
      </c>
      <c r="E323" s="302">
        <f t="shared" si="140"/>
        <v>0.31024583585996829</v>
      </c>
      <c r="F323" s="303"/>
      <c r="G323" s="302">
        <v>0.1209304373586544</v>
      </c>
      <c r="H323" s="302">
        <v>0.10265850658466731</v>
      </c>
      <c r="I323" s="302">
        <v>1.537205207349611E-3</v>
      </c>
      <c r="J323" s="302">
        <f t="shared" si="143"/>
        <v>0.22512614915067133</v>
      </c>
      <c r="K323" s="303"/>
      <c r="L323" s="302">
        <v>0.11542982445642122</v>
      </c>
      <c r="M323" s="302">
        <v>5.9559920690355081E-2</v>
      </c>
      <c r="N323" s="302">
        <v>1.609417571807444E-3</v>
      </c>
      <c r="O323" s="302">
        <f t="shared" si="142"/>
        <v>0.17659916271858372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5.8988341355456004</v>
      </c>
      <c r="C325" s="311">
        <f t="shared" ref="C325:E325" si="144">SUM(C315:C323)</f>
        <v>3.267331818228818</v>
      </c>
      <c r="D325" s="311">
        <f t="shared" si="144"/>
        <v>0.71783404622557323</v>
      </c>
      <c r="E325" s="311">
        <f t="shared" si="144"/>
        <v>9.8839999999999897</v>
      </c>
      <c r="F325" s="311"/>
      <c r="G325" s="311">
        <f t="shared" ref="G325:J325" si="145">SUM(G315:G323)</f>
        <v>6.4068108468174305</v>
      </c>
      <c r="H325" s="311">
        <f t="shared" si="145"/>
        <v>3.1005254677977563</v>
      </c>
      <c r="I325" s="311">
        <f t="shared" si="145"/>
        <v>0.17566368538481217</v>
      </c>
      <c r="J325" s="311">
        <f t="shared" si="145"/>
        <v>9.6829999999999963</v>
      </c>
      <c r="K325" s="311"/>
      <c r="L325" s="311">
        <f t="shared" ref="L325:O325" si="146">SUM(L315:L323)</f>
        <v>6.5114888821777086</v>
      </c>
      <c r="M325" s="311">
        <f t="shared" si="146"/>
        <v>3.3442552654204305</v>
      </c>
      <c r="N325" s="311">
        <f t="shared" si="146"/>
        <v>0.1862558524018452</v>
      </c>
      <c r="O325" s="311">
        <f t="shared" si="146"/>
        <v>10.041999999999986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0.34920024123317389</v>
      </c>
      <c r="C332" s="302">
        <v>0.13722910373171687</v>
      </c>
      <c r="D332" s="302">
        <v>0.10033457056872173</v>
      </c>
      <c r="E332" s="302">
        <f>SUM(B332:D332)</f>
        <v>0.58676391553361251</v>
      </c>
      <c r="F332" s="303"/>
      <c r="G332" s="302">
        <v>0.34346042230051571</v>
      </c>
      <c r="H332" s="302">
        <v>0.15708156860842099</v>
      </c>
      <c r="I332" s="302">
        <v>0.10581645540707088</v>
      </c>
      <c r="J332" s="302">
        <f>SUM(G332:I332)</f>
        <v>0.60635844631600755</v>
      </c>
      <c r="K332" s="303"/>
      <c r="L332" s="302">
        <v>0.33339746305494689</v>
      </c>
      <c r="M332" s="302">
        <v>0.20846370073362647</v>
      </c>
      <c r="N332" s="302">
        <v>9.0751598918335979E-2</v>
      </c>
      <c r="O332" s="302">
        <f>SUM(L332:N332)</f>
        <v>0.63261276270690925</v>
      </c>
    </row>
    <row r="333" spans="1:15" s="236" customFormat="1" x14ac:dyDescent="0.2">
      <c r="A333" s="237" t="str">
        <f>name!E$5</f>
        <v>Professional occupations</v>
      </c>
      <c r="B333" s="302">
        <v>6.8548586184467029</v>
      </c>
      <c r="C333" s="302">
        <v>3.5525062360406281</v>
      </c>
      <c r="D333" s="302">
        <v>0.52189645986815725</v>
      </c>
      <c r="E333" s="302">
        <f t="shared" ref="E333:E340" si="147">SUM(B333:D333)</f>
        <v>10.929261314355488</v>
      </c>
      <c r="F333" s="303"/>
      <c r="G333" s="302">
        <v>7.1922896900911057</v>
      </c>
      <c r="H333" s="302">
        <v>3.5594322397600906</v>
      </c>
      <c r="I333" s="302">
        <v>0.63966736801963797</v>
      </c>
      <c r="J333" s="302">
        <f t="shared" ref="J333:J335" si="148">SUM(G333:I333)</f>
        <v>11.391389297870834</v>
      </c>
      <c r="K333" s="303"/>
      <c r="L333" s="302">
        <v>8.0838658912484576</v>
      </c>
      <c r="M333" s="302">
        <v>4.6219374488038536</v>
      </c>
      <c r="N333" s="302">
        <v>0.59915677137919476</v>
      </c>
      <c r="O333" s="302">
        <f t="shared" ref="O333:O340" si="149">SUM(L333:N333)</f>
        <v>13.304960111431505</v>
      </c>
    </row>
    <row r="334" spans="1:15" s="236" customFormat="1" x14ac:dyDescent="0.2">
      <c r="A334" s="237" t="str">
        <f>name!E$6</f>
        <v>Associate professional occupations</v>
      </c>
      <c r="B334" s="302">
        <v>0.93449515511211756</v>
      </c>
      <c r="C334" s="302">
        <v>0.83901059612190942</v>
      </c>
      <c r="D334" s="302">
        <v>0.2928921770905849</v>
      </c>
      <c r="E334" s="302">
        <f t="shared" si="147"/>
        <v>2.0663979283246121</v>
      </c>
      <c r="F334" s="303"/>
      <c r="G334" s="302">
        <v>0.96463487191003916</v>
      </c>
      <c r="H334" s="302">
        <v>0.82102596527746896</v>
      </c>
      <c r="I334" s="302">
        <v>0.25225973693668913</v>
      </c>
      <c r="J334" s="302">
        <f t="shared" si="148"/>
        <v>2.0379205741241972</v>
      </c>
      <c r="K334" s="303"/>
      <c r="L334" s="302">
        <v>1.2152923839078635</v>
      </c>
      <c r="M334" s="302">
        <v>1.2093023253055675</v>
      </c>
      <c r="N334" s="302">
        <v>0.21792908780797474</v>
      </c>
      <c r="O334" s="302">
        <f t="shared" si="149"/>
        <v>2.6425237970214059</v>
      </c>
    </row>
    <row r="335" spans="1:15" s="236" customFormat="1" x14ac:dyDescent="0.2">
      <c r="A335" s="237" t="str">
        <f>name!E$7</f>
        <v>Administrative and secretarial occupations</v>
      </c>
      <c r="B335" s="302">
        <v>0.52238360707786435</v>
      </c>
      <c r="C335" s="302">
        <v>1.2622157927244109</v>
      </c>
      <c r="D335" s="302">
        <v>3.2595600635858417E-2</v>
      </c>
      <c r="E335" s="302">
        <f t="shared" si="147"/>
        <v>1.8171950004381336</v>
      </c>
      <c r="F335" s="303"/>
      <c r="G335" s="302">
        <v>0.43509138246648288</v>
      </c>
      <c r="H335" s="302">
        <v>0.99311468228680133</v>
      </c>
      <c r="I335" s="302">
        <v>2.8247299341285493E-2</v>
      </c>
      <c r="J335" s="302">
        <f t="shared" si="148"/>
        <v>1.4564533640945696</v>
      </c>
      <c r="K335" s="303"/>
      <c r="L335" s="302">
        <v>0.27485449416675867</v>
      </c>
      <c r="M335" s="302">
        <v>0.62078532509765638</v>
      </c>
      <c r="N335" s="302">
        <v>1.5399831836707822E-2</v>
      </c>
      <c r="O335" s="302">
        <f t="shared" si="149"/>
        <v>0.91103965110112284</v>
      </c>
    </row>
    <row r="336" spans="1:15" s="236" customFormat="1" x14ac:dyDescent="0.2">
      <c r="A336" s="237" t="str">
        <f>name!E$8</f>
        <v>Skilled trades occupations</v>
      </c>
      <c r="B336" s="302">
        <v>0.25842722038125771</v>
      </c>
      <c r="C336" s="302">
        <v>0.16410247695505012</v>
      </c>
      <c r="D336" s="302">
        <v>4.65524991631057E-2</v>
      </c>
      <c r="E336" s="302">
        <f t="shared" si="147"/>
        <v>0.46908219649941357</v>
      </c>
      <c r="F336" s="303"/>
      <c r="G336" s="302">
        <v>0.17932143419330032</v>
      </c>
      <c r="H336" s="302">
        <v>9.8360627473434561E-2</v>
      </c>
      <c r="I336" s="302">
        <v>4.0209513195695386E-2</v>
      </c>
      <c r="J336" s="302">
        <f>SUM(G336:I336)</f>
        <v>0.31789157486243025</v>
      </c>
      <c r="K336" s="303"/>
      <c r="L336" s="302">
        <v>0.11478808886494064</v>
      </c>
      <c r="M336" s="302">
        <v>4.7402769669401504E-2</v>
      </c>
      <c r="N336" s="302">
        <v>7.5969049317768156E-2</v>
      </c>
      <c r="O336" s="302">
        <f t="shared" si="149"/>
        <v>0.2381599078521103</v>
      </c>
    </row>
    <row r="337" spans="1:15" s="236" customFormat="1" x14ac:dyDescent="0.2">
      <c r="A337" s="237" t="str">
        <f>name!E$9</f>
        <v>Caring, leisure and other service occupations</v>
      </c>
      <c r="B337" s="302">
        <v>2.8489367644280117</v>
      </c>
      <c r="C337" s="302">
        <v>3.873192909441499</v>
      </c>
      <c r="D337" s="302">
        <v>0.15995787490472613</v>
      </c>
      <c r="E337" s="302">
        <f t="shared" si="147"/>
        <v>6.8820875487742361</v>
      </c>
      <c r="F337" s="303"/>
      <c r="G337" s="302">
        <v>2.4778177397424557</v>
      </c>
      <c r="H337" s="302">
        <v>3.2628383601377235</v>
      </c>
      <c r="I337" s="302">
        <v>0.16248994161260577</v>
      </c>
      <c r="J337" s="302">
        <f t="shared" ref="J337:J340" si="150">SUM(G337:I337)</f>
        <v>5.9031460414927848</v>
      </c>
      <c r="K337" s="303"/>
      <c r="L337" s="302">
        <v>3.1794801813444695</v>
      </c>
      <c r="M337" s="302">
        <v>3.4232572212162764</v>
      </c>
      <c r="N337" s="302">
        <v>0.25393544142753427</v>
      </c>
      <c r="O337" s="302">
        <f t="shared" si="149"/>
        <v>6.8566728439882798</v>
      </c>
    </row>
    <row r="338" spans="1:15" s="236" customFormat="1" x14ac:dyDescent="0.2">
      <c r="A338" s="237" t="str">
        <f>name!E$10</f>
        <v>Sales and customer service occupations</v>
      </c>
      <c r="B338" s="302">
        <v>4.8300315887683486E-2</v>
      </c>
      <c r="C338" s="302">
        <v>9.1973914760408684E-2</v>
      </c>
      <c r="D338" s="302">
        <v>2.7143613586241188E-2</v>
      </c>
      <c r="E338" s="302">
        <f t="shared" si="147"/>
        <v>0.16741784423433334</v>
      </c>
      <c r="F338" s="303"/>
      <c r="G338" s="302">
        <v>4.047730488670058E-2</v>
      </c>
      <c r="H338" s="302">
        <v>7.3430946580069767E-2</v>
      </c>
      <c r="I338" s="302">
        <v>1.853907908101033E-2</v>
      </c>
      <c r="J338" s="302">
        <f t="shared" si="150"/>
        <v>0.13244733054778068</v>
      </c>
      <c r="K338" s="303"/>
      <c r="L338" s="302">
        <v>4.5831262040145558E-2</v>
      </c>
      <c r="M338" s="302">
        <v>7.878239637842048E-2</v>
      </c>
      <c r="N338" s="302">
        <v>2.2772669823793865E-2</v>
      </c>
      <c r="O338" s="302">
        <f t="shared" si="149"/>
        <v>0.14738632824235989</v>
      </c>
    </row>
    <row r="339" spans="1:15" s="236" customFormat="1" x14ac:dyDescent="0.2">
      <c r="A339" s="237" t="str">
        <f>name!E$11</f>
        <v>Process, plant and machine operatives</v>
      </c>
      <c r="B339" s="302">
        <v>4.2694432784302253E-2</v>
      </c>
      <c r="C339" s="302">
        <v>5.8672552990400521E-2</v>
      </c>
      <c r="D339" s="302">
        <v>0.33695261186967207</v>
      </c>
      <c r="E339" s="302">
        <f t="shared" si="147"/>
        <v>0.43831959764437484</v>
      </c>
      <c r="F339" s="303"/>
      <c r="G339" s="302">
        <v>2.8411102167113508E-2</v>
      </c>
      <c r="H339" s="302">
        <v>3.4864250454127804E-2</v>
      </c>
      <c r="I339" s="302">
        <v>0.34041542799670543</v>
      </c>
      <c r="J339" s="302">
        <f t="shared" si="150"/>
        <v>0.40369078061794672</v>
      </c>
      <c r="K339" s="303"/>
      <c r="L339" s="302">
        <v>1.9772838149936689E-2</v>
      </c>
      <c r="M339" s="302">
        <v>3.4429014143926025E-2</v>
      </c>
      <c r="N339" s="302">
        <v>0.40832546614142601</v>
      </c>
      <c r="O339" s="302">
        <f t="shared" si="149"/>
        <v>0.46252731843528871</v>
      </c>
    </row>
    <row r="340" spans="1:15" s="236" customFormat="1" x14ac:dyDescent="0.2">
      <c r="A340" s="237" t="str">
        <f>name!E$12</f>
        <v>Elementary occupations</v>
      </c>
      <c r="B340" s="302">
        <v>0.15149418757987837</v>
      </c>
      <c r="C340" s="302">
        <v>1.2256095072146629</v>
      </c>
      <c r="D340" s="302">
        <v>6.4370959401298361E-2</v>
      </c>
      <c r="E340" s="302">
        <f t="shared" si="147"/>
        <v>1.4414746541958396</v>
      </c>
      <c r="F340" s="303"/>
      <c r="G340" s="302">
        <v>0.10514745466046574</v>
      </c>
      <c r="H340" s="302">
        <v>0.83829660702016828</v>
      </c>
      <c r="I340" s="302">
        <v>4.1258528392797998E-2</v>
      </c>
      <c r="J340" s="302">
        <f t="shared" si="150"/>
        <v>0.98470259007343197</v>
      </c>
      <c r="K340" s="303"/>
      <c r="L340" s="302">
        <v>7.1723228377163648E-2</v>
      </c>
      <c r="M340" s="302">
        <v>5.0184171357887934E-2</v>
      </c>
      <c r="N340" s="302">
        <v>0.16420987948593699</v>
      </c>
      <c r="O340" s="302">
        <f t="shared" si="149"/>
        <v>0.28611727922098856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12.010790542930991</v>
      </c>
      <c r="C342" s="311">
        <f t="shared" ref="C342:E342" si="151">SUM(C332:C340)</f>
        <v>11.204513089980686</v>
      </c>
      <c r="D342" s="311">
        <f t="shared" si="151"/>
        <v>1.582696367088366</v>
      </c>
      <c r="E342" s="311">
        <f t="shared" si="151"/>
        <v>24.798000000000044</v>
      </c>
      <c r="F342" s="311"/>
      <c r="G342" s="311">
        <f t="shared" ref="G342:J342" si="152">SUM(G332:G340)</f>
        <v>11.76665140241818</v>
      </c>
      <c r="H342" s="311">
        <f t="shared" si="152"/>
        <v>9.8384452475983064</v>
      </c>
      <c r="I342" s="311">
        <f t="shared" si="152"/>
        <v>1.6289033499834984</v>
      </c>
      <c r="J342" s="311">
        <f t="shared" si="152"/>
        <v>23.233999999999984</v>
      </c>
      <c r="K342" s="311"/>
      <c r="L342" s="311">
        <f t="shared" ref="L342:O342" si="153">SUM(L332:L340)</f>
        <v>13.339005831154683</v>
      </c>
      <c r="M342" s="311">
        <f t="shared" si="153"/>
        <v>10.294544372706616</v>
      </c>
      <c r="N342" s="311">
        <f t="shared" si="153"/>
        <v>1.8484497961386723</v>
      </c>
      <c r="O342" s="311">
        <f t="shared" si="153"/>
        <v>25.481999999999971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0.89320991237764147</v>
      </c>
      <c r="C349" s="302">
        <v>0.26546029860924331</v>
      </c>
      <c r="D349" s="302">
        <v>0.11984240711699917</v>
      </c>
      <c r="E349" s="302">
        <f>SUM(B349:D349)</f>
        <v>1.2785126181038839</v>
      </c>
      <c r="F349" s="303"/>
      <c r="G349" s="302">
        <v>0.98139131094577647</v>
      </c>
      <c r="H349" s="302">
        <v>0.3810911439343691</v>
      </c>
      <c r="I349" s="302">
        <v>0.22532135568771464</v>
      </c>
      <c r="J349" s="302">
        <f>SUM(G349:I349)</f>
        <v>1.5878038105678602</v>
      </c>
      <c r="K349" s="303"/>
      <c r="L349" s="302">
        <v>0.98520324115137325</v>
      </c>
      <c r="M349" s="302">
        <v>0.47875199508795779</v>
      </c>
      <c r="N349" s="302">
        <v>0.26755729714687726</v>
      </c>
      <c r="O349" s="302">
        <f>SUM(L349:N349)</f>
        <v>1.7315125333862085</v>
      </c>
    </row>
    <row r="350" spans="1:15" s="236" customFormat="1" x14ac:dyDescent="0.2">
      <c r="A350" s="237" t="str">
        <f>name!E$5</f>
        <v>Professional occupations</v>
      </c>
      <c r="B350" s="302">
        <v>6.1902176925866881</v>
      </c>
      <c r="C350" s="302">
        <v>2.975463413884464</v>
      </c>
      <c r="D350" s="302">
        <v>0.75755395735925379</v>
      </c>
      <c r="E350" s="302">
        <f t="shared" ref="E350:E357" si="154">SUM(B350:D350)</f>
        <v>9.9232350638304041</v>
      </c>
      <c r="F350" s="303"/>
      <c r="G350" s="302">
        <v>7.2254686208816343</v>
      </c>
      <c r="H350" s="302">
        <v>3.6900199947497567</v>
      </c>
      <c r="I350" s="302">
        <v>1.0129624966855948</v>
      </c>
      <c r="J350" s="302">
        <f t="shared" ref="J350:J352" si="155">SUM(G350:I350)</f>
        <v>11.928451112316985</v>
      </c>
      <c r="K350" s="303"/>
      <c r="L350" s="302">
        <v>7.9792943686098079</v>
      </c>
      <c r="M350" s="302">
        <v>4.1465817135771594</v>
      </c>
      <c r="N350" s="302">
        <v>0.9649998584298175</v>
      </c>
      <c r="O350" s="302">
        <f t="shared" ref="O350:O357" si="156">SUM(L350:N350)</f>
        <v>13.090875940616783</v>
      </c>
    </row>
    <row r="351" spans="1:15" s="236" customFormat="1" x14ac:dyDescent="0.2">
      <c r="A351" s="237" t="str">
        <f>name!E$6</f>
        <v>Associate professional occupations</v>
      </c>
      <c r="B351" s="302">
        <v>2.5842374339866989</v>
      </c>
      <c r="C351" s="302">
        <v>1.5635047839241769</v>
      </c>
      <c r="D351" s="302">
        <v>0.35382770877329411</v>
      </c>
      <c r="E351" s="302">
        <f t="shared" si="154"/>
        <v>4.5015699266841702</v>
      </c>
      <c r="F351" s="303"/>
      <c r="G351" s="302">
        <v>2.9142308511060384</v>
      </c>
      <c r="H351" s="302">
        <v>1.9105750847120988</v>
      </c>
      <c r="I351" s="302">
        <v>0.3017711442716482</v>
      </c>
      <c r="J351" s="302">
        <f t="shared" si="155"/>
        <v>5.1265770800897856</v>
      </c>
      <c r="K351" s="303"/>
      <c r="L351" s="302">
        <v>5.1594030525200463</v>
      </c>
      <c r="M351" s="302">
        <v>3.0305217130894624</v>
      </c>
      <c r="N351" s="302">
        <v>0.40632575621911138</v>
      </c>
      <c r="O351" s="302">
        <f t="shared" si="156"/>
        <v>8.5962505218286189</v>
      </c>
    </row>
    <row r="352" spans="1:15" s="236" customFormat="1" x14ac:dyDescent="0.2">
      <c r="A352" s="237" t="str">
        <f>name!E$7</f>
        <v>Administrative and secretarial occupations</v>
      </c>
      <c r="B352" s="302">
        <v>1.178086458534316</v>
      </c>
      <c r="C352" s="302">
        <v>1.8270653027985186</v>
      </c>
      <c r="D352" s="302">
        <v>7.2357151763250471E-2</v>
      </c>
      <c r="E352" s="302">
        <f t="shared" si="154"/>
        <v>3.0775089130960853</v>
      </c>
      <c r="F352" s="303"/>
      <c r="G352" s="302">
        <v>1.1480391984869061</v>
      </c>
      <c r="H352" s="302">
        <v>1.7152353246111556</v>
      </c>
      <c r="I352" s="302">
        <v>4.7551890766655815E-2</v>
      </c>
      <c r="J352" s="302">
        <f t="shared" si="155"/>
        <v>2.9108264138647173</v>
      </c>
      <c r="K352" s="303"/>
      <c r="L352" s="302">
        <v>0.8258090865397798</v>
      </c>
      <c r="M352" s="302">
        <v>0.85801505244128751</v>
      </c>
      <c r="N352" s="302">
        <v>3.5185928885906041E-2</v>
      </c>
      <c r="O352" s="302">
        <f t="shared" si="156"/>
        <v>1.7190100678669733</v>
      </c>
    </row>
    <row r="353" spans="1:15" s="236" customFormat="1" x14ac:dyDescent="0.2">
      <c r="A353" s="237" t="str">
        <f>name!E$8</f>
        <v>Skilled trades occupations</v>
      </c>
      <c r="B353" s="302">
        <v>0.23929521032556789</v>
      </c>
      <c r="C353" s="302">
        <v>0.17639163634185442</v>
      </c>
      <c r="D353" s="302">
        <v>5.2406953282595821E-2</v>
      </c>
      <c r="E353" s="302">
        <f t="shared" si="154"/>
        <v>0.4680937999500181</v>
      </c>
      <c r="F353" s="303"/>
      <c r="G353" s="302">
        <v>0.17063056189982348</v>
      </c>
      <c r="H353" s="302">
        <v>0.13000054584978399</v>
      </c>
      <c r="I353" s="302">
        <v>0.10978927728789384</v>
      </c>
      <c r="J353" s="302">
        <f>SUM(G353:I353)</f>
        <v>0.41042038503750128</v>
      </c>
      <c r="K353" s="303"/>
      <c r="L353" s="302">
        <v>0.10899627022830861</v>
      </c>
      <c r="M353" s="302">
        <v>9.7121943152222251E-2</v>
      </c>
      <c r="N353" s="302">
        <v>0.12387370198484034</v>
      </c>
      <c r="O353" s="302">
        <f t="shared" si="156"/>
        <v>0.3299919153653712</v>
      </c>
    </row>
    <row r="354" spans="1:15" s="236" customFormat="1" x14ac:dyDescent="0.2">
      <c r="A354" s="237" t="str">
        <f>name!E$9</f>
        <v>Caring, leisure and other service occupations</v>
      </c>
      <c r="B354" s="302">
        <v>5.6891261502864099</v>
      </c>
      <c r="C354" s="302">
        <v>5.1291624172469605</v>
      </c>
      <c r="D354" s="302">
        <v>0.70584566165038953</v>
      </c>
      <c r="E354" s="302">
        <f t="shared" si="154"/>
        <v>11.52413422918376</v>
      </c>
      <c r="F354" s="303"/>
      <c r="G354" s="302">
        <v>5.9666049474143392</v>
      </c>
      <c r="H354" s="302">
        <v>5.2168183357841365</v>
      </c>
      <c r="I354" s="302">
        <v>0.55489813872706306</v>
      </c>
      <c r="J354" s="302">
        <f t="shared" ref="J354:J357" si="157">SUM(G354:I354)</f>
        <v>11.738321421925539</v>
      </c>
      <c r="K354" s="303"/>
      <c r="L354" s="302">
        <v>6.9936857354167872</v>
      </c>
      <c r="M354" s="302">
        <v>5.0636482815116031</v>
      </c>
      <c r="N354" s="302">
        <v>0.70799279094584233</v>
      </c>
      <c r="O354" s="302">
        <f t="shared" si="156"/>
        <v>12.765326807874233</v>
      </c>
    </row>
    <row r="355" spans="1:15" s="236" customFormat="1" x14ac:dyDescent="0.2">
      <c r="A355" s="237" t="str">
        <f>name!E$10</f>
        <v>Sales and customer service occupations</v>
      </c>
      <c r="B355" s="302">
        <v>0.19514054207835368</v>
      </c>
      <c r="C355" s="302">
        <v>0.21261924810947544</v>
      </c>
      <c r="D355" s="302">
        <v>3.0157436340486263E-2</v>
      </c>
      <c r="E355" s="302">
        <f t="shared" si="154"/>
        <v>0.43791722652831544</v>
      </c>
      <c r="F355" s="303"/>
      <c r="G355" s="302">
        <v>0.18808740038107299</v>
      </c>
      <c r="H355" s="302">
        <v>0.20370341192074806</v>
      </c>
      <c r="I355" s="302">
        <v>2.9076796840997805E-2</v>
      </c>
      <c r="J355" s="302">
        <f t="shared" si="157"/>
        <v>0.42086760914281884</v>
      </c>
      <c r="K355" s="303"/>
      <c r="L355" s="302">
        <v>0.20392672144776428</v>
      </c>
      <c r="M355" s="302">
        <v>0.21398314425314824</v>
      </c>
      <c r="N355" s="302">
        <v>2.9164731134619565E-2</v>
      </c>
      <c r="O355" s="302">
        <f t="shared" si="156"/>
        <v>0.44707459683553208</v>
      </c>
    </row>
    <row r="356" spans="1:15" s="236" customFormat="1" x14ac:dyDescent="0.2">
      <c r="A356" s="237" t="str">
        <f>name!E$11</f>
        <v>Process, plant and machine operatives</v>
      </c>
      <c r="B356" s="302">
        <v>8.593862958169339E-2</v>
      </c>
      <c r="C356" s="302">
        <v>0.12530431346241261</v>
      </c>
      <c r="D356" s="302">
        <v>1.4811000815832798E-2</v>
      </c>
      <c r="E356" s="302">
        <f t="shared" si="154"/>
        <v>0.22605394385993882</v>
      </c>
      <c r="F356" s="303"/>
      <c r="G356" s="302">
        <v>5.9973035975789568E-2</v>
      </c>
      <c r="H356" s="302">
        <v>0.10474543331898999</v>
      </c>
      <c r="I356" s="302">
        <v>3.5430820681692003E-2</v>
      </c>
      <c r="J356" s="302">
        <f t="shared" si="157"/>
        <v>0.20014928997647158</v>
      </c>
      <c r="K356" s="303"/>
      <c r="L356" s="302">
        <v>4.1307132986899829E-2</v>
      </c>
      <c r="M356" s="302">
        <v>7.639102817210533E-2</v>
      </c>
      <c r="N356" s="302">
        <v>4.0465747132278997E-2</v>
      </c>
      <c r="O356" s="302">
        <f t="shared" si="156"/>
        <v>0.15816390829128416</v>
      </c>
    </row>
    <row r="357" spans="1:15" s="236" customFormat="1" x14ac:dyDescent="0.2">
      <c r="A357" s="237" t="str">
        <f>name!E$12</f>
        <v>Elementary occupations</v>
      </c>
      <c r="B357" s="302">
        <v>0.23614675643175398</v>
      </c>
      <c r="C357" s="302">
        <v>0.54393761386717976</v>
      </c>
      <c r="D357" s="302">
        <v>3.8889908464544577E-2</v>
      </c>
      <c r="E357" s="302">
        <f t="shared" si="154"/>
        <v>0.81897427876347828</v>
      </c>
      <c r="F357" s="303"/>
      <c r="G357" s="302">
        <v>0.18538189355736798</v>
      </c>
      <c r="H357" s="302">
        <v>0.4295276321043352</v>
      </c>
      <c r="I357" s="302">
        <v>5.7673351416598594E-2</v>
      </c>
      <c r="J357" s="302">
        <f t="shared" si="157"/>
        <v>0.67258287707830178</v>
      </c>
      <c r="K357" s="303"/>
      <c r="L357" s="302">
        <v>0.13119251546792282</v>
      </c>
      <c r="M357" s="302">
        <v>0.17859880958016516</v>
      </c>
      <c r="N357" s="302">
        <v>6.5002382886927876E-2</v>
      </c>
      <c r="O357" s="302">
        <f t="shared" si="156"/>
        <v>0.37479370793501587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17.291398786189124</v>
      </c>
      <c r="C359" s="311">
        <f t="shared" ref="C359:E359" si="158">SUM(C349:C357)</f>
        <v>12.818909028244287</v>
      </c>
      <c r="D359" s="311">
        <f t="shared" si="158"/>
        <v>2.1456921855666469</v>
      </c>
      <c r="E359" s="311">
        <f t="shared" si="158"/>
        <v>32.256000000000057</v>
      </c>
      <c r="F359" s="311"/>
      <c r="G359" s="311">
        <f t="shared" ref="G359:J359" si="159">SUM(G349:G357)</f>
        <v>18.839807820648748</v>
      </c>
      <c r="H359" s="311">
        <f t="shared" si="159"/>
        <v>13.781716906985373</v>
      </c>
      <c r="I359" s="311">
        <f t="shared" si="159"/>
        <v>2.3744752723658591</v>
      </c>
      <c r="J359" s="311">
        <f t="shared" si="159"/>
        <v>34.995999999999981</v>
      </c>
      <c r="K359" s="311"/>
      <c r="L359" s="311">
        <f t="shared" ref="L359:O359" si="160">SUM(L349:L357)</f>
        <v>22.428818124368693</v>
      </c>
      <c r="M359" s="311">
        <f t="shared" si="160"/>
        <v>14.143613680865114</v>
      </c>
      <c r="N359" s="311">
        <f t="shared" si="160"/>
        <v>2.640568194766221</v>
      </c>
      <c r="O359" s="311">
        <f t="shared" si="160"/>
        <v>39.213000000000022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0.35567479274203495</v>
      </c>
      <c r="C366" s="302">
        <v>0.110543974561541</v>
      </c>
      <c r="D366" s="302">
        <v>0.14500364292355988</v>
      </c>
      <c r="E366" s="302">
        <f>SUM(B366:D366)</f>
        <v>0.61122241022713575</v>
      </c>
      <c r="F366" s="303"/>
      <c r="G366" s="302">
        <v>0.38339922326844622</v>
      </c>
      <c r="H366" s="302">
        <v>0.13677823813651413</v>
      </c>
      <c r="I366" s="302">
        <v>0.14413184037914301</v>
      </c>
      <c r="J366" s="302">
        <f>SUM(G366:I366)</f>
        <v>0.6643093017841033</v>
      </c>
      <c r="K366" s="303"/>
      <c r="L366" s="302">
        <v>0.36956250104120603</v>
      </c>
      <c r="M366" s="302">
        <v>0.1706591881755915</v>
      </c>
      <c r="N366" s="302">
        <v>0.13612642358202312</v>
      </c>
      <c r="O366" s="302">
        <f>SUM(L366:N366)</f>
        <v>0.67634811279882057</v>
      </c>
    </row>
    <row r="367" spans="1:15" s="236" customFormat="1" x14ac:dyDescent="0.2">
      <c r="A367" s="237" t="str">
        <f>name!E$5</f>
        <v>Professional occupations</v>
      </c>
      <c r="B367" s="302">
        <v>0.46881783294513479</v>
      </c>
      <c r="C367" s="302">
        <v>0.26678718385986222</v>
      </c>
      <c r="D367" s="302">
        <v>0.46590033619429161</v>
      </c>
      <c r="E367" s="302">
        <f t="shared" ref="E367:E374" si="161">SUM(B367:D367)</f>
        <v>1.2015053529992885</v>
      </c>
      <c r="F367" s="303"/>
      <c r="G367" s="302">
        <v>0.61102742232260487</v>
      </c>
      <c r="H367" s="302">
        <v>0.34495831137978911</v>
      </c>
      <c r="I367" s="302">
        <v>0.43315547651194392</v>
      </c>
      <c r="J367" s="302">
        <f t="shared" ref="J367:J369" si="162">SUM(G367:I367)</f>
        <v>1.3891412102143379</v>
      </c>
      <c r="K367" s="303"/>
      <c r="L367" s="302">
        <v>0.73858093123775559</v>
      </c>
      <c r="M367" s="302">
        <v>0.50034238475664627</v>
      </c>
      <c r="N367" s="302">
        <v>0.40380707355596235</v>
      </c>
      <c r="O367" s="302">
        <f t="shared" ref="O367:O374" si="163">SUM(L367:N367)</f>
        <v>1.6427303895503642</v>
      </c>
    </row>
    <row r="368" spans="1:15" s="236" customFormat="1" x14ac:dyDescent="0.2">
      <c r="A368" s="237" t="str">
        <f>name!E$6</f>
        <v>Associate professional occupations</v>
      </c>
      <c r="B368" s="302">
        <v>0.6828657377501709</v>
      </c>
      <c r="C368" s="302">
        <v>0.55963727285876519</v>
      </c>
      <c r="D368" s="302">
        <v>1.3172704321776758</v>
      </c>
      <c r="E368" s="302">
        <f t="shared" si="161"/>
        <v>2.5597734427866117</v>
      </c>
      <c r="F368" s="303"/>
      <c r="G368" s="302">
        <v>0.77634386080927875</v>
      </c>
      <c r="H368" s="302">
        <v>0.55494749494295514</v>
      </c>
      <c r="I368" s="302">
        <v>1.2592549244632694</v>
      </c>
      <c r="J368" s="302">
        <f t="shared" si="162"/>
        <v>2.590546280215503</v>
      </c>
      <c r="K368" s="303"/>
      <c r="L368" s="302">
        <v>0.73636042145632619</v>
      </c>
      <c r="M368" s="302">
        <v>0.56116023851941477</v>
      </c>
      <c r="N368" s="302">
        <v>1.1800888927513671</v>
      </c>
      <c r="O368" s="302">
        <f t="shared" si="163"/>
        <v>2.4776095527271078</v>
      </c>
    </row>
    <row r="369" spans="1:15" s="236" customFormat="1" x14ac:dyDescent="0.2">
      <c r="A369" s="237" t="str">
        <f>name!E$7</f>
        <v>Administrative and secretarial occupations</v>
      </c>
      <c r="B369" s="302">
        <v>0.37065209451946751</v>
      </c>
      <c r="C369" s="302">
        <v>0.91354861960472711</v>
      </c>
      <c r="D369" s="302">
        <v>3.6129945858261035E-2</v>
      </c>
      <c r="E369" s="302">
        <f t="shared" si="161"/>
        <v>1.3203306599824558</v>
      </c>
      <c r="F369" s="303"/>
      <c r="G369" s="302">
        <v>0.36423385159161648</v>
      </c>
      <c r="H369" s="302">
        <v>0.84640878920215201</v>
      </c>
      <c r="I369" s="302">
        <v>2.6461829397435108E-2</v>
      </c>
      <c r="J369" s="302">
        <f t="shared" si="162"/>
        <v>1.2371044701912035</v>
      </c>
      <c r="K369" s="303"/>
      <c r="L369" s="302">
        <v>0.35305144405969741</v>
      </c>
      <c r="M369" s="302">
        <v>0.87492491240860182</v>
      </c>
      <c r="N369" s="302">
        <v>2.4177914763214861E-2</v>
      </c>
      <c r="O369" s="302">
        <f t="shared" si="163"/>
        <v>1.2521542712315141</v>
      </c>
    </row>
    <row r="370" spans="1:15" s="236" customFormat="1" x14ac:dyDescent="0.2">
      <c r="A370" s="237" t="str">
        <f>name!E$8</f>
        <v>Skilled trades occupations</v>
      </c>
      <c r="B370" s="302">
        <v>0.17898366939594793</v>
      </c>
      <c r="C370" s="302">
        <v>0.13873730080215396</v>
      </c>
      <c r="D370" s="302">
        <v>0.16785227382359427</v>
      </c>
      <c r="E370" s="302">
        <f t="shared" si="161"/>
        <v>0.4855732440216961</v>
      </c>
      <c r="F370" s="303"/>
      <c r="G370" s="302">
        <v>0.14677231819195088</v>
      </c>
      <c r="H370" s="302">
        <v>8.3382609335617613E-2</v>
      </c>
      <c r="I370" s="302">
        <v>0.14433874601308666</v>
      </c>
      <c r="J370" s="302">
        <f>SUM(G370:I370)</f>
        <v>0.37449367354065516</v>
      </c>
      <c r="K370" s="303"/>
      <c r="L370" s="302">
        <v>0.10024370357218843</v>
      </c>
      <c r="M370" s="302">
        <v>0.1086944985450633</v>
      </c>
      <c r="N370" s="302">
        <v>0.12281002016002401</v>
      </c>
      <c r="O370" s="302">
        <f t="shared" si="163"/>
        <v>0.33174822227727574</v>
      </c>
    </row>
    <row r="371" spans="1:15" s="236" customFormat="1" x14ac:dyDescent="0.2">
      <c r="A371" s="237" t="str">
        <f>name!E$9</f>
        <v>Caring, leisure and other service occupations</v>
      </c>
      <c r="B371" s="302">
        <v>0.38218139940007473</v>
      </c>
      <c r="C371" s="302">
        <v>0.56247345497479351</v>
      </c>
      <c r="D371" s="302">
        <v>6.243646694820594E-2</v>
      </c>
      <c r="E371" s="302">
        <f t="shared" si="161"/>
        <v>1.0070913213230743</v>
      </c>
      <c r="F371" s="303"/>
      <c r="G371" s="302">
        <v>0.32245156638398881</v>
      </c>
      <c r="H371" s="302">
        <v>0.44169925359282564</v>
      </c>
      <c r="I371" s="302">
        <v>4.6743861169226519E-2</v>
      </c>
      <c r="J371" s="302">
        <f t="shared" ref="J371:J374" si="164">SUM(G371:I371)</f>
        <v>0.81089468114604091</v>
      </c>
      <c r="K371" s="303"/>
      <c r="L371" s="302">
        <v>0.26714193388800167</v>
      </c>
      <c r="M371" s="302">
        <v>0.43235484822798659</v>
      </c>
      <c r="N371" s="302">
        <v>4.3508488653386385E-2</v>
      </c>
      <c r="O371" s="302">
        <f t="shared" si="163"/>
        <v>0.74300527076937473</v>
      </c>
    </row>
    <row r="372" spans="1:15" s="236" customFormat="1" x14ac:dyDescent="0.2">
      <c r="A372" s="237" t="str">
        <f>name!E$10</f>
        <v>Sales and customer service occupations</v>
      </c>
      <c r="B372" s="302">
        <v>0.16841097549364978</v>
      </c>
      <c r="C372" s="302">
        <v>0.39919055118561669</v>
      </c>
      <c r="D372" s="302">
        <v>3.4376720999748527E-2</v>
      </c>
      <c r="E372" s="302">
        <f t="shared" si="161"/>
        <v>0.60197824767901498</v>
      </c>
      <c r="F372" s="303"/>
      <c r="G372" s="302">
        <v>0.1601083297023457</v>
      </c>
      <c r="H372" s="302">
        <v>0.32258167273341437</v>
      </c>
      <c r="I372" s="302">
        <v>2.3725898732001743E-2</v>
      </c>
      <c r="J372" s="302">
        <f t="shared" si="164"/>
        <v>0.50641590116776181</v>
      </c>
      <c r="K372" s="303"/>
      <c r="L372" s="302">
        <v>0.15524566369400078</v>
      </c>
      <c r="M372" s="302">
        <v>0.42198829503479129</v>
      </c>
      <c r="N372" s="302">
        <v>2.0968588775186123E-2</v>
      </c>
      <c r="O372" s="302">
        <f t="shared" si="163"/>
        <v>0.59820254750397817</v>
      </c>
    </row>
    <row r="373" spans="1:15" s="236" customFormat="1" x14ac:dyDescent="0.2">
      <c r="A373" s="237" t="str">
        <f>name!E$11</f>
        <v>Process, plant and machine operatives</v>
      </c>
      <c r="B373" s="302">
        <v>3.794735080928776E-2</v>
      </c>
      <c r="C373" s="302">
        <v>3.699426122307705E-2</v>
      </c>
      <c r="D373" s="302">
        <v>9.6970846301052023E-3</v>
      </c>
      <c r="E373" s="302">
        <f t="shared" si="161"/>
        <v>8.4638696662470009E-2</v>
      </c>
      <c r="F373" s="303"/>
      <c r="G373" s="302">
        <v>2.7474612139197902E-2</v>
      </c>
      <c r="H373" s="302">
        <v>2.5449327728480568E-2</v>
      </c>
      <c r="I373" s="302">
        <v>9.4361028155817567E-3</v>
      </c>
      <c r="J373" s="302">
        <f t="shared" si="164"/>
        <v>6.2360042683260231E-2</v>
      </c>
      <c r="K373" s="303"/>
      <c r="L373" s="302">
        <v>2.1124644583058443E-2</v>
      </c>
      <c r="M373" s="302">
        <v>2.8110782865475664E-2</v>
      </c>
      <c r="N373" s="302">
        <v>9.9354991700464062E-3</v>
      </c>
      <c r="O373" s="302">
        <f t="shared" si="163"/>
        <v>5.9170926618580519E-2</v>
      </c>
    </row>
    <row r="374" spans="1:15" s="236" customFormat="1" x14ac:dyDescent="0.2">
      <c r="A374" s="237" t="str">
        <f>name!E$12</f>
        <v>Elementary occupations</v>
      </c>
      <c r="B374" s="302">
        <v>0.17219368945305386</v>
      </c>
      <c r="C374" s="302">
        <v>0.66558440018709741</v>
      </c>
      <c r="D374" s="302">
        <v>3.7108534678113932E-2</v>
      </c>
      <c r="E374" s="302">
        <f t="shared" si="161"/>
        <v>0.87488662431826514</v>
      </c>
      <c r="F374" s="303"/>
      <c r="G374" s="302">
        <v>0.13646917297408365</v>
      </c>
      <c r="H374" s="302">
        <v>0.48116173436027576</v>
      </c>
      <c r="I374" s="302">
        <v>2.510353172277283E-2</v>
      </c>
      <c r="J374" s="302">
        <f t="shared" si="164"/>
        <v>0.64273443905713223</v>
      </c>
      <c r="K374" s="303"/>
      <c r="L374" s="302">
        <v>0.13698450342605151</v>
      </c>
      <c r="M374" s="302">
        <v>0.35089083849354241</v>
      </c>
      <c r="N374" s="302">
        <v>2.0155364603387044E-2</v>
      </c>
      <c r="O374" s="302">
        <f t="shared" si="163"/>
        <v>0.50803070652298099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2.8177275425088224</v>
      </c>
      <c r="C376" s="311">
        <f t="shared" ref="C376:E376" si="165">SUM(C366:C374)</f>
        <v>3.6534970192576335</v>
      </c>
      <c r="D376" s="311">
        <f t="shared" si="165"/>
        <v>2.275775438233556</v>
      </c>
      <c r="E376" s="311">
        <f t="shared" si="165"/>
        <v>8.7470000000000123</v>
      </c>
      <c r="F376" s="311"/>
      <c r="G376" s="311">
        <f t="shared" ref="G376:J376" si="166">SUM(G366:G374)</f>
        <v>2.9282803573835126</v>
      </c>
      <c r="H376" s="311">
        <f t="shared" si="166"/>
        <v>3.2373674314120242</v>
      </c>
      <c r="I376" s="311">
        <f t="shared" si="166"/>
        <v>2.112352211204461</v>
      </c>
      <c r="J376" s="311">
        <f t="shared" si="166"/>
        <v>8.2779999999999987</v>
      </c>
      <c r="K376" s="311"/>
      <c r="L376" s="311">
        <f t="shared" ref="L376:O376" si="167">SUM(L366:L374)</f>
        <v>2.8782957469582859</v>
      </c>
      <c r="M376" s="311">
        <f t="shared" si="167"/>
        <v>3.4491259870271138</v>
      </c>
      <c r="N376" s="311">
        <f t="shared" si="167"/>
        <v>1.9615782660145971</v>
      </c>
      <c r="O376" s="311">
        <f t="shared" si="167"/>
        <v>8.2889999999999961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0.38057522114100517</v>
      </c>
      <c r="C383" s="302">
        <v>6.4822220994037533E-2</v>
      </c>
      <c r="D383" s="302">
        <v>0.27020987468194779</v>
      </c>
      <c r="E383" s="302">
        <f>SUM(B383:D383)</f>
        <v>0.71560731681699052</v>
      </c>
      <c r="F383" s="303"/>
      <c r="G383" s="302">
        <v>0.36461138898926299</v>
      </c>
      <c r="H383" s="302">
        <v>0.10054076180228309</v>
      </c>
      <c r="I383" s="302">
        <v>0.28862401000330218</v>
      </c>
      <c r="J383" s="302">
        <f>SUM(G383:I383)</f>
        <v>0.75377616079484833</v>
      </c>
      <c r="K383" s="303"/>
      <c r="L383" s="302">
        <v>0.35488977046046821</v>
      </c>
      <c r="M383" s="302">
        <v>0.1092413274993545</v>
      </c>
      <c r="N383" s="302">
        <v>0.2602543510423948</v>
      </c>
      <c r="O383" s="302">
        <f>SUM(L383:N383)</f>
        <v>0.72438544900221746</v>
      </c>
    </row>
    <row r="384" spans="1:15" s="236" customFormat="1" x14ac:dyDescent="0.2">
      <c r="A384" s="237" t="str">
        <f>name!E$5</f>
        <v>Professional occupations</v>
      </c>
      <c r="B384" s="302">
        <v>0.76668897466608177</v>
      </c>
      <c r="C384" s="302">
        <v>0.23544156932997912</v>
      </c>
      <c r="D384" s="302">
        <v>0.4632914714151794</v>
      </c>
      <c r="E384" s="302">
        <f t="shared" ref="E384:E391" si="168">SUM(B384:D384)</f>
        <v>1.4654220154112403</v>
      </c>
      <c r="F384" s="303"/>
      <c r="G384" s="302">
        <v>0.9615485623245672</v>
      </c>
      <c r="H384" s="302">
        <v>0.40328216049152632</v>
      </c>
      <c r="I384" s="302">
        <v>0.51284596295327101</v>
      </c>
      <c r="J384" s="302">
        <f t="shared" ref="J384:J386" si="169">SUM(G384:I384)</f>
        <v>1.8776766857693645</v>
      </c>
      <c r="K384" s="303"/>
      <c r="L384" s="302">
        <v>1.0471014880399485</v>
      </c>
      <c r="M384" s="302">
        <v>0.48310715810758326</v>
      </c>
      <c r="N384" s="302">
        <v>0.54443037894619473</v>
      </c>
      <c r="O384" s="302">
        <f t="shared" ref="O384:O391" si="170">SUM(L384:N384)</f>
        <v>2.0746390250937266</v>
      </c>
    </row>
    <row r="385" spans="1:15" s="236" customFormat="1" x14ac:dyDescent="0.2">
      <c r="A385" s="237" t="str">
        <f>name!E$6</f>
        <v>Associate professional occupations</v>
      </c>
      <c r="B385" s="302">
        <v>0.43961564468153097</v>
      </c>
      <c r="C385" s="302">
        <v>0.25071651972871023</v>
      </c>
      <c r="D385" s="302">
        <v>0.39330195619493313</v>
      </c>
      <c r="E385" s="302">
        <f t="shared" si="168"/>
        <v>1.0836341206051743</v>
      </c>
      <c r="F385" s="303"/>
      <c r="G385" s="302">
        <v>0.46454894835710342</v>
      </c>
      <c r="H385" s="302">
        <v>0.33424339005844222</v>
      </c>
      <c r="I385" s="302">
        <v>0.42691985882857569</v>
      </c>
      <c r="J385" s="302">
        <f t="shared" si="169"/>
        <v>1.2257121972441214</v>
      </c>
      <c r="K385" s="303"/>
      <c r="L385" s="302">
        <v>0.51154875128898258</v>
      </c>
      <c r="M385" s="302">
        <v>0.35650189592576587</v>
      </c>
      <c r="N385" s="302">
        <v>0.44183573265540349</v>
      </c>
      <c r="O385" s="302">
        <f t="shared" si="170"/>
        <v>1.3098863798701519</v>
      </c>
    </row>
    <row r="386" spans="1:15" s="236" customFormat="1" x14ac:dyDescent="0.2">
      <c r="A386" s="237" t="str">
        <f>name!E$7</f>
        <v>Administrative and secretarial occupations</v>
      </c>
      <c r="B386" s="302">
        <v>0.40222836321611288</v>
      </c>
      <c r="C386" s="302">
        <v>0.49636440992172332</v>
      </c>
      <c r="D386" s="302">
        <v>0.11275200765402592</v>
      </c>
      <c r="E386" s="302">
        <f t="shared" si="168"/>
        <v>1.0113447807918621</v>
      </c>
      <c r="F386" s="303"/>
      <c r="G386" s="302">
        <v>0.39120252074394229</v>
      </c>
      <c r="H386" s="302">
        <v>0.53487275982381266</v>
      </c>
      <c r="I386" s="302">
        <v>0.138347929328866</v>
      </c>
      <c r="J386" s="302">
        <f t="shared" si="169"/>
        <v>1.0644232098966211</v>
      </c>
      <c r="K386" s="303"/>
      <c r="L386" s="302">
        <v>0.32466173801432946</v>
      </c>
      <c r="M386" s="302">
        <v>0.62119750403736085</v>
      </c>
      <c r="N386" s="302">
        <v>0.1030153724838577</v>
      </c>
      <c r="O386" s="302">
        <f t="shared" si="170"/>
        <v>1.0488746145355479</v>
      </c>
    </row>
    <row r="387" spans="1:15" s="236" customFormat="1" x14ac:dyDescent="0.2">
      <c r="A387" s="237" t="str">
        <f>name!E$8</f>
        <v>Skilled trades occupations</v>
      </c>
      <c r="B387" s="302">
        <v>0.12172635214453248</v>
      </c>
      <c r="C387" s="302">
        <v>6.5460078365703223E-2</v>
      </c>
      <c r="D387" s="302">
        <v>0.11746652727244156</v>
      </c>
      <c r="E387" s="302">
        <f t="shared" si="168"/>
        <v>0.30465295778267726</v>
      </c>
      <c r="F387" s="303"/>
      <c r="G387" s="302">
        <v>7.3556109852236262E-2</v>
      </c>
      <c r="H387" s="302">
        <v>5.0795650348765736E-2</v>
      </c>
      <c r="I387" s="302">
        <v>0.1034972851488348</v>
      </c>
      <c r="J387" s="302">
        <f>SUM(G387:I387)</f>
        <v>0.2278490453498368</v>
      </c>
      <c r="K387" s="303"/>
      <c r="L387" s="302">
        <v>5.9149590497230391E-2</v>
      </c>
      <c r="M387" s="302">
        <v>5.4205641761299626E-2</v>
      </c>
      <c r="N387" s="302">
        <v>0.13409921701315974</v>
      </c>
      <c r="O387" s="302">
        <f t="shared" si="170"/>
        <v>0.24745444927168975</v>
      </c>
    </row>
    <row r="388" spans="1:15" s="236" customFormat="1" x14ac:dyDescent="0.2">
      <c r="A388" s="237" t="str">
        <f>name!E$9</f>
        <v>Caring, leisure and other service occupations</v>
      </c>
      <c r="B388" s="302">
        <v>1.4315844142910223</v>
      </c>
      <c r="C388" s="302">
        <v>0.77054674349952101</v>
      </c>
      <c r="D388" s="302">
        <v>0.86541840266059511</v>
      </c>
      <c r="E388" s="302">
        <f t="shared" si="168"/>
        <v>3.0675495604511385</v>
      </c>
      <c r="F388" s="303"/>
      <c r="G388" s="302">
        <v>1.0048112884629135</v>
      </c>
      <c r="H388" s="302">
        <v>0.44134357097739418</v>
      </c>
      <c r="I388" s="302">
        <v>0.69459792312596258</v>
      </c>
      <c r="J388" s="302">
        <f t="shared" ref="J388:J391" si="171">SUM(G388:I388)</f>
        <v>2.1407527825662704</v>
      </c>
      <c r="K388" s="303"/>
      <c r="L388" s="302">
        <v>0.86214641125663527</v>
      </c>
      <c r="M388" s="302">
        <v>0.2292109581729655</v>
      </c>
      <c r="N388" s="302">
        <v>0.70475388400297911</v>
      </c>
      <c r="O388" s="302">
        <f t="shared" si="170"/>
        <v>1.79611125343258</v>
      </c>
    </row>
    <row r="389" spans="1:15" s="236" customFormat="1" x14ac:dyDescent="0.2">
      <c r="A389" s="237" t="str">
        <f>name!E$10</f>
        <v>Sales and customer service occupations</v>
      </c>
      <c r="B389" s="302">
        <v>0.13524305045108428</v>
      </c>
      <c r="C389" s="302">
        <v>0.15691474227163352</v>
      </c>
      <c r="D389" s="302">
        <v>9.0115625217160614E-2</v>
      </c>
      <c r="E389" s="302">
        <f t="shared" si="168"/>
        <v>0.3822734179398784</v>
      </c>
      <c r="F389" s="303"/>
      <c r="G389" s="302">
        <v>0.10086193794134089</v>
      </c>
      <c r="H389" s="302">
        <v>0.14425494928090429</v>
      </c>
      <c r="I389" s="302">
        <v>5.9656224078770262E-2</v>
      </c>
      <c r="J389" s="302">
        <f t="shared" si="171"/>
        <v>0.30477311130101542</v>
      </c>
      <c r="K389" s="303"/>
      <c r="L389" s="302">
        <v>9.7715552411643286E-2</v>
      </c>
      <c r="M389" s="302">
        <v>0.17303974558035543</v>
      </c>
      <c r="N389" s="302">
        <v>3.5710128033838169E-2</v>
      </c>
      <c r="O389" s="302">
        <f t="shared" si="170"/>
        <v>0.30646542602583687</v>
      </c>
    </row>
    <row r="390" spans="1:15" s="236" customFormat="1" x14ac:dyDescent="0.2">
      <c r="A390" s="237" t="str">
        <f>name!E$11</f>
        <v>Process, plant and machine operatives</v>
      </c>
      <c r="B390" s="302">
        <v>0.12322348144523565</v>
      </c>
      <c r="C390" s="302">
        <v>5.540355192867933E-2</v>
      </c>
      <c r="D390" s="302">
        <v>2.7786696681714341E-2</v>
      </c>
      <c r="E390" s="302">
        <f t="shared" si="168"/>
        <v>0.20641373005562932</v>
      </c>
      <c r="F390" s="303"/>
      <c r="G390" s="302">
        <v>6.8416663591742755E-2</v>
      </c>
      <c r="H390" s="302">
        <v>4.2879503410349844E-2</v>
      </c>
      <c r="I390" s="302">
        <v>3.0465750120048169E-2</v>
      </c>
      <c r="J390" s="302">
        <f t="shared" si="171"/>
        <v>0.14176191712214078</v>
      </c>
      <c r="K390" s="303"/>
      <c r="L390" s="302">
        <v>5.4957550536441004E-2</v>
      </c>
      <c r="M390" s="302">
        <v>2.9541042165486638E-2</v>
      </c>
      <c r="N390" s="302">
        <v>1.9455303164856174E-2</v>
      </c>
      <c r="O390" s="302">
        <f t="shared" si="170"/>
        <v>0.10395389586678382</v>
      </c>
    </row>
    <row r="391" spans="1:15" s="236" customFormat="1" x14ac:dyDescent="0.2">
      <c r="A391" s="237" t="str">
        <f>name!E$12</f>
        <v>Elementary occupations</v>
      </c>
      <c r="B391" s="302">
        <v>0.30447334310868895</v>
      </c>
      <c r="C391" s="302">
        <v>0.35363187631602638</v>
      </c>
      <c r="D391" s="302">
        <v>0.17799688072069444</v>
      </c>
      <c r="E391" s="302">
        <f t="shared" si="168"/>
        <v>0.83610210014540975</v>
      </c>
      <c r="F391" s="303"/>
      <c r="G391" s="302">
        <v>0.19062587557952901</v>
      </c>
      <c r="H391" s="302">
        <v>0.29301535528444655</v>
      </c>
      <c r="I391" s="302">
        <v>0.11063365909181477</v>
      </c>
      <c r="J391" s="302">
        <f t="shared" si="171"/>
        <v>0.59427488995579036</v>
      </c>
      <c r="K391" s="303"/>
      <c r="L391" s="302">
        <v>0.22413714474428117</v>
      </c>
      <c r="M391" s="302">
        <v>0.16557082727651695</v>
      </c>
      <c r="N391" s="302">
        <v>7.952153488065522E-2</v>
      </c>
      <c r="O391" s="302">
        <f t="shared" si="170"/>
        <v>0.46922950690145332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4.105358845145294</v>
      </c>
      <c r="C393" s="311">
        <f t="shared" ref="C393:E393" si="172">SUM(C383:C391)</f>
        <v>2.4493017123560135</v>
      </c>
      <c r="D393" s="311">
        <f t="shared" si="172"/>
        <v>2.518339442498692</v>
      </c>
      <c r="E393" s="311">
        <f t="shared" si="172"/>
        <v>9.0730000000000022</v>
      </c>
      <c r="F393" s="311"/>
      <c r="G393" s="311">
        <f t="shared" ref="G393:J393" si="173">SUM(G383:G391)</f>
        <v>3.6201832958426383</v>
      </c>
      <c r="H393" s="311">
        <f t="shared" si="173"/>
        <v>2.3452281014779253</v>
      </c>
      <c r="I393" s="311">
        <f t="shared" si="173"/>
        <v>2.3655886026794457</v>
      </c>
      <c r="J393" s="311">
        <f t="shared" si="173"/>
        <v>8.3310000000000102</v>
      </c>
      <c r="K393" s="311"/>
      <c r="L393" s="311">
        <f t="shared" ref="L393:O393" si="174">SUM(L383:L391)</f>
        <v>3.5363079972499598</v>
      </c>
      <c r="M393" s="311">
        <f t="shared" si="174"/>
        <v>2.2216161005266888</v>
      </c>
      <c r="N393" s="311">
        <f t="shared" si="174"/>
        <v>2.3230759022233385</v>
      </c>
      <c r="O393" s="311">
        <f t="shared" si="174"/>
        <v>8.0809999999999871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Worcestershire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Worcestershire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Worcestershire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24.076161137400423</v>
      </c>
      <c r="C8" s="11">
        <f t="array" ref="C8:C16">MMULT(aggregation!$B$13:$AA$21,'Occ T2'!C8:C33)</f>
        <v>28.181210560410008</v>
      </c>
      <c r="D8" s="11">
        <f t="array" ref="D8:D16">MMULT(aggregation!$B$13:$AA$21,'Occ T2'!D8:D33)</f>
        <v>29.005444970520259</v>
      </c>
      <c r="E8" s="11">
        <f t="array" ref="E8:E16">MMULT(aggregation!$B$13:$AA$21,'Occ T2'!E8:E33)</f>
        <v>27.356166862737528</v>
      </c>
      <c r="F8" s="11">
        <f t="array" ref="F8:F16">MMULT(aggregation!$B$13:$AA$21,'Occ T2'!F8:F33)</f>
        <v>30.45533541875302</v>
      </c>
      <c r="G8" s="11"/>
      <c r="H8" s="11">
        <f>F8-D8</f>
        <v>1.449890448232761</v>
      </c>
      <c r="I8" s="11">
        <f t="array" ref="I8:I16">MMULT(aggregation!$B$13:$AA$21,'Occ T2'!I8:I33)</f>
        <v>15.100410590017827</v>
      </c>
      <c r="J8" s="11">
        <f>SUM(H8:I8)</f>
        <v>16.550301038250588</v>
      </c>
      <c r="L8" s="10" t="str">
        <f>name!E4</f>
        <v>Managers, directors and senior officials</v>
      </c>
      <c r="M8" s="11">
        <f t="array" ref="M8:M16">MMULT(aggregation!$B$13:$AA$21,'Occ T2'!M8:M33)</f>
        <v>16.301584712974808</v>
      </c>
      <c r="N8" s="11">
        <f t="array" ref="N8:N16">MMULT(aggregation!$B$13:$AA$21,'Occ T2'!N8:N33)</f>
        <v>18.792476149381379</v>
      </c>
      <c r="O8" s="11">
        <f t="array" ref="O8:O16">MMULT(aggregation!$B$13:$AA$21,'Occ T2'!O8:O33)</f>
        <v>18.689095419546767</v>
      </c>
      <c r="P8" s="11">
        <f t="array" ref="P8:P16">MMULT(aggregation!$B$13:$AA$21,'Occ T2'!P8:P33)</f>
        <v>17.503378171780554</v>
      </c>
      <c r="Q8" s="11">
        <f t="array" ref="Q8:Q16">MMULT(aggregation!$B$13:$AA$21,'Occ T2'!Q8:Q33)</f>
        <v>18.897323103276413</v>
      </c>
      <c r="R8" s="11"/>
      <c r="S8" s="11">
        <f>Q8-O8</f>
        <v>0.20822768372964617</v>
      </c>
      <c r="T8" s="11">
        <f t="array" ref="T8:T16">MMULT(aggregation!$B$13:$AA$21,'Occ T2'!T8:T33)</f>
        <v>8.6898957245006478</v>
      </c>
      <c r="U8" s="11">
        <f>SUM(S8:T8)</f>
        <v>8.898123408230294</v>
      </c>
      <c r="W8" s="10" t="str">
        <f>name!E4</f>
        <v>Managers, directors and senior officials</v>
      </c>
      <c r="X8" s="11">
        <f t="array" ref="X8:X16">MMULT(aggregation!$B$13:$AA$21,'Occ T2'!X8:X33)</f>
        <v>7.7745764244256232</v>
      </c>
      <c r="Y8" s="11">
        <f t="array" ref="Y8:Y16">MMULT(aggregation!$B$13:$AA$21,'Occ T2'!Y8:Y33)</f>
        <v>9.3887344110286097</v>
      </c>
      <c r="Z8" s="11">
        <f t="array" ref="Z8:Z16">MMULT(aggregation!$B$13:$AA$21,'Occ T2'!Z8:Z33)</f>
        <v>10.31634955097346</v>
      </c>
      <c r="AA8" s="11">
        <f t="array" ref="AA8:AA16">MMULT(aggregation!$B$13:$AA$21,'Occ T2'!AA8:AA33)</f>
        <v>9.8527886909569915</v>
      </c>
      <c r="AB8" s="11">
        <f t="array" ref="AB8:AB16">MMULT(aggregation!$B$13:$AA$21,'Occ T2'!AB8:AB33)</f>
        <v>11.558012315476621</v>
      </c>
      <c r="AC8" s="11"/>
      <c r="AD8" s="11">
        <f>AB8-Z8</f>
        <v>1.241662764503161</v>
      </c>
      <c r="AE8" s="11">
        <f t="array" ref="AE8:AE16">MMULT(aggregation!$B$13:$AA$21,'Occ T2'!AE8:AE33)</f>
        <v>6.4105148655171771</v>
      </c>
      <c r="AF8" s="11">
        <f>SUM(AD8:AE8)</f>
        <v>7.6521776300203381</v>
      </c>
    </row>
    <row r="9" spans="1:32" x14ac:dyDescent="0.2">
      <c r="A9" t="str">
        <f>name!E5</f>
        <v>Professional occupations</v>
      </c>
      <c r="B9" s="11">
        <v>50.121799433939941</v>
      </c>
      <c r="C9" s="11">
        <v>57.877242100284199</v>
      </c>
      <c r="D9" s="11">
        <v>60.618458292726288</v>
      </c>
      <c r="E9" s="11">
        <v>64.844157393435495</v>
      </c>
      <c r="F9" s="11">
        <v>72.427484494495985</v>
      </c>
      <c r="G9" s="11"/>
      <c r="H9" s="11">
        <f t="shared" ref="H9:H16" si="0">F9-D9</f>
        <v>11.809026201769697</v>
      </c>
      <c r="I9" s="11">
        <v>30.371691188258719</v>
      </c>
      <c r="J9" s="11">
        <f t="shared" ref="J9:J15" si="1">SUM(H9:I9)</f>
        <v>42.18071739002842</v>
      </c>
      <c r="L9" s="10" t="str">
        <f>name!E5</f>
        <v>Professional occupations</v>
      </c>
      <c r="M9" s="11">
        <v>26.485715271596067</v>
      </c>
      <c r="N9" s="11">
        <v>30.341531722221369</v>
      </c>
      <c r="O9" s="11">
        <v>32.001512536508812</v>
      </c>
      <c r="P9" s="11">
        <v>35.24093850506253</v>
      </c>
      <c r="Q9" s="11">
        <v>38.689393769434083</v>
      </c>
      <c r="R9" s="11"/>
      <c r="S9" s="11">
        <f t="shared" ref="S9:S16" si="2">Q9-O9</f>
        <v>6.687881232925271</v>
      </c>
      <c r="T9" s="11">
        <v>13.400369404687533</v>
      </c>
      <c r="U9" s="11">
        <f t="shared" ref="U9:U12" si="3">SUM(S9:T9)</f>
        <v>20.088250637612802</v>
      </c>
      <c r="W9" s="10" t="str">
        <f>name!E5</f>
        <v>Professional occupations</v>
      </c>
      <c r="X9" s="11">
        <v>23.636084162343899</v>
      </c>
      <c r="Y9" s="11">
        <v>27.535710378062834</v>
      </c>
      <c r="Z9" s="11">
        <v>28.616945756217461</v>
      </c>
      <c r="AA9" s="11">
        <v>29.603218888372986</v>
      </c>
      <c r="AB9" s="11">
        <v>33.738090725061866</v>
      </c>
      <c r="AC9" s="11"/>
      <c r="AD9" s="11">
        <f t="shared" ref="AD9:AD16" si="4">AB9-Z9</f>
        <v>5.1211449688444048</v>
      </c>
      <c r="AE9" s="11">
        <v>16.971321783571188</v>
      </c>
      <c r="AF9" s="11">
        <f t="shared" ref="AF9:AF12" si="5">SUM(AD9:AE9)</f>
        <v>22.092466752415593</v>
      </c>
    </row>
    <row r="10" spans="1:32" x14ac:dyDescent="0.2">
      <c r="A10" t="str">
        <f>name!E6</f>
        <v>Associate professional occupations</v>
      </c>
      <c r="B10" s="11">
        <v>32.240284176453073</v>
      </c>
      <c r="C10" s="11">
        <v>35.998907133525762</v>
      </c>
      <c r="D10" s="11">
        <v>37.184245968714677</v>
      </c>
      <c r="E10" s="11">
        <v>39.281387660525915</v>
      </c>
      <c r="F10" s="11">
        <v>43.443378038827817</v>
      </c>
      <c r="G10" s="11"/>
      <c r="H10" s="11">
        <f t="shared" si="0"/>
        <v>6.2591320701131394</v>
      </c>
      <c r="I10" s="11">
        <v>18.973081805952845</v>
      </c>
      <c r="J10" s="11">
        <f t="shared" si="1"/>
        <v>25.232213876065984</v>
      </c>
      <c r="L10" s="10" t="str">
        <f>name!E6</f>
        <v>Associate professional occupations</v>
      </c>
      <c r="M10" s="11">
        <v>18.048978419869442</v>
      </c>
      <c r="N10" s="11">
        <v>19.946971966971237</v>
      </c>
      <c r="O10" s="11">
        <v>20.612581212212106</v>
      </c>
      <c r="P10" s="11">
        <v>19.800303355366317</v>
      </c>
      <c r="Q10" s="11">
        <v>20.574866943712486</v>
      </c>
      <c r="R10" s="11"/>
      <c r="S10" s="11">
        <f t="shared" si="2"/>
        <v>-3.7714268499620118E-2</v>
      </c>
      <c r="T10" s="11">
        <v>7.6503501700165391</v>
      </c>
      <c r="U10" s="11">
        <f t="shared" si="3"/>
        <v>7.6126359015169189</v>
      </c>
      <c r="W10" s="10" t="str">
        <f>name!E6</f>
        <v>Associate professional occupations</v>
      </c>
      <c r="X10" s="11">
        <v>14.19130575658366</v>
      </c>
      <c r="Y10" s="11">
        <v>16.051935166554525</v>
      </c>
      <c r="Z10" s="11">
        <v>16.571664756502543</v>
      </c>
      <c r="AA10" s="11">
        <v>19.481084305159591</v>
      </c>
      <c r="AB10" s="11">
        <v>22.868511095115338</v>
      </c>
      <c r="AC10" s="11"/>
      <c r="AD10" s="11">
        <f t="shared" si="4"/>
        <v>6.2968463386127951</v>
      </c>
      <c r="AE10" s="11">
        <v>11.322731635936302</v>
      </c>
      <c r="AF10" s="11">
        <f t="shared" si="5"/>
        <v>17.619577974549095</v>
      </c>
    </row>
    <row r="11" spans="1:32" x14ac:dyDescent="0.2">
      <c r="A11" t="str">
        <f>name!E7</f>
        <v>Administrative and secretarial occupations</v>
      </c>
      <c r="B11" s="11">
        <v>34.169541610087691</v>
      </c>
      <c r="C11" s="11">
        <v>33.664562207264161</v>
      </c>
      <c r="D11" s="11">
        <v>34.563023686781257</v>
      </c>
      <c r="E11" s="11">
        <v>35.514223870728614</v>
      </c>
      <c r="F11" s="11">
        <v>33.761401753146544</v>
      </c>
      <c r="G11" s="11"/>
      <c r="H11" s="11">
        <f t="shared" si="0"/>
        <v>-0.80162193363471346</v>
      </c>
      <c r="I11" s="11">
        <v>17.512413616916668</v>
      </c>
      <c r="J11" s="11">
        <f t="shared" si="1"/>
        <v>16.710791683281954</v>
      </c>
      <c r="L11" s="10" t="str">
        <f>name!E7</f>
        <v>Administrative and secretarial occupations</v>
      </c>
      <c r="M11" s="11">
        <v>9.2467626450032512</v>
      </c>
      <c r="N11" s="11">
        <v>8.9732722426804266</v>
      </c>
      <c r="O11" s="11">
        <v>10.513019757256124</v>
      </c>
      <c r="P11" s="11">
        <v>11.334225591667336</v>
      </c>
      <c r="Q11" s="11">
        <v>12.89686938281929</v>
      </c>
      <c r="R11" s="11"/>
      <c r="S11" s="11">
        <f t="shared" si="2"/>
        <v>2.3838496255631654</v>
      </c>
      <c r="T11" s="11">
        <v>4.4684781964780678</v>
      </c>
      <c r="U11" s="11">
        <f t="shared" si="3"/>
        <v>6.8523278220412331</v>
      </c>
      <c r="W11" s="10" t="str">
        <f>name!E7</f>
        <v>Administrative and secretarial occupations</v>
      </c>
      <c r="X11" s="11">
        <v>24.922778965084461</v>
      </c>
      <c r="Y11" s="11">
        <v>24.691289964583753</v>
      </c>
      <c r="Z11" s="11">
        <v>24.050003929525111</v>
      </c>
      <c r="AA11" s="11">
        <v>24.179998279061287</v>
      </c>
      <c r="AB11" s="11">
        <v>20.864532370327275</v>
      </c>
      <c r="AC11" s="11"/>
      <c r="AD11" s="11">
        <f t="shared" si="4"/>
        <v>-3.1854715591978362</v>
      </c>
      <c r="AE11" s="11">
        <v>13.043935420438597</v>
      </c>
      <c r="AF11" s="11">
        <f t="shared" si="5"/>
        <v>9.8584638612407609</v>
      </c>
    </row>
    <row r="12" spans="1:32" x14ac:dyDescent="0.2">
      <c r="A12" t="str">
        <f>name!E8</f>
        <v>Skilled trades occupations</v>
      </c>
      <c r="B12" s="11">
        <v>35.154203125093872</v>
      </c>
      <c r="C12" s="11">
        <v>35.835875612075696</v>
      </c>
      <c r="D12" s="11">
        <v>30.496027419071652</v>
      </c>
      <c r="E12" s="11">
        <v>30.010486294486064</v>
      </c>
      <c r="F12" s="11">
        <v>28.039474867160123</v>
      </c>
      <c r="G12" s="11"/>
      <c r="H12" s="11">
        <f t="shared" si="0"/>
        <v>-2.4565525519115283</v>
      </c>
      <c r="I12" s="11">
        <v>12.276107634683793</v>
      </c>
      <c r="J12" s="11">
        <f t="shared" si="1"/>
        <v>9.8195550827722649</v>
      </c>
      <c r="L12" s="10" t="str">
        <f>name!E8</f>
        <v>Skilled trades occupations</v>
      </c>
      <c r="M12" s="11">
        <v>32.192373815682515</v>
      </c>
      <c r="N12" s="11">
        <v>32.914091621065246</v>
      </c>
      <c r="O12" s="11">
        <v>27.323196350752013</v>
      </c>
      <c r="P12" s="11">
        <v>26.650422629592182</v>
      </c>
      <c r="Q12" s="11">
        <v>24.419959573641421</v>
      </c>
      <c r="R12" s="11"/>
      <c r="S12" s="11">
        <f t="shared" si="2"/>
        <v>-2.9032367771105925</v>
      </c>
      <c r="T12" s="11">
        <v>10.247206680230882</v>
      </c>
      <c r="U12" s="11">
        <f t="shared" si="3"/>
        <v>7.3439699031202892</v>
      </c>
      <c r="W12" s="10" t="str">
        <f>name!E8</f>
        <v>Skilled trades occupations</v>
      </c>
      <c r="X12" s="11">
        <v>2.961829309411355</v>
      </c>
      <c r="Y12" s="11">
        <v>2.9217839910104382</v>
      </c>
      <c r="Z12" s="11">
        <v>3.1728310683196512</v>
      </c>
      <c r="AA12" s="11">
        <v>3.3600636648938833</v>
      </c>
      <c r="AB12" s="11">
        <v>3.6195152935186972</v>
      </c>
      <c r="AC12" s="11"/>
      <c r="AD12" s="11">
        <f t="shared" si="4"/>
        <v>0.44668422519904594</v>
      </c>
      <c r="AE12" s="11">
        <v>2.0289009544529102</v>
      </c>
      <c r="AF12" s="11">
        <f t="shared" si="5"/>
        <v>2.4755851796519561</v>
      </c>
    </row>
    <row r="13" spans="1:32" x14ac:dyDescent="0.2">
      <c r="A13" t="str">
        <f>name!E9</f>
        <v>Caring, leisure and other service occupations</v>
      </c>
      <c r="B13" s="11">
        <v>27.774672603691172</v>
      </c>
      <c r="C13" s="11">
        <v>28.593307896228165</v>
      </c>
      <c r="D13" s="11">
        <v>27.21840162254896</v>
      </c>
      <c r="E13" s="11">
        <v>27.63172199168211</v>
      </c>
      <c r="F13" s="11">
        <v>29.777312184570086</v>
      </c>
      <c r="G13" s="11"/>
      <c r="H13" s="11">
        <f t="shared" si="0"/>
        <v>2.5589105620211257</v>
      </c>
      <c r="I13" s="11">
        <v>15.706969157541534</v>
      </c>
      <c r="J13" s="11">
        <f>SUM(H13:I13)</f>
        <v>18.265879719562662</v>
      </c>
      <c r="L13" s="10" t="str">
        <f>name!E9</f>
        <v>Caring, leisure and other service occupations</v>
      </c>
      <c r="M13" s="11">
        <v>4.2250787197368975</v>
      </c>
      <c r="N13" s="11">
        <v>4.5051035636913133</v>
      </c>
      <c r="O13" s="11">
        <v>4.3257072769655913</v>
      </c>
      <c r="P13" s="11">
        <v>4.6059690239476749</v>
      </c>
      <c r="Q13" s="11">
        <v>5.1007009225272792</v>
      </c>
      <c r="R13" s="11"/>
      <c r="S13" s="11">
        <f t="shared" si="2"/>
        <v>0.77499364556168793</v>
      </c>
      <c r="T13" s="11">
        <v>2.0647472223099994</v>
      </c>
      <c r="U13" s="11">
        <f>SUM(S13:T13)</f>
        <v>2.8397408678716873</v>
      </c>
      <c r="W13" s="10" t="str">
        <f>name!E9</f>
        <v>Caring, leisure and other service occupations</v>
      </c>
      <c r="X13" s="11">
        <v>23.549593883954262</v>
      </c>
      <c r="Y13" s="11">
        <v>24.088204332536851</v>
      </c>
      <c r="Z13" s="11">
        <v>22.892694345583369</v>
      </c>
      <c r="AA13" s="11">
        <v>23.025752967734441</v>
      </c>
      <c r="AB13" s="11">
        <v>24.676611262042808</v>
      </c>
      <c r="AC13" s="11"/>
      <c r="AD13" s="11">
        <f t="shared" si="4"/>
        <v>1.7839169164594395</v>
      </c>
      <c r="AE13" s="11">
        <v>13.642221935231539</v>
      </c>
      <c r="AF13" s="11">
        <f>SUM(AD13:AE13)</f>
        <v>15.426138851690979</v>
      </c>
    </row>
    <row r="14" spans="1:32" x14ac:dyDescent="0.2">
      <c r="A14" t="str">
        <f>name!E10</f>
        <v>Sales and customer service occupations</v>
      </c>
      <c r="B14" s="11">
        <v>23.350914488259289</v>
      </c>
      <c r="C14" s="11">
        <v>23.117846465491589</v>
      </c>
      <c r="D14" s="11">
        <v>22.792487184441537</v>
      </c>
      <c r="E14" s="11">
        <v>23.256426968212949</v>
      </c>
      <c r="F14" s="11">
        <v>23.79486383225969</v>
      </c>
      <c r="G14" s="11"/>
      <c r="H14" s="11">
        <f t="shared" si="0"/>
        <v>1.0023766478181528</v>
      </c>
      <c r="I14" s="11">
        <v>10.560242041673217</v>
      </c>
      <c r="J14" s="11">
        <f t="shared" si="1"/>
        <v>11.562618689491369</v>
      </c>
      <c r="L14" s="10" t="str">
        <f>name!E10</f>
        <v>Sales and customer service occupations</v>
      </c>
      <c r="M14" s="11">
        <v>9.4707728483351108</v>
      </c>
      <c r="N14" s="11">
        <v>9.8347219496852336</v>
      </c>
      <c r="O14" s="11">
        <v>9.9786545188661382</v>
      </c>
      <c r="P14" s="11">
        <v>10.589159915147516</v>
      </c>
      <c r="Q14" s="11">
        <v>11.005147631894113</v>
      </c>
      <c r="R14" s="11"/>
      <c r="S14" s="11">
        <f t="shared" si="2"/>
        <v>1.0264931130279749</v>
      </c>
      <c r="T14" s="11">
        <v>3.548102360257297</v>
      </c>
      <c r="U14" s="11">
        <f t="shared" ref="U14:U15" si="6">SUM(S14:T14)</f>
        <v>4.5745954732852718</v>
      </c>
      <c r="W14" s="10" t="str">
        <f>name!E10</f>
        <v>Sales and customer service occupations</v>
      </c>
      <c r="X14" s="11">
        <v>13.88014163992419</v>
      </c>
      <c r="Y14" s="11">
        <v>13.283124515806341</v>
      </c>
      <c r="Z14" s="11">
        <v>12.81383266557542</v>
      </c>
      <c r="AA14" s="11">
        <v>12.667267053065423</v>
      </c>
      <c r="AB14" s="11">
        <v>12.78971620036558</v>
      </c>
      <c r="AC14" s="11"/>
      <c r="AD14" s="11">
        <f t="shared" si="4"/>
        <v>-2.4116465209839788E-2</v>
      </c>
      <c r="AE14" s="11">
        <v>7.0121396814159205</v>
      </c>
      <c r="AF14" s="11">
        <f t="shared" ref="AF14:AF15" si="7">SUM(AD14:AE14)</f>
        <v>6.9880232162060807</v>
      </c>
    </row>
    <row r="15" spans="1:32" x14ac:dyDescent="0.2">
      <c r="A15" t="str">
        <f>name!E11</f>
        <v>Process, plant and machine operatives</v>
      </c>
      <c r="B15" s="11">
        <v>23.140406448960825</v>
      </c>
      <c r="C15" s="11">
        <v>24.645444827039675</v>
      </c>
      <c r="D15" s="11">
        <v>21.497148987845581</v>
      </c>
      <c r="E15" s="11">
        <v>22.303848268068879</v>
      </c>
      <c r="F15" s="11">
        <v>21.72360783613491</v>
      </c>
      <c r="G15" s="11"/>
      <c r="H15" s="11">
        <f t="shared" si="0"/>
        <v>0.2264588482893295</v>
      </c>
      <c r="I15" s="11">
        <v>10.435977977348752</v>
      </c>
      <c r="J15" s="11">
        <f t="shared" si="1"/>
        <v>10.662436825638082</v>
      </c>
      <c r="L15" s="10" t="str">
        <f>name!E11</f>
        <v>Process, plant and machine operatives</v>
      </c>
      <c r="M15" s="11">
        <v>20.102128942199471</v>
      </c>
      <c r="N15" s="11">
        <v>21.523171606954783</v>
      </c>
      <c r="O15" s="11">
        <v>18.780565794478434</v>
      </c>
      <c r="P15" s="11">
        <v>19.032547943765657</v>
      </c>
      <c r="Q15" s="11">
        <v>18.330040791600752</v>
      </c>
      <c r="R15" s="11"/>
      <c r="S15" s="11">
        <f t="shared" si="2"/>
        <v>-0.45052500287768282</v>
      </c>
      <c r="T15" s="11">
        <v>8.6734518757658883</v>
      </c>
      <c r="U15" s="11">
        <f t="shared" si="6"/>
        <v>8.2229268728882055</v>
      </c>
      <c r="W15" s="10" t="str">
        <f>name!E11</f>
        <v>Process, plant and machine operatives</v>
      </c>
      <c r="X15" s="11">
        <v>3.0382775067613461</v>
      </c>
      <c r="Y15" s="11">
        <v>3.1222732200848755</v>
      </c>
      <c r="Z15" s="11">
        <v>2.7165831933671827</v>
      </c>
      <c r="AA15" s="11">
        <v>3.271300324303192</v>
      </c>
      <c r="AB15" s="11">
        <v>3.3935670445341501</v>
      </c>
      <c r="AC15" s="11"/>
      <c r="AD15" s="11">
        <f t="shared" si="4"/>
        <v>0.67698385116696747</v>
      </c>
      <c r="AE15" s="11">
        <v>1.7625261015828648</v>
      </c>
      <c r="AF15" s="11">
        <f t="shared" si="7"/>
        <v>2.4395099527498321</v>
      </c>
    </row>
    <row r="16" spans="1:32" x14ac:dyDescent="0.2">
      <c r="A16" t="str">
        <f>name!E12</f>
        <v>Elementary occupations</v>
      </c>
      <c r="B16" s="11">
        <v>32.603016976113679</v>
      </c>
      <c r="C16" s="11">
        <v>35.615603197680684</v>
      </c>
      <c r="D16" s="11">
        <v>31.534761867349772</v>
      </c>
      <c r="E16" s="11">
        <v>32.583580690122517</v>
      </c>
      <c r="F16" s="11">
        <v>31.839141574651634</v>
      </c>
      <c r="G16" s="11"/>
      <c r="H16" s="11">
        <f t="shared" si="0"/>
        <v>0.30437970730186237</v>
      </c>
      <c r="I16" s="11">
        <v>15.64003305471164</v>
      </c>
      <c r="J16" s="11">
        <f>SUM(H16:I16)</f>
        <v>15.944412762013503</v>
      </c>
      <c r="L16" s="10" t="str">
        <f>name!E12</f>
        <v>Elementary occupations</v>
      </c>
      <c r="M16" s="11">
        <v>17.740387854918126</v>
      </c>
      <c r="N16" s="11">
        <v>18.576857344935974</v>
      </c>
      <c r="O16" s="11">
        <v>16.925130361708565</v>
      </c>
      <c r="P16" s="11">
        <v>18.103806512577417</v>
      </c>
      <c r="Q16" s="11">
        <v>17.869480089614594</v>
      </c>
      <c r="R16" s="11"/>
      <c r="S16" s="11">
        <f t="shared" si="2"/>
        <v>0.94434972790602956</v>
      </c>
      <c r="T16" s="11">
        <v>6.9598714827939592</v>
      </c>
      <c r="U16" s="11">
        <f>SUM(S16:T16)</f>
        <v>7.9042212106999887</v>
      </c>
      <c r="W16" s="10" t="str">
        <f>name!E12</f>
        <v>Elementary occupations</v>
      </c>
      <c r="X16" s="11">
        <v>14.86262912119553</v>
      </c>
      <c r="Y16" s="11">
        <v>17.038745852744718</v>
      </c>
      <c r="Z16" s="11">
        <v>14.609631505641232</v>
      </c>
      <c r="AA16" s="11">
        <v>14.479774177545064</v>
      </c>
      <c r="AB16" s="11">
        <v>13.969661485037047</v>
      </c>
      <c r="AC16" s="11"/>
      <c r="AD16" s="11">
        <f t="shared" si="4"/>
        <v>-0.63997002060418495</v>
      </c>
      <c r="AE16" s="11">
        <v>8.6801615719176795</v>
      </c>
      <c r="AF16" s="11">
        <f>SUM(AD16:AE16)</f>
        <v>8.0401915513134945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282.63099999999997</v>
      </c>
      <c r="C18" s="34">
        <f>SUM(C8:C16)</f>
        <v>303.52999999999997</v>
      </c>
      <c r="D18" s="34">
        <f>SUM(D8:D16)</f>
        <v>294.90999999999997</v>
      </c>
      <c r="E18" s="34">
        <f>SUM(E8:E16)</f>
        <v>302.78200000000004</v>
      </c>
      <c r="F18" s="34">
        <f>SUM(F8:F16)</f>
        <v>315.26199999999983</v>
      </c>
      <c r="G18" s="11"/>
      <c r="H18" s="34">
        <f>SUM(H8:H16)</f>
        <v>20.351999999999826</v>
      </c>
      <c r="I18" s="34">
        <f>SUM(I8:I16)</f>
        <v>146.576927067105</v>
      </c>
      <c r="J18" s="34">
        <f>SUM(H18:I18)</f>
        <v>166.92892706710484</v>
      </c>
      <c r="L18" s="231" t="str">
        <f>name!E3</f>
        <v>All occupations</v>
      </c>
      <c r="M18" s="34">
        <f>SUM(M8:M16)</f>
        <v>153.81378323031572</v>
      </c>
      <c r="N18" s="34">
        <f>SUM(N8:N16)</f>
        <v>165.40819816758696</v>
      </c>
      <c r="O18" s="34">
        <f>SUM(O8:O16)</f>
        <v>159.14946322829456</v>
      </c>
      <c r="P18" s="34">
        <f>SUM(P8:P16)</f>
        <v>162.86075164890718</v>
      </c>
      <c r="Q18" s="34">
        <f>SUM(Q8:Q16)</f>
        <v>167.78378220852042</v>
      </c>
      <c r="R18" s="11"/>
      <c r="S18" s="34">
        <f>SUM(S8:S16)</f>
        <v>8.6343189802258795</v>
      </c>
      <c r="T18" s="34">
        <f>SUM(T8:T16)</f>
        <v>65.70247311704081</v>
      </c>
      <c r="U18" s="34">
        <f>SUM(S18:T18)</f>
        <v>74.336792097266695</v>
      </c>
      <c r="W18" s="231" t="str">
        <f>name!E3</f>
        <v>All occupations</v>
      </c>
      <c r="X18" s="34">
        <f>SUM(X8:X16)</f>
        <v>128.81721676968434</v>
      </c>
      <c r="Y18" s="34">
        <f>SUM(Y8:Y16)</f>
        <v>138.12180183241293</v>
      </c>
      <c r="Z18" s="34">
        <f>SUM(Z8:Z16)</f>
        <v>135.7605367717054</v>
      </c>
      <c r="AA18" s="34">
        <f>SUM(AA8:AA16)</f>
        <v>139.92124835109286</v>
      </c>
      <c r="AB18" s="34">
        <f>SUM(AB8:AB16)</f>
        <v>147.47821779147938</v>
      </c>
      <c r="AC18" s="11"/>
      <c r="AD18" s="34">
        <f>SUM(AD8:AD16)</f>
        <v>11.717681019773954</v>
      </c>
      <c r="AE18" s="34">
        <f>SUM(AE8:AE16)</f>
        <v>80.874453950064179</v>
      </c>
      <c r="AF18" s="34">
        <f>SUM(AD18:AE18)</f>
        <v>92.592134969838128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8.5185847049334384</v>
      </c>
      <c r="C26" s="18">
        <f t="shared" si="8"/>
        <v>9.2844893619774016</v>
      </c>
      <c r="D26" s="18">
        <f t="shared" si="8"/>
        <v>9.8353548440270799</v>
      </c>
      <c r="E26" s="18">
        <f t="shared" si="8"/>
        <v>9.0349382931407831</v>
      </c>
      <c r="F26" s="18">
        <f t="shared" si="8"/>
        <v>9.6603255129869883</v>
      </c>
      <c r="G26" s="11"/>
      <c r="H26" s="40">
        <f>IF(D8&gt;0,(H8/D8)*100,0)</f>
        <v>4.9986836944110324</v>
      </c>
      <c r="I26" s="40">
        <f>IF(D8&gt;0,(I8/D8)*100,0)</f>
        <v>52.060606570129018</v>
      </c>
      <c r="J26" s="40">
        <f>IF(D8&gt;0,(J8/D8)*100,0)</f>
        <v>57.059290264540053</v>
      </c>
      <c r="L26" t="str">
        <f>$A$8</f>
        <v>Managers, directors and senior officials</v>
      </c>
      <c r="M26" s="18">
        <f t="shared" ref="M26:Q26" si="9">M8/M$18*100</f>
        <v>10.5982600327601</v>
      </c>
      <c r="N26" s="18">
        <f t="shared" si="9"/>
        <v>11.361272511016272</v>
      </c>
      <c r="O26" s="18">
        <f t="shared" si="9"/>
        <v>11.743109301435648</v>
      </c>
      <c r="P26" s="18">
        <f t="shared" si="9"/>
        <v>10.747450195682555</v>
      </c>
      <c r="Q26" s="18">
        <f t="shared" si="9"/>
        <v>11.262902084178174</v>
      </c>
      <c r="R26" s="11"/>
      <c r="S26" s="40">
        <f>IF(O8&gt;0,(S8/O8)*100,0)</f>
        <v>1.1141667322853015</v>
      </c>
      <c r="T26" s="40">
        <f>IF(O8&gt;0,(T8/O8)*100,0)</f>
        <v>46.497144615206786</v>
      </c>
      <c r="U26" s="40">
        <f>IF(O8&gt;0,(U8/O8)*100,0)</f>
        <v>47.611311347492084</v>
      </c>
      <c r="W26" t="str">
        <f>$A$8</f>
        <v>Managers, directors and senior officials</v>
      </c>
      <c r="X26" s="18">
        <f t="shared" ref="X26:AB26" si="10">X8/X$18*100</f>
        <v>6.0353550708411836</v>
      </c>
      <c r="Y26" s="18">
        <f t="shared" si="10"/>
        <v>6.7974311705115351</v>
      </c>
      <c r="Z26" s="18">
        <f t="shared" si="10"/>
        <v>7.5989310268575387</v>
      </c>
      <c r="AA26" s="18">
        <f t="shared" si="10"/>
        <v>7.0416672285786071</v>
      </c>
      <c r="AB26" s="18">
        <f t="shared" si="10"/>
        <v>7.8370979040569821</v>
      </c>
      <c r="AC26" s="11"/>
      <c r="AD26" s="40">
        <f>IF(Z8&gt;0,(AD8/Z8)*100,0)</f>
        <v>12.035873332597543</v>
      </c>
      <c r="AE26" s="40">
        <f>IF(Z8&gt;0,(AE8/Z8)*100,0)</f>
        <v>62.139372399535219</v>
      </c>
      <c r="AF26" s="40">
        <f>IF(Z8&gt;0,(AF8/Z8)*100,0)</f>
        <v>74.175245732132751</v>
      </c>
    </row>
    <row r="27" spans="1:32" x14ac:dyDescent="0.2">
      <c r="A27" t="str">
        <f>$A$9</f>
        <v>Professional occupations</v>
      </c>
      <c r="B27" s="18">
        <f t="shared" si="8"/>
        <v>17.734006331202149</v>
      </c>
      <c r="C27" s="18">
        <f t="shared" si="8"/>
        <v>19.068046684111685</v>
      </c>
      <c r="D27" s="18">
        <f t="shared" si="8"/>
        <v>20.554900916458003</v>
      </c>
      <c r="E27" s="18">
        <f t="shared" si="8"/>
        <v>21.416120308814754</v>
      </c>
      <c r="F27" s="18">
        <f t="shared" si="8"/>
        <v>22.973743900151629</v>
      </c>
      <c r="G27" s="11"/>
      <c r="H27" s="40">
        <f t="shared" ref="H27:H36" si="11">IF(D9&gt;0,(H9/D9)*100,0)</f>
        <v>19.480908182692403</v>
      </c>
      <c r="I27" s="40">
        <f t="shared" ref="I27:I36" si="12">IF(D9&gt;0,(I9/D9)*100,0)</f>
        <v>50.103041290812691</v>
      </c>
      <c r="J27" s="40">
        <f t="shared" ref="J27:J36" si="13">IF(D9&gt;0,(J9/D9)*100,0)</f>
        <v>69.583949473505086</v>
      </c>
      <c r="L27" t="str">
        <f>$A$9</f>
        <v>Professional occupations</v>
      </c>
      <c r="M27" s="18">
        <f t="shared" ref="M27:Q27" si="14">M9/M$18*100</f>
        <v>17.219338030283819</v>
      </c>
      <c r="N27" s="18">
        <f t="shared" si="14"/>
        <v>18.34342678195441</v>
      </c>
      <c r="O27" s="18">
        <f t="shared" si="14"/>
        <v>20.107835670550593</v>
      </c>
      <c r="P27" s="18">
        <f t="shared" si="14"/>
        <v>21.638693269102937</v>
      </c>
      <c r="Q27" s="18">
        <f t="shared" si="14"/>
        <v>23.059078332941141</v>
      </c>
      <c r="R27" s="11"/>
      <c r="S27" s="40">
        <f t="shared" ref="S27:S34" si="15">IF(O9&gt;0,(S9/O9)*100,0)</f>
        <v>20.898641041717717</v>
      </c>
      <c r="T27" s="40">
        <f t="shared" ref="T27:T34" si="16">IF(O9&gt;0,(T9/O9)*100,0)</f>
        <v>41.874175132815267</v>
      </c>
      <c r="U27" s="40">
        <f t="shared" ref="U27:U34" si="17">IF(O9&gt;0,(U9/O9)*100,0)</f>
        <v>62.772816174532977</v>
      </c>
      <c r="W27" t="str">
        <f>$A$9</f>
        <v>Professional occupations</v>
      </c>
      <c r="X27" s="18">
        <f t="shared" ref="X27:AB27" si="18">X9/X$18*100</f>
        <v>18.348544360031834</v>
      </c>
      <c r="Y27" s="18">
        <f t="shared" si="18"/>
        <v>19.935817526817878</v>
      </c>
      <c r="Z27" s="18">
        <f t="shared" si="18"/>
        <v>21.078986896125528</v>
      </c>
      <c r="AA27" s="18">
        <f t="shared" si="18"/>
        <v>21.157057442835324</v>
      </c>
      <c r="AB27" s="18">
        <f t="shared" si="18"/>
        <v>22.876660180939005</v>
      </c>
      <c r="AC27" s="11"/>
      <c r="AD27" s="40">
        <f t="shared" ref="AD27:AD34" si="19">IF(Z9&gt;0,(AD9/Z9)*100,0)</f>
        <v>17.895498046753502</v>
      </c>
      <c r="AE27" s="40">
        <f t="shared" ref="AE27:AE34" si="20">IF(Z9&gt;0,(AE9/Z9)*100,0)</f>
        <v>59.305147125576511</v>
      </c>
      <c r="AF27" s="40">
        <f t="shared" ref="AF27:AF34" si="21">IF(Z9&gt;0,(AF9/Z9)*100,0)</f>
        <v>77.200645172330013</v>
      </c>
    </row>
    <row r="28" spans="1:32" x14ac:dyDescent="0.2">
      <c r="A28" t="str">
        <f>$A$10</f>
        <v>Associate professional occupations</v>
      </c>
      <c r="B28" s="18">
        <f t="shared" si="8"/>
        <v>11.407200263401069</v>
      </c>
      <c r="C28" s="18">
        <f t="shared" si="8"/>
        <v>11.860082078715701</v>
      </c>
      <c r="D28" s="18">
        <f t="shared" si="8"/>
        <v>12.608675856605297</v>
      </c>
      <c r="E28" s="18">
        <f t="shared" si="8"/>
        <v>12.973488404372095</v>
      </c>
      <c r="F28" s="18">
        <f t="shared" si="8"/>
        <v>13.780087051033057</v>
      </c>
      <c r="G28" s="11"/>
      <c r="H28" s="40">
        <f t="shared" si="11"/>
        <v>16.832752438705683</v>
      </c>
      <c r="I28" s="40">
        <f t="shared" si="12"/>
        <v>51.024516731940807</v>
      </c>
      <c r="J28" s="40">
        <f t="shared" si="13"/>
        <v>67.857269170646489</v>
      </c>
      <c r="L28" t="str">
        <f>$A$10</f>
        <v>Associate professional occupations</v>
      </c>
      <c r="M28" s="18">
        <f t="shared" ref="M28:Q28" si="22">M10/M$18*100</f>
        <v>11.734304976325491</v>
      </c>
      <c r="N28" s="18">
        <f t="shared" si="22"/>
        <v>12.059240223850043</v>
      </c>
      <c r="O28" s="18">
        <f t="shared" si="22"/>
        <v>12.951712681961139</v>
      </c>
      <c r="P28" s="18">
        <f t="shared" si="22"/>
        <v>12.15781159972264</v>
      </c>
      <c r="Q28" s="18">
        <f t="shared" si="22"/>
        <v>12.262726869598277</v>
      </c>
      <c r="R28" s="11"/>
      <c r="S28" s="40">
        <f t="shared" si="15"/>
        <v>-0.18296722817652727</v>
      </c>
      <c r="T28" s="40">
        <f t="shared" si="16"/>
        <v>37.11495465441282</v>
      </c>
      <c r="U28" s="40">
        <f t="shared" si="17"/>
        <v>36.93198742623629</v>
      </c>
      <c r="W28" t="str">
        <f>$A$10</f>
        <v>Associate professional occupations</v>
      </c>
      <c r="X28" s="18">
        <f t="shared" ref="X28:AB28" si="23">X10/X$18*100</f>
        <v>11.016621933352795</v>
      </c>
      <c r="Y28" s="18">
        <f t="shared" si="23"/>
        <v>11.621579615671964</v>
      </c>
      <c r="Z28" s="18">
        <f t="shared" si="23"/>
        <v>12.206540391313725</v>
      </c>
      <c r="AA28" s="18">
        <f t="shared" si="23"/>
        <v>13.92289200870858</v>
      </c>
      <c r="AB28" s="18">
        <f t="shared" si="23"/>
        <v>15.506365236559413</v>
      </c>
      <c r="AC28" s="11"/>
      <c r="AD28" s="40">
        <f t="shared" si="19"/>
        <v>37.997669100456434</v>
      </c>
      <c r="AE28" s="40">
        <f t="shared" si="20"/>
        <v>68.325855020047911</v>
      </c>
      <c r="AF28" s="40">
        <f t="shared" si="21"/>
        <v>106.32352412050432</v>
      </c>
    </row>
    <row r="29" spans="1:32" x14ac:dyDescent="0.2">
      <c r="A29" t="str">
        <f>$A$11</f>
        <v>Administrative and secretarial occupations</v>
      </c>
      <c r="B29" s="18">
        <f t="shared" si="8"/>
        <v>12.089806712670477</v>
      </c>
      <c r="C29" s="18">
        <f t="shared" si="8"/>
        <v>11.091016442283848</v>
      </c>
      <c r="D29" s="18">
        <f t="shared" si="8"/>
        <v>11.719854764769339</v>
      </c>
      <c r="E29" s="18">
        <f t="shared" si="8"/>
        <v>11.729304869750715</v>
      </c>
      <c r="F29" s="18">
        <f t="shared" si="8"/>
        <v>10.708998151742538</v>
      </c>
      <c r="G29" s="11"/>
      <c r="H29" s="40">
        <f t="shared" si="11"/>
        <v>-2.3193049916558559</v>
      </c>
      <c r="I29" s="40">
        <f t="shared" si="12"/>
        <v>50.668060108451527</v>
      </c>
      <c r="J29" s="40">
        <f t="shared" si="13"/>
        <v>48.348755116795679</v>
      </c>
      <c r="L29" t="str">
        <f>$A$11</f>
        <v>Administrative and secretarial occupations</v>
      </c>
      <c r="M29" s="18">
        <f t="shared" ref="M29:Q29" si="24">M11/M$18*100</f>
        <v>6.0116606267706523</v>
      </c>
      <c r="N29" s="18">
        <f t="shared" si="24"/>
        <v>5.4249259360101112</v>
      </c>
      <c r="O29" s="18">
        <f t="shared" si="24"/>
        <v>6.6057525699446131</v>
      </c>
      <c r="P29" s="18">
        <f t="shared" si="24"/>
        <v>6.9594579890565003</v>
      </c>
      <c r="Q29" s="18">
        <f t="shared" si="24"/>
        <v>7.686600703035265</v>
      </c>
      <c r="R29" s="11"/>
      <c r="S29" s="40">
        <f t="shared" si="15"/>
        <v>22.675213027330457</v>
      </c>
      <c r="T29" s="40">
        <f t="shared" si="16"/>
        <v>42.504230940818957</v>
      </c>
      <c r="U29" s="40">
        <f t="shared" si="17"/>
        <v>65.179443968149414</v>
      </c>
      <c r="W29" t="str">
        <f>$A$11</f>
        <v>Administrative and secretarial occupations</v>
      </c>
      <c r="X29" s="18">
        <f t="shared" ref="X29:AB29" si="25">X11/X$18*100</f>
        <v>19.347397490852909</v>
      </c>
      <c r="Y29" s="18">
        <f t="shared" si="25"/>
        <v>17.876460947521082</v>
      </c>
      <c r="Z29" s="18">
        <f t="shared" si="25"/>
        <v>17.715018297229879</v>
      </c>
      <c r="AA29" s="18">
        <f t="shared" si="25"/>
        <v>17.281148191580172</v>
      </c>
      <c r="AB29" s="18">
        <f t="shared" si="25"/>
        <v>14.147534926023992</v>
      </c>
      <c r="AC29" s="11"/>
      <c r="AD29" s="40">
        <f t="shared" si="19"/>
        <v>-13.245201824217482</v>
      </c>
      <c r="AE29" s="40">
        <f t="shared" si="20"/>
        <v>54.236728853192176</v>
      </c>
      <c r="AF29" s="40">
        <f t="shared" si="21"/>
        <v>40.991527028974687</v>
      </c>
    </row>
    <row r="30" spans="1:32" x14ac:dyDescent="0.2">
      <c r="A30" t="str">
        <f>$A$12</f>
        <v>Skilled trades occupations</v>
      </c>
      <c r="B30" s="18">
        <f t="shared" si="8"/>
        <v>12.438197906490752</v>
      </c>
      <c r="C30" s="18">
        <f t="shared" si="8"/>
        <v>11.806370247446942</v>
      </c>
      <c r="D30" s="18">
        <f t="shared" si="8"/>
        <v>10.340791230908296</v>
      </c>
      <c r="E30" s="18">
        <f t="shared" si="8"/>
        <v>9.9115820274937292</v>
      </c>
      <c r="F30" s="18">
        <f t="shared" si="8"/>
        <v>8.894023024392455</v>
      </c>
      <c r="G30" s="11"/>
      <c r="H30" s="40">
        <f t="shared" si="11"/>
        <v>-8.0553198557765135</v>
      </c>
      <c r="I30" s="40">
        <f t="shared" si="12"/>
        <v>40.254776354924651</v>
      </c>
      <c r="J30" s="40">
        <f t="shared" si="13"/>
        <v>32.199456499148141</v>
      </c>
      <c r="L30" t="str">
        <f>$A$12</f>
        <v>Skilled trades occupations</v>
      </c>
      <c r="M30" s="18">
        <f t="shared" ref="M30:Q30" si="26">M12/M$18*100</f>
        <v>20.929446724211125</v>
      </c>
      <c r="N30" s="18">
        <f t="shared" si="26"/>
        <v>19.898706343271819</v>
      </c>
      <c r="O30" s="18">
        <f t="shared" si="26"/>
        <v>17.168261706015183</v>
      </c>
      <c r="P30" s="18">
        <f t="shared" si="26"/>
        <v>16.363931984696208</v>
      </c>
      <c r="Q30" s="18">
        <f t="shared" si="26"/>
        <v>14.554421918616949</v>
      </c>
      <c r="R30" s="11"/>
      <c r="S30" s="40">
        <f t="shared" si="15"/>
        <v>-10.625538607713761</v>
      </c>
      <c r="T30" s="40">
        <f t="shared" si="16"/>
        <v>37.503689351296735</v>
      </c>
      <c r="U30" s="40">
        <f t="shared" si="17"/>
        <v>26.878150743582978</v>
      </c>
      <c r="W30" t="str">
        <f>$A$12</f>
        <v>Skilled trades occupations</v>
      </c>
      <c r="X30" s="18">
        <f t="shared" ref="X30:AB30" si="27">X12/X$18*100</f>
        <v>2.2992495752387563</v>
      </c>
      <c r="Y30" s="18">
        <f t="shared" si="27"/>
        <v>2.1153677060740352</v>
      </c>
      <c r="Z30" s="18">
        <f t="shared" si="27"/>
        <v>2.3370790538748949</v>
      </c>
      <c r="AA30" s="18">
        <f t="shared" si="27"/>
        <v>2.401396288619976</v>
      </c>
      <c r="AB30" s="18">
        <f t="shared" si="27"/>
        <v>2.4542711104878947</v>
      </c>
      <c r="AC30" s="11"/>
      <c r="AD30" s="40">
        <f t="shared" si="19"/>
        <v>14.078411853033588</v>
      </c>
      <c r="AE30" s="40">
        <f t="shared" si="20"/>
        <v>63.946075626630424</v>
      </c>
      <c r="AF30" s="40">
        <f t="shared" si="21"/>
        <v>78.024487479664003</v>
      </c>
    </row>
    <row r="31" spans="1:32" x14ac:dyDescent="0.2">
      <c r="A31" t="str">
        <f>$A$13</f>
        <v>Caring, leisure and other service occupations</v>
      </c>
      <c r="B31" s="18">
        <f t="shared" si="8"/>
        <v>9.8271854834364145</v>
      </c>
      <c r="C31" s="18">
        <f t="shared" si="8"/>
        <v>9.4202576009712935</v>
      </c>
      <c r="D31" s="18">
        <f t="shared" si="8"/>
        <v>9.229392568088219</v>
      </c>
      <c r="E31" s="18">
        <f t="shared" si="8"/>
        <v>9.1259460574545734</v>
      </c>
      <c r="F31" s="18">
        <f t="shared" si="8"/>
        <v>9.4452589226009156</v>
      </c>
      <c r="G31" s="11"/>
      <c r="H31" s="40">
        <f t="shared" si="11"/>
        <v>9.4013990884064551</v>
      </c>
      <c r="I31" s="40">
        <f t="shared" si="12"/>
        <v>57.70716949274923</v>
      </c>
      <c r="J31" s="40">
        <f t="shared" si="13"/>
        <v>67.108568581155694</v>
      </c>
      <c r="L31" t="str">
        <f>$A$13</f>
        <v>Caring, leisure and other service occupations</v>
      </c>
      <c r="M31" s="18">
        <f t="shared" ref="M31:Q31" si="28">M13/M$18*100</f>
        <v>2.7468791359291926</v>
      </c>
      <c r="N31" s="18">
        <f t="shared" si="28"/>
        <v>2.7236277364722081</v>
      </c>
      <c r="O31" s="18">
        <f t="shared" si="28"/>
        <v>2.7180156245707905</v>
      </c>
      <c r="P31" s="18">
        <f t="shared" si="28"/>
        <v>2.8281639236672289</v>
      </c>
      <c r="Q31" s="18">
        <f t="shared" si="28"/>
        <v>3.0400440706409673</v>
      </c>
      <c r="R31" s="11"/>
      <c r="S31" s="40">
        <f t="shared" si="15"/>
        <v>17.915998377618667</v>
      </c>
      <c r="T31" s="40">
        <f t="shared" si="16"/>
        <v>47.732014445470838</v>
      </c>
      <c r="U31" s="40">
        <f t="shared" si="17"/>
        <v>65.648012823089502</v>
      </c>
      <c r="W31" t="str">
        <f>$A$13</f>
        <v>Caring, leisure and other service occupations</v>
      </c>
      <c r="X31" s="18">
        <f t="shared" ref="X31:AB31" si="29">X13/X$18*100</f>
        <v>18.281402497663954</v>
      </c>
      <c r="Y31" s="18">
        <f t="shared" si="29"/>
        <v>17.439827755623799</v>
      </c>
      <c r="Z31" s="18">
        <f t="shared" si="29"/>
        <v>16.862554384327215</v>
      </c>
      <c r="AA31" s="18">
        <f t="shared" si="29"/>
        <v>16.456223224908499</v>
      </c>
      <c r="AB31" s="18">
        <f t="shared" si="29"/>
        <v>16.732376910692849</v>
      </c>
      <c r="AC31" s="11"/>
      <c r="AD31" s="40">
        <f t="shared" si="19"/>
        <v>7.792516204208205</v>
      </c>
      <c r="AE31" s="40">
        <f t="shared" si="20"/>
        <v>59.592032852452334</v>
      </c>
      <c r="AF31" s="40">
        <f t="shared" si="21"/>
        <v>67.384549056660532</v>
      </c>
    </row>
    <row r="32" spans="1:32" x14ac:dyDescent="0.2">
      <c r="A32" t="str">
        <f>$A$14</f>
        <v>Sales and customer service occupations</v>
      </c>
      <c r="B32" s="18">
        <f t="shared" si="8"/>
        <v>8.2619792196394908</v>
      </c>
      <c r="C32" s="18">
        <f t="shared" si="8"/>
        <v>7.616330005433265</v>
      </c>
      <c r="D32" s="18">
        <f t="shared" si="8"/>
        <v>7.7286247276937168</v>
      </c>
      <c r="E32" s="18">
        <f t="shared" si="8"/>
        <v>7.6809146409670808</v>
      </c>
      <c r="F32" s="18">
        <f t="shared" si="8"/>
        <v>7.5476473004230451</v>
      </c>
      <c r="H32" s="40">
        <f t="shared" si="11"/>
        <v>4.3978379353982433</v>
      </c>
      <c r="I32" s="40">
        <f t="shared" si="12"/>
        <v>46.332117930867071</v>
      </c>
      <c r="J32" s="40">
        <f t="shared" si="13"/>
        <v>50.729955866265307</v>
      </c>
      <c r="L32" t="str">
        <f>$A$14</f>
        <v>Sales and customer service occupations</v>
      </c>
      <c r="M32" s="18">
        <f t="shared" ref="M32:Q32" si="30">M14/M$18*100</f>
        <v>6.1572979023303036</v>
      </c>
      <c r="N32" s="18">
        <f t="shared" si="30"/>
        <v>5.945728239975729</v>
      </c>
      <c r="O32" s="18">
        <f t="shared" si="30"/>
        <v>6.269989427832436</v>
      </c>
      <c r="P32" s="18">
        <f t="shared" si="30"/>
        <v>6.5019716585709197</v>
      </c>
      <c r="Q32" s="18">
        <f t="shared" si="30"/>
        <v>6.5591247777553363</v>
      </c>
      <c r="S32" s="40">
        <f t="shared" si="15"/>
        <v>10.286888989765465</v>
      </c>
      <c r="T32" s="40">
        <f t="shared" si="16"/>
        <v>35.556921562411837</v>
      </c>
      <c r="U32" s="40">
        <f t="shared" si="17"/>
        <v>45.843810552177302</v>
      </c>
      <c r="W32" t="str">
        <f>$A$14</f>
        <v>Sales and customer service occupations</v>
      </c>
      <c r="X32" s="18">
        <f t="shared" ref="X32:AB32" si="31">X14/X$18*100</f>
        <v>10.77506717501967</v>
      </c>
      <c r="Y32" s="18">
        <f t="shared" si="31"/>
        <v>9.6169644035799138</v>
      </c>
      <c r="Z32" s="18">
        <f t="shared" si="31"/>
        <v>9.4385548041277492</v>
      </c>
      <c r="AA32" s="18">
        <f t="shared" si="31"/>
        <v>9.0531403931449308</v>
      </c>
      <c r="AB32" s="18">
        <f t="shared" si="31"/>
        <v>8.6722747209008588</v>
      </c>
      <c r="AD32" s="40">
        <f t="shared" si="19"/>
        <v>-0.18820649402289358</v>
      </c>
      <c r="AE32" s="40">
        <f t="shared" si="20"/>
        <v>54.723203154151946</v>
      </c>
      <c r="AF32" s="40">
        <f t="shared" si="21"/>
        <v>54.534996660129053</v>
      </c>
    </row>
    <row r="33" spans="1:32" x14ac:dyDescent="0.2">
      <c r="A33" t="str">
        <f>$A$15</f>
        <v>Process, plant and machine operatives</v>
      </c>
      <c r="B33" s="18">
        <f t="shared" si="8"/>
        <v>8.187497637895639</v>
      </c>
      <c r="C33" s="18">
        <f t="shared" si="8"/>
        <v>8.1196075600565596</v>
      </c>
      <c r="D33" s="18">
        <f t="shared" si="8"/>
        <v>7.2893930310418718</v>
      </c>
      <c r="E33" s="18">
        <f t="shared" si="8"/>
        <v>7.3663058795003913</v>
      </c>
      <c r="F33" s="18">
        <f t="shared" si="8"/>
        <v>6.8906521674464161</v>
      </c>
      <c r="G33" s="11"/>
      <c r="H33" s="40">
        <f t="shared" si="11"/>
        <v>1.0534366599839291</v>
      </c>
      <c r="I33" s="40">
        <f t="shared" si="12"/>
        <v>48.545869888370881</v>
      </c>
      <c r="J33" s="40">
        <f t="shared" si="13"/>
        <v>49.599306548354804</v>
      </c>
      <c r="L33" t="str">
        <f>$A$15</f>
        <v>Process, plant and machine operatives</v>
      </c>
      <c r="M33" s="18">
        <f t="shared" ref="M33:Q33" si="32">M15/M$18*100</f>
        <v>13.069133675815776</v>
      </c>
      <c r="N33" s="18">
        <f t="shared" si="32"/>
        <v>13.012155289393885</v>
      </c>
      <c r="O33" s="18">
        <f t="shared" si="32"/>
        <v>11.800583811921717</v>
      </c>
      <c r="P33" s="18">
        <f t="shared" si="32"/>
        <v>11.686393284488668</v>
      </c>
      <c r="Q33" s="18">
        <f t="shared" si="32"/>
        <v>10.924798899109518</v>
      </c>
      <c r="R33" s="11"/>
      <c r="S33" s="40">
        <f t="shared" si="15"/>
        <v>-2.3988894041208231</v>
      </c>
      <c r="T33" s="40">
        <f t="shared" si="16"/>
        <v>46.183123398315935</v>
      </c>
      <c r="U33" s="40">
        <f t="shared" si="17"/>
        <v>43.784233994195112</v>
      </c>
      <c r="W33" t="str">
        <f>$A$15</f>
        <v>Process, plant and machine operatives</v>
      </c>
      <c r="X33" s="18">
        <f t="shared" ref="X33:AB33" si="33">X15/X$18*100</f>
        <v>2.3585958328796699</v>
      </c>
      <c r="Y33" s="18">
        <f t="shared" si="33"/>
        <v>2.2605216400762114</v>
      </c>
      <c r="Z33" s="18">
        <f t="shared" si="33"/>
        <v>2.0010109402671135</v>
      </c>
      <c r="AA33" s="18">
        <f t="shared" si="33"/>
        <v>2.3379582178217762</v>
      </c>
      <c r="AB33" s="18">
        <f t="shared" si="33"/>
        <v>2.3010632318138948</v>
      </c>
      <c r="AC33" s="11"/>
      <c r="AD33" s="40">
        <f t="shared" si="19"/>
        <v>24.920416677092501</v>
      </c>
      <c r="AE33" s="40">
        <f t="shared" si="20"/>
        <v>64.880254942541555</v>
      </c>
      <c r="AF33" s="40">
        <f t="shared" si="21"/>
        <v>89.800671619634059</v>
      </c>
    </row>
    <row r="34" spans="1:32" x14ac:dyDescent="0.2">
      <c r="A34" t="str">
        <f>$A$16</f>
        <v>Elementary occupations</v>
      </c>
      <c r="B34" s="18">
        <f t="shared" si="8"/>
        <v>11.535541740330565</v>
      </c>
      <c r="C34" s="18">
        <f t="shared" si="8"/>
        <v>11.73380001900329</v>
      </c>
      <c r="D34" s="18">
        <f t="shared" si="8"/>
        <v>10.693012060408185</v>
      </c>
      <c r="E34" s="18">
        <f t="shared" si="8"/>
        <v>10.761399518505893</v>
      </c>
      <c r="F34" s="18">
        <f t="shared" si="8"/>
        <v>10.099263969222948</v>
      </c>
      <c r="G34" s="11"/>
      <c r="H34" s="40">
        <f t="shared" si="11"/>
        <v>0.96521961568071579</v>
      </c>
      <c r="I34" s="40">
        <f t="shared" si="12"/>
        <v>49.596166669978572</v>
      </c>
      <c r="J34" s="40">
        <f t="shared" si="13"/>
        <v>50.561386285659296</v>
      </c>
      <c r="L34" t="str">
        <f>$A$16</f>
        <v>Elementary occupations</v>
      </c>
      <c r="M34" s="18">
        <f t="shared" ref="M34:Q34" si="34">M16/M$18*100</f>
        <v>11.533678895573519</v>
      </c>
      <c r="N34" s="18">
        <f t="shared" si="34"/>
        <v>11.230916938055525</v>
      </c>
      <c r="O34" s="18">
        <f t="shared" si="34"/>
        <v>10.634739205767872</v>
      </c>
      <c r="P34" s="18">
        <f t="shared" si="34"/>
        <v>11.116126095012344</v>
      </c>
      <c r="Q34" s="18">
        <f t="shared" si="34"/>
        <v>10.650302344124379</v>
      </c>
      <c r="R34" s="11"/>
      <c r="S34" s="40">
        <f t="shared" si="15"/>
        <v>5.5795713694621076</v>
      </c>
      <c r="T34" s="40">
        <f t="shared" si="16"/>
        <v>41.121523640018637</v>
      </c>
      <c r="U34" s="40">
        <f t="shared" si="17"/>
        <v>46.701095009480738</v>
      </c>
      <c r="W34" t="str">
        <f>$A$16</f>
        <v>Elementary occupations</v>
      </c>
      <c r="X34" s="18">
        <f t="shared" ref="X34:AB34" si="35">X16/X$18*100</f>
        <v>11.53776606411922</v>
      </c>
      <c r="Y34" s="18">
        <f t="shared" si="35"/>
        <v>12.336029234123595</v>
      </c>
      <c r="Z34" s="18">
        <f t="shared" si="35"/>
        <v>10.761324205876376</v>
      </c>
      <c r="AA34" s="18">
        <f t="shared" si="35"/>
        <v>10.34851700380214</v>
      </c>
      <c r="AB34" s="18">
        <f t="shared" si="35"/>
        <v>9.4723557785251131</v>
      </c>
      <c r="AC34" s="11"/>
      <c r="AD34" s="40">
        <f t="shared" si="19"/>
        <v>-4.3804665460389787</v>
      </c>
      <c r="AE34" s="40">
        <f t="shared" si="20"/>
        <v>59.413966523152894</v>
      </c>
      <c r="AF34" s="40">
        <f t="shared" si="21"/>
        <v>55.033499977113905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6.9010884676680444</v>
      </c>
      <c r="I36" s="43">
        <f t="shared" si="12"/>
        <v>49.70225732159134</v>
      </c>
      <c r="J36" s="43">
        <f t="shared" si="13"/>
        <v>56.603345789259386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5.4252894135371594</v>
      </c>
      <c r="T36" s="43">
        <f t="shared" ref="T36" si="37">IF(O18&gt;0,(T18/O18)*100,0)</f>
        <v>41.283502805656852</v>
      </c>
      <c r="U36" s="43">
        <f t="shared" ref="U36" si="38">IF(O18&gt;0,(U18/O18)*100,0)</f>
        <v>46.708792219194017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8.6311392827492845</v>
      </c>
      <c r="AE36" s="43">
        <f t="shared" ref="AE36" si="40">IF(Z18&gt;0,(AE18/Z18)*100,0)</f>
        <v>59.571401139981106</v>
      </c>
      <c r="AF36" s="43">
        <f t="shared" ref="AF36" si="41">IF(Z18&gt;0,(AF18/Z18)*100,0)</f>
        <v>68.20254042273038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Worcestershire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Worcestershire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Worcestershire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4.0143120229418905</v>
      </c>
      <c r="C46" s="18">
        <f t="shared" si="42"/>
        <v>2.9247658057250492</v>
      </c>
      <c r="D46" s="18">
        <f t="shared" si="42"/>
        <v>-1.1640041790288436</v>
      </c>
      <c r="E46" s="18">
        <f t="shared" si="42"/>
        <v>1.0789715122015542</v>
      </c>
      <c r="F46" s="18">
        <f>IF(F$6-D$6 &lt;&gt; 0,(EXP(LN(F8/D8)/(F$6-D$6))-1)*100,0)</f>
        <v>0.32571348299554881</v>
      </c>
      <c r="H46" s="18">
        <f>IF($F$6-$D$6 &lt;&gt; 0,(EXP(LN(1+(H26/100))/($F$6-$D$6))-1)*100,0)</f>
        <v>0.32571348299554881</v>
      </c>
      <c r="I46" s="18">
        <f>IF($F$6-$D$6 &lt;&gt; 0,(EXP(LN(1+(I26/100))/($F$6-$D$6))-1)*100,0)</f>
        <v>2.8334598354400775</v>
      </c>
      <c r="J46" s="18">
        <f>IF($F$6-$D$6 &lt;&gt; 0,(EXP(LN(1+(J26/100))/($F$6-$D$6))-1)*100,0)</f>
        <v>3.0554368748411331</v>
      </c>
      <c r="L46" t="str">
        <f>$A$8</f>
        <v>Managers, directors and senior officials</v>
      </c>
      <c r="M46" s="18">
        <f t="shared" ref="M46:M54" si="43">IF(N$6-M$6 &lt;&gt; 0,(EXP(LN(N8/M8)/(N$6-M$6))-1)*100,0)</f>
        <v>3.6187969419041899</v>
      </c>
      <c r="N46" s="18">
        <f t="shared" ref="N46:N54" si="44">IF(O$6-N$6 &lt;&gt; 0,(EXP(LN(O8/N8)/(O$6-N$6))-1)*100,0)</f>
        <v>-0.55011765885899511</v>
      </c>
      <c r="O46" s="18">
        <f t="shared" ref="O46:O54" si="45">IF(P$6-O$6 &lt;&gt; 0,(EXP(LN(P8/O8)/(P$6-O$6))-1)*100,0)</f>
        <v>-1.3023711935616245</v>
      </c>
      <c r="P46" s="18">
        <f t="shared" ref="P46:P54" si="46">IF(Q$6-P$6 &lt;&gt; 0,(EXP(LN(Q8/P8)/(Q$6-P$6))-1)*100,0)</f>
        <v>0.76920707983909598</v>
      </c>
      <c r="Q46" s="18">
        <f>IF(Q$6-O$6 &lt;&gt; 0,(EXP(LN(Q8/O8)/(Q$6-O$6))-1)*100,0)</f>
        <v>7.3894329478418896E-2</v>
      </c>
      <c r="S46" s="18">
        <f>IF($F$6-$D$6 &lt;&gt; 0,(EXP(LN(1+(S26/100))/($F$6-$D$6))-1)*100,0)</f>
        <v>7.3894329478418896E-2</v>
      </c>
      <c r="T46" s="18">
        <f>IF($F$6-$D$6 &lt;&gt; 0,(EXP(LN(1+(T26/100))/($F$6-$D$6))-1)*100,0)</f>
        <v>2.5782480306418165</v>
      </c>
      <c r="U46" s="18">
        <f>IF($F$6-$D$6 &lt;&gt; 0,(EXP(LN(1+(U26/100))/($F$6-$D$6))-1)*100,0)</f>
        <v>2.6300741217704759</v>
      </c>
      <c r="W46" t="str">
        <f>$A$8</f>
        <v>Managers, directors and senior officials</v>
      </c>
      <c r="X46" s="18">
        <f t="shared" ref="X46:X54" si="47">IF(Y$6-X$6 &lt;&gt; 0,(EXP(LN(Y8/X8)/(Y$6-X$6))-1)*100,0)</f>
        <v>4.8292742726792071</v>
      </c>
      <c r="Y46" s="18">
        <f t="shared" ref="Y46:Y54" si="48">IF(Z$6-Y$6 &lt;&gt; 0,(EXP(LN(Z8/Y8)/(Z$6-Y$6))-1)*100,0)</f>
        <v>9.8800871271341286</v>
      </c>
      <c r="Z46" s="18">
        <f t="shared" ref="Z46:Z54" si="49">IF(AA$6-Z$6 &lt;&gt; 0,(EXP(LN(AA8/Z8)/(AA$6-Z$6))-1)*100,0)</f>
        <v>-0.91529426229155497</v>
      </c>
      <c r="AA46" s="18">
        <f t="shared" ref="AA46:AA54" si="50">IF(AB$6-AA$6 &lt;&gt; 0,(EXP(LN(AB8/AA8)/(AB$6-AA$6))-1)*100,0)</f>
        <v>1.609051753359636</v>
      </c>
      <c r="AB46" s="18">
        <f>IF(AB$6-Z$6 &lt;&gt; 0,(EXP(LN(AB8/Z8)/(AB$6-Z$6))-1)*100,0)</f>
        <v>0.76053704679273082</v>
      </c>
      <c r="AD46" s="18">
        <f>IF($F$6-$D$6 &lt;&gt; 0,(EXP(LN(1+(AD26/100))/($F$6-$D$6))-1)*100,0)</f>
        <v>0.76053704679273082</v>
      </c>
      <c r="AE46" s="18">
        <f>IF($F$6-$D$6 &lt;&gt; 0,(EXP(LN(1+(AE26/100))/($F$6-$D$6))-1)*100,0)</f>
        <v>3.2743727330400763</v>
      </c>
      <c r="AF46" s="18">
        <f>IF($F$6-$D$6 &lt;&gt; 0,(EXP(LN(1+(AF26/100))/($F$6-$D$6))-1)*100,0)</f>
        <v>3.7685533270930271</v>
      </c>
    </row>
    <row r="47" spans="1:32" x14ac:dyDescent="0.2">
      <c r="A47" t="str">
        <f>$A$9</f>
        <v>Professional occupations</v>
      </c>
      <c r="B47" s="18">
        <f t="shared" si="42"/>
        <v>3.6621694466422605</v>
      </c>
      <c r="C47" s="18">
        <f t="shared" si="42"/>
        <v>4.7362591805814924</v>
      </c>
      <c r="D47" s="18">
        <f t="shared" si="42"/>
        <v>1.3568705264779046</v>
      </c>
      <c r="E47" s="18">
        <f t="shared" si="42"/>
        <v>1.1121290325160516</v>
      </c>
      <c r="F47" s="18">
        <f>IF(F$6-D$6 &lt;&gt; 0,(EXP(LN(F9/D9)/(F$6-D$6))-1)*100,0)</f>
        <v>1.1936437971188818</v>
      </c>
      <c r="H47" s="18">
        <f t="shared" ref="H47:J56" si="51">IF($F$6-$D$6 &lt;&gt; 0,(EXP(LN(1+(H27/100))/($F$6-$D$6))-1)*100,0)</f>
        <v>1.1936437971188818</v>
      </c>
      <c r="I47" s="18">
        <f t="shared" si="51"/>
        <v>2.7446694914715852</v>
      </c>
      <c r="J47" s="18">
        <f t="shared" si="51"/>
        <v>3.5839138113587188</v>
      </c>
      <c r="L47" t="str">
        <f>$A$9</f>
        <v>Professional occupations</v>
      </c>
      <c r="M47" s="18">
        <f t="shared" si="43"/>
        <v>3.456182454335921</v>
      </c>
      <c r="N47" s="18">
        <f t="shared" si="44"/>
        <v>5.4709855437908406</v>
      </c>
      <c r="O47" s="18">
        <f t="shared" si="45"/>
        <v>1.9472210626539699</v>
      </c>
      <c r="P47" s="18">
        <f t="shared" si="46"/>
        <v>0.93794203508719143</v>
      </c>
      <c r="Q47" s="18">
        <f>IF(Q$6-O$6 &lt;&gt; 0,(EXP(LN(Q9/O9)/(Q$6-O$6))-1)*100,0)</f>
        <v>1.2732532556627651</v>
      </c>
      <c r="S47" s="18">
        <f t="shared" ref="S47:U47" si="52">IF($F$6-$D$6 &lt;&gt; 0,(EXP(LN(1+(S27/100))/($F$6-$D$6))-1)*100,0)</f>
        <v>1.2732532556627651</v>
      </c>
      <c r="T47" s="18">
        <f t="shared" si="52"/>
        <v>2.3592016540480598</v>
      </c>
      <c r="U47" s="18">
        <f t="shared" si="52"/>
        <v>3.3012218724119524</v>
      </c>
      <c r="W47" t="str">
        <f>$A$9</f>
        <v>Professional occupations</v>
      </c>
      <c r="X47" s="18">
        <f t="shared" si="47"/>
        <v>3.8915412936614491</v>
      </c>
      <c r="Y47" s="18">
        <f t="shared" si="48"/>
        <v>3.92666600319862</v>
      </c>
      <c r="Z47" s="18">
        <f t="shared" si="49"/>
        <v>0.67998246015490427</v>
      </c>
      <c r="AA47" s="18">
        <f t="shared" si="50"/>
        <v>1.3160282785305899</v>
      </c>
      <c r="AB47" s="18">
        <f>IF(AB$6-Z$6 &lt;&gt; 0,(EXP(LN(AB9/Z9)/(AB$6-Z$6))-1)*100,0)</f>
        <v>1.1035677858745929</v>
      </c>
      <c r="AD47" s="18">
        <f t="shared" ref="AD47:AF47" si="53">IF($F$6-$D$6 &lt;&gt; 0,(EXP(LN(1+(AD27/100))/($F$6-$D$6))-1)*100,0)</f>
        <v>1.1035677858745929</v>
      </c>
      <c r="AE47" s="18">
        <f t="shared" si="53"/>
        <v>3.153029479965519</v>
      </c>
      <c r="AF47" s="18">
        <f t="shared" si="53"/>
        <v>3.8877530684424899</v>
      </c>
    </row>
    <row r="48" spans="1:32" x14ac:dyDescent="0.2">
      <c r="A48" t="str">
        <f>$A$10</f>
        <v>Associate professional occupations</v>
      </c>
      <c r="B48" s="18">
        <f t="shared" si="42"/>
        <v>2.795147452243496</v>
      </c>
      <c r="C48" s="18">
        <f t="shared" si="42"/>
        <v>3.2927078335803328</v>
      </c>
      <c r="D48" s="18">
        <f t="shared" si="42"/>
        <v>1.1033552403891589</v>
      </c>
      <c r="E48" s="18">
        <f t="shared" si="42"/>
        <v>1.0121643354500609</v>
      </c>
      <c r="F48" s="18">
        <f t="shared" ref="F48:F56" si="54">IF(F$6-D$6 &lt;&gt; 0,(EXP(LN(F10/D10)/(F$6-D$6))-1)*100,0)</f>
        <v>1.0425521611755917</v>
      </c>
      <c r="H48" s="18">
        <f t="shared" si="51"/>
        <v>1.0425521611755917</v>
      </c>
      <c r="I48" s="18">
        <f t="shared" si="51"/>
        <v>2.7865991433026149</v>
      </c>
      <c r="J48" s="18">
        <f t="shared" si="51"/>
        <v>3.5132657087034946</v>
      </c>
      <c r="L48" t="str">
        <f>$A$10</f>
        <v>Associate professional occupations</v>
      </c>
      <c r="M48" s="18">
        <f t="shared" si="43"/>
        <v>2.5312112452086755</v>
      </c>
      <c r="N48" s="18">
        <f t="shared" si="44"/>
        <v>3.3368936715958863</v>
      </c>
      <c r="O48" s="18">
        <f t="shared" si="45"/>
        <v>-0.80086325012032056</v>
      </c>
      <c r="P48" s="18">
        <f>IF(Q$6-P$6 &lt;&gt; 0,(EXP(LN(Q10/P10)/(Q$6-P$6))-1)*100,0)</f>
        <v>0.38446739790609641</v>
      </c>
      <c r="Q48" s="18">
        <f t="shared" ref="Q48:Q54" si="55">IF(Q$6-O$6 &lt;&gt; 0,(EXP(LN(Q10/O10)/(Q$6-O$6))-1)*100,0)</f>
        <v>-1.2208242577627093E-2</v>
      </c>
      <c r="S48" s="18">
        <f t="shared" ref="S48:U48" si="56">IF($F$6-$D$6 &lt;&gt; 0,(EXP(LN(1+(S28/100))/($F$6-$D$6))-1)*100,0)</f>
        <v>-1.2208242577627093E-2</v>
      </c>
      <c r="T48" s="18">
        <f t="shared" si="56"/>
        <v>2.1266269676453842</v>
      </c>
      <c r="U48" s="18">
        <f t="shared" si="56"/>
        <v>2.1175360691722211</v>
      </c>
      <c r="W48" t="str">
        <f>$A$10</f>
        <v>Associate professional occupations</v>
      </c>
      <c r="X48" s="18">
        <f t="shared" si="47"/>
        <v>3.1279203437595715</v>
      </c>
      <c r="Y48" s="18">
        <f t="shared" si="48"/>
        <v>3.2378002063633726</v>
      </c>
      <c r="Z48" s="18">
        <f t="shared" si="49"/>
        <v>3.2878880406020272</v>
      </c>
      <c r="AA48" s="18">
        <f t="shared" si="50"/>
        <v>1.6160891485081041</v>
      </c>
      <c r="AB48" s="18">
        <f t="shared" ref="AB48:AB54" si="57">IF(AB$6-Z$6 &lt;&gt; 0,(EXP(LN(AB10/Z10)/(AB$6-Z$6))-1)*100,0)</f>
        <v>2.1703270073336833</v>
      </c>
      <c r="AD48" s="18">
        <f t="shared" ref="AD48:AF48" si="58">IF($F$6-$D$6 &lt;&gt; 0,(EXP(LN(1+(AD28/100))/($F$6-$D$6))-1)*100,0)</f>
        <v>2.1703270073336833</v>
      </c>
      <c r="AE48" s="18">
        <f t="shared" si="58"/>
        <v>3.5325049811698817</v>
      </c>
      <c r="AF48" s="18">
        <f t="shared" si="58"/>
        <v>4.9469729505749127</v>
      </c>
    </row>
    <row r="49" spans="1:32" x14ac:dyDescent="0.2">
      <c r="A49" t="str">
        <f>$A$11</f>
        <v>Administrative and secretarial occupations</v>
      </c>
      <c r="B49" s="18">
        <f t="shared" si="42"/>
        <v>-0.37153144595009069</v>
      </c>
      <c r="C49" s="18">
        <f t="shared" si="42"/>
        <v>2.6688642911364635</v>
      </c>
      <c r="D49" s="18">
        <f t="shared" si="42"/>
        <v>0.54445394466655639</v>
      </c>
      <c r="E49" s="18">
        <f t="shared" si="42"/>
        <v>-0.50487220091952612</v>
      </c>
      <c r="F49" s="18">
        <f t="shared" si="54"/>
        <v>-0.15631930094489599</v>
      </c>
      <c r="H49" s="18">
        <f t="shared" si="51"/>
        <v>-0.15631930094489599</v>
      </c>
      <c r="I49" s="18">
        <f t="shared" si="51"/>
        <v>2.7704077846827824</v>
      </c>
      <c r="J49" s="18">
        <f t="shared" si="51"/>
        <v>2.6641763076006075</v>
      </c>
      <c r="L49" t="str">
        <f>$A$11</f>
        <v>Administrative and secretarial occupations</v>
      </c>
      <c r="M49" s="18">
        <f t="shared" si="43"/>
        <v>-0.74776764874313617</v>
      </c>
      <c r="N49" s="18">
        <f t="shared" si="44"/>
        <v>17.159264457084578</v>
      </c>
      <c r="O49" s="18">
        <f t="shared" si="45"/>
        <v>1.5156206947875672</v>
      </c>
      <c r="P49" s="18">
        <f t="shared" si="46"/>
        <v>1.2999532421769544</v>
      </c>
      <c r="Q49" s="18">
        <f t="shared" si="55"/>
        <v>1.3717914360046324</v>
      </c>
      <c r="S49" s="18">
        <f t="shared" ref="S49:U49" si="59">IF($F$6-$D$6 &lt;&gt; 0,(EXP(LN(1+(S29/100))/($F$6-$D$6))-1)*100,0)</f>
        <v>1.3717914360046324</v>
      </c>
      <c r="T49" s="18">
        <f t="shared" si="59"/>
        <v>2.3894438198026391</v>
      </c>
      <c r="U49" s="18">
        <f t="shared" si="59"/>
        <v>3.4023478606776791</v>
      </c>
      <c r="W49" t="str">
        <f>$A$11</f>
        <v>Administrative and secretarial occupations</v>
      </c>
      <c r="X49" s="18">
        <f t="shared" si="47"/>
        <v>-0.23301945525889822</v>
      </c>
      <c r="Y49" s="18">
        <f t="shared" si="48"/>
        <v>-2.5972156010418135</v>
      </c>
      <c r="Z49" s="18">
        <f t="shared" si="49"/>
        <v>0.10787041979332113</v>
      </c>
      <c r="AA49" s="18">
        <f t="shared" si="50"/>
        <v>-1.4639295358073956</v>
      </c>
      <c r="AB49" s="18">
        <f t="shared" si="57"/>
        <v>-0.94275763277373859</v>
      </c>
      <c r="AD49" s="18">
        <f t="shared" ref="AD49:AF49" si="60">IF($F$6-$D$6 &lt;&gt; 0,(EXP(LN(1+(AD29/100))/($F$6-$D$6))-1)*100,0)</f>
        <v>-0.94275763277373859</v>
      </c>
      <c r="AE49" s="18">
        <f t="shared" si="60"/>
        <v>2.9309198087694277</v>
      </c>
      <c r="AF49" s="18">
        <f t="shared" si="60"/>
        <v>2.3166237777924259</v>
      </c>
    </row>
    <row r="50" spans="1:32" x14ac:dyDescent="0.2">
      <c r="A50" t="str">
        <f>$A$12</f>
        <v>Skilled trades occupations</v>
      </c>
      <c r="B50" s="18">
        <f t="shared" si="42"/>
        <v>0.48128737923989195</v>
      </c>
      <c r="C50" s="18">
        <f t="shared" si="42"/>
        <v>-14.900844759056664</v>
      </c>
      <c r="D50" s="18">
        <f t="shared" si="42"/>
        <v>-0.32047663063841103</v>
      </c>
      <c r="E50" s="18">
        <f t="shared" si="42"/>
        <v>-0.67703303143431537</v>
      </c>
      <c r="F50" s="18">
        <f t="shared" si="54"/>
        <v>-0.55832283605183886</v>
      </c>
      <c r="H50" s="18">
        <f t="shared" si="51"/>
        <v>-0.55832283605183886</v>
      </c>
      <c r="I50" s="18">
        <f t="shared" si="51"/>
        <v>2.2808928900097003</v>
      </c>
      <c r="J50" s="18">
        <f t="shared" si="51"/>
        <v>1.8783676806590321</v>
      </c>
      <c r="L50" t="str">
        <f>$A$12</f>
        <v>Skilled trades occupations</v>
      </c>
      <c r="M50" s="18">
        <f t="shared" si="43"/>
        <v>0.55582139562482258</v>
      </c>
      <c r="N50" s="18">
        <f t="shared" si="44"/>
        <v>-16.986327116908861</v>
      </c>
      <c r="O50" s="18">
        <f t="shared" si="45"/>
        <v>-0.49737926418261802</v>
      </c>
      <c r="P50" s="18">
        <f t="shared" si="46"/>
        <v>-0.87023331560649453</v>
      </c>
      <c r="Q50" s="18">
        <f t="shared" si="55"/>
        <v>-0.74610412985463004</v>
      </c>
      <c r="S50" s="18">
        <f t="shared" ref="S50:U50" si="61">IF($F$6-$D$6 &lt;&gt; 0,(EXP(LN(1+(S30/100))/($F$6-$D$6))-1)*100,0)</f>
        <v>-0.74610412985463004</v>
      </c>
      <c r="T50" s="18">
        <f t="shared" si="61"/>
        <v>2.1459040936962825</v>
      </c>
      <c r="U50" s="18">
        <f t="shared" si="61"/>
        <v>1.5997071187945355</v>
      </c>
      <c r="W50" t="str">
        <f>$A$12</f>
        <v>Skilled trades occupations</v>
      </c>
      <c r="X50" s="18">
        <f t="shared" si="47"/>
        <v>-0.33973912204983137</v>
      </c>
      <c r="Y50" s="18">
        <f t="shared" si="48"/>
        <v>8.5922531604533106</v>
      </c>
      <c r="Z50" s="18">
        <f t="shared" si="49"/>
        <v>1.1533129743693138</v>
      </c>
      <c r="AA50" s="18">
        <f t="shared" si="50"/>
        <v>0.74657506183437583</v>
      </c>
      <c r="AB50" s="18">
        <f t="shared" si="57"/>
        <v>0.88197231883397897</v>
      </c>
      <c r="AD50" s="18">
        <f t="shared" ref="AD50:AF50" si="62">IF($F$6-$D$6 &lt;&gt; 0,(EXP(LN(1+(AD30/100))/($F$6-$D$6))-1)*100,0)</f>
        <v>0.88197231883397897</v>
      </c>
      <c r="AE50" s="18">
        <f t="shared" si="62"/>
        <v>3.3506950553207293</v>
      </c>
      <c r="AF50" s="18">
        <f t="shared" si="62"/>
        <v>3.9198831201247675</v>
      </c>
    </row>
    <row r="51" spans="1:32" x14ac:dyDescent="0.2">
      <c r="A51" t="str">
        <f>$A$13</f>
        <v>Caring, leisure and other service occupations</v>
      </c>
      <c r="B51" s="18">
        <f t="shared" si="42"/>
        <v>0.72884707436817742</v>
      </c>
      <c r="C51" s="18">
        <f t="shared" si="42"/>
        <v>-4.8084897300762268</v>
      </c>
      <c r="D51" s="18">
        <f t="shared" si="42"/>
        <v>0.30187844712952216</v>
      </c>
      <c r="E51" s="18">
        <f t="shared" si="42"/>
        <v>0.75062625204760369</v>
      </c>
      <c r="F51" s="18">
        <f t="shared" si="54"/>
        <v>0.60082101669738375</v>
      </c>
      <c r="H51" s="18">
        <f t="shared" si="51"/>
        <v>0.60082101669738375</v>
      </c>
      <c r="I51" s="18">
        <f t="shared" si="51"/>
        <v>3.0837231303620039</v>
      </c>
      <c r="J51" s="18">
        <f t="shared" si="51"/>
        <v>3.4824211603439181</v>
      </c>
      <c r="L51" t="str">
        <f>$A$13</f>
        <v>Caring, leisure and other service occupations</v>
      </c>
      <c r="M51" s="18">
        <f t="shared" si="43"/>
        <v>1.6172630589284642</v>
      </c>
      <c r="N51" s="18">
        <f t="shared" si="44"/>
        <v>-3.9820679855521735</v>
      </c>
      <c r="O51" s="18">
        <f t="shared" si="45"/>
        <v>1.2634634387016286</v>
      </c>
      <c r="P51" s="18">
        <f t="shared" si="46"/>
        <v>1.0254711825943952</v>
      </c>
      <c r="Q51" s="18">
        <f t="shared" si="55"/>
        <v>1.1047397211649601</v>
      </c>
      <c r="S51" s="18">
        <f t="shared" ref="S51:U51" si="63">IF($F$6-$D$6 &lt;&gt; 0,(EXP(LN(1+(S31/100))/($F$6-$D$6))-1)*100,0)</f>
        <v>1.1047397211649601</v>
      </c>
      <c r="T51" s="18">
        <f t="shared" si="63"/>
        <v>2.635666756972177</v>
      </c>
      <c r="U51" s="18">
        <f t="shared" si="63"/>
        <v>3.4218769641878977</v>
      </c>
      <c r="W51" t="str">
        <f>$A$13</f>
        <v>Caring, leisure and other service occupations</v>
      </c>
      <c r="X51" s="18">
        <f t="shared" si="47"/>
        <v>0.56694353687249954</v>
      </c>
      <c r="Y51" s="18">
        <f t="shared" si="48"/>
        <v>-4.9630515020941619</v>
      </c>
      <c r="Z51" s="18">
        <f t="shared" si="49"/>
        <v>0.11597616715590675</v>
      </c>
      <c r="AA51" s="18">
        <f t="shared" si="50"/>
        <v>0.69482879916580309</v>
      </c>
      <c r="AB51" s="18">
        <f t="shared" si="57"/>
        <v>0.5015070050789161</v>
      </c>
      <c r="AD51" s="18">
        <f t="shared" ref="AD51:AF51" si="64">IF($F$6-$D$6 &lt;&gt; 0,(EXP(LN(1+(AD31/100))/($F$6-$D$6))-1)*100,0)</f>
        <v>0.5015070050789161</v>
      </c>
      <c r="AE51" s="18">
        <f t="shared" si="64"/>
        <v>3.1654033386217417</v>
      </c>
      <c r="AF51" s="18">
        <f t="shared" si="64"/>
        <v>3.4938058311458686</v>
      </c>
    </row>
    <row r="52" spans="1:32" x14ac:dyDescent="0.2">
      <c r="A52" t="str">
        <f>$A$14</f>
        <v>Sales and customer service occupations</v>
      </c>
      <c r="B52" s="18">
        <f t="shared" si="42"/>
        <v>-0.25046716170608052</v>
      </c>
      <c r="C52" s="18">
        <f t="shared" si="42"/>
        <v>-1.4073944194400667</v>
      </c>
      <c r="D52" s="18">
        <f t="shared" si="42"/>
        <v>0.40382418876512283</v>
      </c>
      <c r="E52" s="18">
        <f t="shared" si="42"/>
        <v>0.22914442994472761</v>
      </c>
      <c r="F52" s="18">
        <f t="shared" si="54"/>
        <v>0.28733722308773579</v>
      </c>
      <c r="H52" s="18">
        <f t="shared" si="51"/>
        <v>0.28733722308773579</v>
      </c>
      <c r="I52" s="18">
        <f t="shared" si="51"/>
        <v>2.5705404612468508</v>
      </c>
      <c r="J52" s="18">
        <f t="shared" si="51"/>
        <v>2.773221844104401</v>
      </c>
      <c r="L52" t="str">
        <f>$A$14</f>
        <v>Sales and customer service occupations</v>
      </c>
      <c r="M52" s="18">
        <f t="shared" si="43"/>
        <v>0.9471742170222397</v>
      </c>
      <c r="N52" s="18">
        <f t="shared" si="44"/>
        <v>1.4635143720103994</v>
      </c>
      <c r="O52" s="18">
        <f t="shared" si="45"/>
        <v>1.1947318782261407</v>
      </c>
      <c r="P52" s="18">
        <f t="shared" si="46"/>
        <v>0.38606633886784092</v>
      </c>
      <c r="Q52" s="18">
        <f t="shared" si="55"/>
        <v>0.65490093503366431</v>
      </c>
      <c r="S52" s="18">
        <f t="shared" ref="S52:U52" si="65">IF($F$6-$D$6 &lt;&gt; 0,(EXP(LN(1+(S32/100))/($F$6-$D$6))-1)*100,0)</f>
        <v>0.65490093503366431</v>
      </c>
      <c r="T52" s="18">
        <f t="shared" si="65"/>
        <v>2.0488495793875794</v>
      </c>
      <c r="U52" s="18">
        <f t="shared" si="65"/>
        <v>2.5476864597621107</v>
      </c>
      <c r="W52" t="str">
        <f>$A$14</f>
        <v>Sales and customer service occupations</v>
      </c>
      <c r="X52" s="18">
        <f t="shared" si="47"/>
        <v>-1.0931008419018173</v>
      </c>
      <c r="Y52" s="18">
        <f t="shared" si="48"/>
        <v>-3.5329929315386921</v>
      </c>
      <c r="Z52" s="18">
        <f t="shared" si="49"/>
        <v>-0.22981543007911664</v>
      </c>
      <c r="AA52" s="18">
        <f t="shared" si="50"/>
        <v>9.6247861571807647E-2</v>
      </c>
      <c r="AB52" s="18">
        <f t="shared" si="57"/>
        <v>-1.2558133065698751E-2</v>
      </c>
      <c r="AD52" s="18">
        <f t="shared" ref="AD52:AF52" si="66">IF($F$6-$D$6 &lt;&gt; 0,(EXP(LN(1+(AD32/100))/($F$6-$D$6))-1)*100,0)</f>
        <v>-1.2558133065698751E-2</v>
      </c>
      <c r="AE52" s="18">
        <f t="shared" si="66"/>
        <v>2.9525314764043742</v>
      </c>
      <c r="AF52" s="18">
        <f t="shared" si="66"/>
        <v>2.9441779166945681</v>
      </c>
    </row>
    <row r="53" spans="1:32" x14ac:dyDescent="0.2">
      <c r="A53" t="str">
        <f>$A$15</f>
        <v>Process, plant and machine operatives</v>
      </c>
      <c r="B53" s="18">
        <f t="shared" si="42"/>
        <v>1.5877682579744423</v>
      </c>
      <c r="C53" s="18">
        <f t="shared" si="42"/>
        <v>-12.774351858076226</v>
      </c>
      <c r="D53" s="18">
        <f t="shared" si="42"/>
        <v>0.73949909942783165</v>
      </c>
      <c r="E53" s="18">
        <f t="shared" si="42"/>
        <v>-0.26324932709950177</v>
      </c>
      <c r="F53" s="18">
        <f t="shared" si="54"/>
        <v>6.9886187579815129E-2</v>
      </c>
      <c r="H53" s="18">
        <f t="shared" si="51"/>
        <v>6.9886187579815129E-2</v>
      </c>
      <c r="I53" s="18">
        <f t="shared" si="51"/>
        <v>2.6732648405501047</v>
      </c>
      <c r="J53" s="18">
        <f t="shared" si="51"/>
        <v>2.7216465111595811</v>
      </c>
      <c r="L53" t="str">
        <f>$A$15</f>
        <v>Process, plant and machine operatives</v>
      </c>
      <c r="M53" s="18">
        <f t="shared" si="43"/>
        <v>1.7222724170671944</v>
      </c>
      <c r="N53" s="18">
        <f t="shared" si="44"/>
        <v>-12.742572807392992</v>
      </c>
      <c r="O53" s="18">
        <f t="shared" si="45"/>
        <v>0.26691483333114441</v>
      </c>
      <c r="P53" s="18">
        <f t="shared" si="46"/>
        <v>-0.3753864168796972</v>
      </c>
      <c r="Q53" s="18">
        <f t="shared" si="55"/>
        <v>-0.16174447625360022</v>
      </c>
      <c r="S53" s="18">
        <f t="shared" ref="S53:U53" si="67">IF($F$6-$D$6 &lt;&gt; 0,(EXP(LN(1+(S33/100))/($F$6-$D$6))-1)*100,0)</f>
        <v>-0.16174447625360022</v>
      </c>
      <c r="T53" s="18">
        <f t="shared" si="67"/>
        <v>2.5635747013109444</v>
      </c>
      <c r="U53" s="18">
        <f t="shared" si="67"/>
        <v>2.4505005337351227</v>
      </c>
      <c r="W53" t="str">
        <f>$A$15</f>
        <v>Process, plant and machine operatives</v>
      </c>
      <c r="X53" s="18">
        <f t="shared" si="47"/>
        <v>0.6840939931175738</v>
      </c>
      <c r="Y53" s="18">
        <f t="shared" si="48"/>
        <v>-12.993418516610944</v>
      </c>
      <c r="Z53" s="18">
        <f t="shared" si="49"/>
        <v>3.7861690130039261</v>
      </c>
      <c r="AA53" s="18">
        <f t="shared" si="50"/>
        <v>0.36761440190029582</v>
      </c>
      <c r="AB53" s="18">
        <f t="shared" si="57"/>
        <v>1.4944345324886532</v>
      </c>
      <c r="AD53" s="18">
        <f t="shared" ref="AD53:AF53" si="68">IF($F$6-$D$6 &lt;&gt; 0,(EXP(LN(1+(AD33/100))/($F$6-$D$6))-1)*100,0)</f>
        <v>1.4944345324886532</v>
      </c>
      <c r="AE53" s="18">
        <f t="shared" si="68"/>
        <v>3.3898511368837481</v>
      </c>
      <c r="AF53" s="18">
        <f t="shared" si="68"/>
        <v>4.3645928075257912</v>
      </c>
    </row>
    <row r="54" spans="1:32" x14ac:dyDescent="0.2">
      <c r="A54" t="str">
        <f>$A$16</f>
        <v>Elementary occupations</v>
      </c>
      <c r="B54" s="18">
        <f t="shared" si="42"/>
        <v>2.2340647817017834</v>
      </c>
      <c r="C54" s="18">
        <f t="shared" si="42"/>
        <v>-11.458015487427319</v>
      </c>
      <c r="D54" s="18">
        <f t="shared" si="42"/>
        <v>0.65650587361618662</v>
      </c>
      <c r="E54" s="18">
        <f t="shared" si="42"/>
        <v>-0.23085413765875362</v>
      </c>
      <c r="F54" s="18">
        <f t="shared" si="54"/>
        <v>6.4059918319059328E-2</v>
      </c>
      <c r="H54" s="18">
        <f t="shared" si="51"/>
        <v>6.4059918319059328E-2</v>
      </c>
      <c r="I54" s="18">
        <f t="shared" si="51"/>
        <v>2.7215027775896461</v>
      </c>
      <c r="J54" s="18">
        <f t="shared" si="51"/>
        <v>2.7655553799600829</v>
      </c>
      <c r="L54" t="str">
        <f>$A$16</f>
        <v>Elementary occupations</v>
      </c>
      <c r="M54" s="18">
        <f t="shared" si="43"/>
        <v>1.1584774032667999</v>
      </c>
      <c r="N54" s="18">
        <f t="shared" si="44"/>
        <v>-8.8913154284283031</v>
      </c>
      <c r="O54" s="18">
        <f t="shared" si="45"/>
        <v>1.3555595058161396</v>
      </c>
      <c r="P54" s="18">
        <f t="shared" si="46"/>
        <v>-0.13019503272138078</v>
      </c>
      <c r="Q54" s="18">
        <f t="shared" si="55"/>
        <v>0.36262064107168701</v>
      </c>
      <c r="S54" s="18">
        <f t="shared" ref="S54:U54" si="69">IF($F$6-$D$6 &lt;&gt; 0,(EXP(LN(1+(S34/100))/($F$6-$D$6))-1)*100,0)</f>
        <v>0.36262064107168701</v>
      </c>
      <c r="T54" s="18">
        <f t="shared" si="69"/>
        <v>2.3229102523625755</v>
      </c>
      <c r="U54" s="18">
        <f t="shared" si="69"/>
        <v>2.5877623432061014</v>
      </c>
      <c r="W54" t="str">
        <f>$A$16</f>
        <v>Elementary occupations</v>
      </c>
      <c r="X54" s="18">
        <f t="shared" si="47"/>
        <v>3.4750145438886548</v>
      </c>
      <c r="Y54" s="18">
        <f t="shared" si="48"/>
        <v>-14.256415161636959</v>
      </c>
      <c r="Z54" s="18">
        <f t="shared" si="49"/>
        <v>-0.17840490926493979</v>
      </c>
      <c r="AA54" s="18">
        <f t="shared" si="50"/>
        <v>-0.3580061239778054</v>
      </c>
      <c r="AB54" s="18">
        <f t="shared" si="57"/>
        <v>-0.2981749858667504</v>
      </c>
      <c r="AD54" s="18">
        <f t="shared" ref="AD54:AF54" si="70">IF($F$6-$D$6 &lt;&gt; 0,(EXP(LN(1+(AD34/100))/($F$6-$D$6))-1)*100,0)</f>
        <v>-0.2981749858667504</v>
      </c>
      <c r="AE54" s="18">
        <f t="shared" si="70"/>
        <v>3.1577254880337025</v>
      </c>
      <c r="AF54" s="18">
        <f t="shared" si="70"/>
        <v>2.9662833392174681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1.7994558797274962</v>
      </c>
      <c r="C56" s="26">
        <f>IF(D$6-C$6 &lt;&gt; 0,(EXP(LN(D18/C18)/(D$6-C$6))-1)*100,0)</f>
        <v>-2.839916976905088</v>
      </c>
      <c r="D56" s="26">
        <f>IF(E$6-D$6 &lt;&gt; 0,(EXP(LN(E18/D18)/(E$6-D$6))-1)*100,0)</f>
        <v>0.5282473234976548</v>
      </c>
      <c r="E56" s="26">
        <f>IF(F$6-E$6 &lt;&gt; 0,(EXP(LN(F18/E18)/(F$6-E$6))-1)*100,0)</f>
        <v>0.40472645967131182</v>
      </c>
      <c r="F56" s="26">
        <f t="shared" si="54"/>
        <v>0.44588320814158422</v>
      </c>
      <c r="H56" s="26">
        <f t="shared" si="51"/>
        <v>0.44588320814156202</v>
      </c>
      <c r="I56" s="26">
        <f t="shared" ref="I56" si="71">IF($F$6-$D$6 &lt;&gt; 0,(EXP(LN(1+(I36/100))/($F$6-$D$6))-1)*100,0)</f>
        <v>2.7263577086669377</v>
      </c>
      <c r="J56" s="26">
        <f t="shared" ref="J56" si="72">IF($F$6-$D$6 &lt;&gt; 0,(EXP(LN(1+(J36/100))/($F$6-$D$6))-1)*100,0)</f>
        <v>3.0354650828069651</v>
      </c>
      <c r="L56" s="24" t="str">
        <f>$A$18</f>
        <v>All occupations</v>
      </c>
      <c r="M56" s="26">
        <f>IF(N$6-M$6 &lt;&gt; 0,(EXP(LN(N18/M18)/(N$6-M$6))-1)*100,0)</f>
        <v>1.8334468853488994</v>
      </c>
      <c r="N56" s="26">
        <f>IF(O$6-N$6 &lt;&gt; 0,(EXP(LN(O18/N18)/(O$6-N$6))-1)*100,0)</f>
        <v>-3.7838118114020047</v>
      </c>
      <c r="O56" s="26">
        <f>IF(P$6-O$6 &lt;&gt; 0,(EXP(LN(P18/O18)/(P$6-O$6))-1)*100,0)</f>
        <v>0.46209981043947579</v>
      </c>
      <c r="P56" s="26">
        <f>IF(Q$6-P$6 &lt;&gt; 0,(EXP(LN(Q18/P18)/(Q$6-P$6))-1)*100,0)</f>
        <v>0.29824976719987628</v>
      </c>
      <c r="Q56" s="26">
        <f t="shared" ref="Q56" si="73">IF(Q$6-O$6 &lt;&gt; 0,(EXP(LN(Q18/O18)/(Q$6-O$6))-1)*100,0)</f>
        <v>0.35283673412684902</v>
      </c>
      <c r="S56" s="26">
        <f t="shared" ref="S56:U56" si="74">IF($F$6-$D$6 &lt;&gt; 0,(EXP(LN(1+(S36/100))/($F$6-$D$6))-1)*100,0)</f>
        <v>0.35283673412684902</v>
      </c>
      <c r="T56" s="26">
        <f t="shared" si="74"/>
        <v>2.3307358048723748</v>
      </c>
      <c r="U56" s="26">
        <f t="shared" si="74"/>
        <v>2.5881211772406099</v>
      </c>
      <c r="W56" s="24" t="str">
        <f>$A$18</f>
        <v>All occupations</v>
      </c>
      <c r="X56" s="26">
        <f>IF(Y$6-X$6 &lt;&gt; 0,(EXP(LN(Y18/X18)/(Y$6-X$6))-1)*100,0)</f>
        <v>1.7588243767005185</v>
      </c>
      <c r="Y56" s="26">
        <f>IF(Z$6-Y$6 &lt;&gt; 0,(EXP(LN(Z18/Y18)/(Z$6-Y$6))-1)*100,0)</f>
        <v>-1.7095527493715346</v>
      </c>
      <c r="Z56" s="26">
        <f>IF(AA$6-Z$6 &lt;&gt; 0,(EXP(LN(AA18/Z18)/(AA$6-Z$6))-1)*100,0)</f>
        <v>0.6055697610773958</v>
      </c>
      <c r="AA56" s="26">
        <f>IF(AB$6-AA$6 &lt;&gt; 0,(EXP(LN(AB18/AA18)/(AB$6-AA$6))-1)*100,0)</f>
        <v>0.52739321077646117</v>
      </c>
      <c r="AB56" s="26">
        <f t="shared" ref="AB56" si="75">IF(AB$6-Z$6 &lt;&gt; 0,(EXP(LN(AB18/Z18)/(AB$6-Z$6))-1)*100,0)</f>
        <v>0.55344530878245202</v>
      </c>
      <c r="AD56" s="26">
        <f t="shared" ref="AD56:AF56" si="76">IF($F$6-$D$6 &lt;&gt; 0,(EXP(LN(1+(AD36/100))/($F$6-$D$6))-1)*100,0)</f>
        <v>0.55344530878245202</v>
      </c>
      <c r="AE56" s="26">
        <f t="shared" si="76"/>
        <v>3.1645141516442932</v>
      </c>
      <c r="AF56" s="26">
        <f t="shared" si="76"/>
        <v>3.5274467620015848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4.1050494230095858</v>
      </c>
      <c r="C64" s="27">
        <f t="shared" si="77"/>
        <v>0.82423441011025034</v>
      </c>
      <c r="D64" s="27">
        <f t="shared" si="77"/>
        <v>-1.649278107782731</v>
      </c>
      <c r="E64" s="27">
        <f t="shared" si="77"/>
        <v>3.099168556015492</v>
      </c>
      <c r="F64" s="27">
        <f>F8-D8</f>
        <v>1.449890448232761</v>
      </c>
      <c r="L64" t="str">
        <f>$A$8</f>
        <v>Managers, directors and senior officials</v>
      </c>
      <c r="M64" s="27">
        <f t="shared" ref="M64:M72" si="78">N8-M8</f>
        <v>2.4908914364065708</v>
      </c>
      <c r="N64" s="27">
        <f t="shared" ref="N64:N72" si="79">O8-N8</f>
        <v>-0.10338072983461188</v>
      </c>
      <c r="O64" s="27">
        <f t="shared" ref="O64:O72" si="80">P8-O8</f>
        <v>-1.1857172477662132</v>
      </c>
      <c r="P64" s="27">
        <f t="shared" ref="P64:P72" si="81">Q8-P8</f>
        <v>1.3939449314958594</v>
      </c>
      <c r="Q64" s="27">
        <f>Q8-O8</f>
        <v>0.20822768372964617</v>
      </c>
      <c r="W64" t="str">
        <f>$A$8</f>
        <v>Managers, directors and senior officials</v>
      </c>
      <c r="X64" s="27">
        <f t="shared" ref="X64:X72" si="82">Y8-X8</f>
        <v>1.6141579866029865</v>
      </c>
      <c r="Y64" s="27">
        <f t="shared" ref="Y64:Y72" si="83">Z8-Y8</f>
        <v>0.92761513994484979</v>
      </c>
      <c r="Z64" s="27">
        <f t="shared" ref="Z64:Z72" si="84">AA8-Z8</f>
        <v>-0.46356086001646801</v>
      </c>
      <c r="AA64" s="27">
        <f t="shared" ref="AA64:AA72" si="85">AB8-AA8</f>
        <v>1.7052236245196291</v>
      </c>
      <c r="AB64" s="27">
        <f>AB8-Z8</f>
        <v>1.241662764503161</v>
      </c>
    </row>
    <row r="65" spans="1:31" x14ac:dyDescent="0.2">
      <c r="A65" t="str">
        <f>$A$9</f>
        <v>Professional occupations</v>
      </c>
      <c r="B65" s="27">
        <f t="shared" si="77"/>
        <v>7.7554426663442584</v>
      </c>
      <c r="C65" s="27">
        <f t="shared" si="77"/>
        <v>2.7412161924420886</v>
      </c>
      <c r="D65" s="27">
        <f t="shared" si="77"/>
        <v>4.2256991007092068</v>
      </c>
      <c r="E65" s="27">
        <f t="shared" si="77"/>
        <v>7.5833271010604903</v>
      </c>
      <c r="F65" s="27">
        <f t="shared" ref="F65:F72" si="86">F9-D9</f>
        <v>11.809026201769697</v>
      </c>
      <c r="L65" t="str">
        <f>$A$9</f>
        <v>Professional occupations</v>
      </c>
      <c r="M65" s="27">
        <f t="shared" si="78"/>
        <v>3.8558164506253014</v>
      </c>
      <c r="N65" s="27">
        <f t="shared" si="79"/>
        <v>1.6599808142874437</v>
      </c>
      <c r="O65" s="27">
        <f t="shared" si="80"/>
        <v>3.2394259685537179</v>
      </c>
      <c r="P65" s="27">
        <f t="shared" si="81"/>
        <v>3.4484552643715531</v>
      </c>
      <c r="Q65" s="27">
        <f t="shared" ref="Q65:Q72" si="87">Q9-O9</f>
        <v>6.687881232925271</v>
      </c>
      <c r="W65" t="str">
        <f>$A$9</f>
        <v>Professional occupations</v>
      </c>
      <c r="X65" s="27">
        <f t="shared" si="82"/>
        <v>3.8996262157189356</v>
      </c>
      <c r="Y65" s="27">
        <f t="shared" si="83"/>
        <v>1.0812353781546271</v>
      </c>
      <c r="Z65" s="27">
        <f t="shared" si="84"/>
        <v>0.98627313215552448</v>
      </c>
      <c r="AA65" s="27">
        <f t="shared" si="85"/>
        <v>4.1348718366888804</v>
      </c>
      <c r="AB65" s="27">
        <f t="shared" ref="AB65:AB72" si="88">AB9-Z9</f>
        <v>5.1211449688444048</v>
      </c>
    </row>
    <row r="66" spans="1:31" x14ac:dyDescent="0.2">
      <c r="A66" t="str">
        <f>$A$10</f>
        <v>Associate professional occupations</v>
      </c>
      <c r="B66" s="27">
        <f t="shared" si="77"/>
        <v>3.7586229570726886</v>
      </c>
      <c r="C66" s="27">
        <f t="shared" si="77"/>
        <v>1.1853388351889151</v>
      </c>
      <c r="D66" s="27">
        <f t="shared" si="77"/>
        <v>2.0971416918112382</v>
      </c>
      <c r="E66" s="27">
        <f t="shared" si="77"/>
        <v>4.1619903783019012</v>
      </c>
      <c r="F66" s="27">
        <f t="shared" si="86"/>
        <v>6.2591320701131394</v>
      </c>
      <c r="L66" t="str">
        <f>$A$10</f>
        <v>Associate professional occupations</v>
      </c>
      <c r="M66" s="27">
        <f t="shared" si="78"/>
        <v>1.8979935471017946</v>
      </c>
      <c r="N66" s="27">
        <f t="shared" si="79"/>
        <v>0.66560924524086928</v>
      </c>
      <c r="O66" s="27">
        <f t="shared" si="80"/>
        <v>-0.8122778568457889</v>
      </c>
      <c r="P66" s="27">
        <f t="shared" si="81"/>
        <v>0.77456358834616879</v>
      </c>
      <c r="Q66" s="27">
        <f t="shared" si="87"/>
        <v>-3.7714268499620118E-2</v>
      </c>
      <c r="W66" t="str">
        <f>$A$10</f>
        <v>Associate professional occupations</v>
      </c>
      <c r="X66" s="27">
        <f t="shared" si="82"/>
        <v>1.8606294099708656</v>
      </c>
      <c r="Y66" s="27">
        <f t="shared" si="83"/>
        <v>0.51972958994801743</v>
      </c>
      <c r="Z66" s="27">
        <f t="shared" si="84"/>
        <v>2.9094195486570484</v>
      </c>
      <c r="AA66" s="27">
        <f t="shared" si="85"/>
        <v>3.3874267899557466</v>
      </c>
      <c r="AB66" s="27">
        <f t="shared" si="88"/>
        <v>6.2968463386127951</v>
      </c>
    </row>
    <row r="67" spans="1:31" x14ac:dyDescent="0.2">
      <c r="A67" t="str">
        <f>$A$11</f>
        <v>Administrative and secretarial occupations</v>
      </c>
      <c r="B67" s="27">
        <f t="shared" si="77"/>
        <v>-0.50497940282352971</v>
      </c>
      <c r="C67" s="27">
        <f t="shared" si="77"/>
        <v>0.89846147951709554</v>
      </c>
      <c r="D67" s="27">
        <f t="shared" si="77"/>
        <v>0.95120018394735695</v>
      </c>
      <c r="E67" s="27">
        <f t="shared" si="77"/>
        <v>-1.7528221175820704</v>
      </c>
      <c r="F67" s="27">
        <f t="shared" si="86"/>
        <v>-0.80162193363471346</v>
      </c>
      <c r="L67" t="str">
        <f>$A$11</f>
        <v>Administrative and secretarial occupations</v>
      </c>
      <c r="M67" s="27">
        <f t="shared" si="78"/>
        <v>-0.27349040232282462</v>
      </c>
      <c r="N67" s="27">
        <f t="shared" si="79"/>
        <v>1.5397475145756978</v>
      </c>
      <c r="O67" s="27">
        <f t="shared" si="80"/>
        <v>0.8212058344112112</v>
      </c>
      <c r="P67" s="27">
        <f t="shared" si="81"/>
        <v>1.5626437911519542</v>
      </c>
      <c r="Q67" s="27">
        <f t="shared" si="87"/>
        <v>2.3838496255631654</v>
      </c>
      <c r="W67" t="str">
        <f>$A$11</f>
        <v>Administrative and secretarial occupations</v>
      </c>
      <c r="X67" s="27">
        <f t="shared" si="82"/>
        <v>-0.23148900050070864</v>
      </c>
      <c r="Y67" s="27">
        <f t="shared" si="83"/>
        <v>-0.64128603505864135</v>
      </c>
      <c r="Z67" s="27">
        <f t="shared" si="84"/>
        <v>0.12999434953617595</v>
      </c>
      <c r="AA67" s="27">
        <f t="shared" si="85"/>
        <v>-3.3154659087340121</v>
      </c>
      <c r="AB67" s="27">
        <f t="shared" si="88"/>
        <v>-3.1854715591978362</v>
      </c>
    </row>
    <row r="68" spans="1:31" x14ac:dyDescent="0.2">
      <c r="A68" t="str">
        <f>$A$12</f>
        <v>Skilled trades occupations</v>
      </c>
      <c r="B68" s="27">
        <f t="shared" si="77"/>
        <v>0.68167248698182448</v>
      </c>
      <c r="C68" s="27">
        <f t="shared" si="77"/>
        <v>-5.3398481930040447</v>
      </c>
      <c r="D68" s="27">
        <f t="shared" si="77"/>
        <v>-0.48554112458558762</v>
      </c>
      <c r="E68" s="27">
        <f t="shared" si="77"/>
        <v>-1.9710114273259407</v>
      </c>
      <c r="F68" s="27">
        <f t="shared" si="86"/>
        <v>-2.4565525519115283</v>
      </c>
      <c r="L68" t="str">
        <f>$A$12</f>
        <v>Skilled trades occupations</v>
      </c>
      <c r="M68" s="27">
        <f t="shared" si="78"/>
        <v>0.72171780538273111</v>
      </c>
      <c r="N68" s="27">
        <f t="shared" si="79"/>
        <v>-5.5908952703132329</v>
      </c>
      <c r="O68" s="27">
        <f t="shared" si="80"/>
        <v>-0.67277372115983169</v>
      </c>
      <c r="P68" s="27">
        <f t="shared" si="81"/>
        <v>-2.2304630559507608</v>
      </c>
      <c r="Q68" s="27">
        <f t="shared" si="87"/>
        <v>-2.9032367771105925</v>
      </c>
      <c r="W68" t="str">
        <f>$A$12</f>
        <v>Skilled trades occupations</v>
      </c>
      <c r="X68" s="27">
        <f t="shared" si="82"/>
        <v>-4.0045318400916852E-2</v>
      </c>
      <c r="Y68" s="27">
        <f t="shared" si="83"/>
        <v>0.25104707730921305</v>
      </c>
      <c r="Z68" s="27">
        <f t="shared" si="84"/>
        <v>0.18723259657423208</v>
      </c>
      <c r="AA68" s="27">
        <f t="shared" si="85"/>
        <v>0.25945162862481386</v>
      </c>
      <c r="AB68" s="27">
        <f t="shared" si="88"/>
        <v>0.44668422519904594</v>
      </c>
    </row>
    <row r="69" spans="1:31" x14ac:dyDescent="0.2">
      <c r="A69" t="str">
        <f>$A$13</f>
        <v>Caring, leisure and other service occupations</v>
      </c>
      <c r="B69" s="27">
        <f t="shared" si="77"/>
        <v>0.81863529253699241</v>
      </c>
      <c r="C69" s="27">
        <f t="shared" si="77"/>
        <v>-1.3749062736792048</v>
      </c>
      <c r="D69" s="27">
        <f t="shared" si="77"/>
        <v>0.41332036913314951</v>
      </c>
      <c r="E69" s="27">
        <f t="shared" si="77"/>
        <v>2.1455901928879761</v>
      </c>
      <c r="F69" s="27">
        <f t="shared" si="86"/>
        <v>2.5589105620211257</v>
      </c>
      <c r="L69" t="str">
        <f>$A$13</f>
        <v>Caring, leisure and other service occupations</v>
      </c>
      <c r="M69" s="27">
        <f t="shared" si="78"/>
        <v>0.28002484395441574</v>
      </c>
      <c r="N69" s="27">
        <f t="shared" si="79"/>
        <v>-0.17939628672572194</v>
      </c>
      <c r="O69" s="27">
        <f t="shared" si="80"/>
        <v>0.28026174698208361</v>
      </c>
      <c r="P69" s="27">
        <f t="shared" si="81"/>
        <v>0.49473189857960431</v>
      </c>
      <c r="Q69" s="27">
        <f t="shared" si="87"/>
        <v>0.77499364556168793</v>
      </c>
      <c r="W69" t="str">
        <f>$A$13</f>
        <v>Caring, leisure and other service occupations</v>
      </c>
      <c r="X69" s="27">
        <f t="shared" si="82"/>
        <v>0.53861044858258822</v>
      </c>
      <c r="Y69" s="27">
        <f t="shared" si="83"/>
        <v>-1.195509986953482</v>
      </c>
      <c r="Z69" s="27">
        <f t="shared" si="84"/>
        <v>0.13305862215107211</v>
      </c>
      <c r="AA69" s="27">
        <f t="shared" si="85"/>
        <v>1.6508582943083674</v>
      </c>
      <c r="AB69" s="27">
        <f t="shared" si="88"/>
        <v>1.7839169164594395</v>
      </c>
    </row>
    <row r="70" spans="1:31" x14ac:dyDescent="0.2">
      <c r="A70" t="str">
        <f>$A$14</f>
        <v>Sales and customer service occupations</v>
      </c>
      <c r="B70" s="27">
        <f t="shared" si="77"/>
        <v>-0.2330680227677</v>
      </c>
      <c r="C70" s="27">
        <f t="shared" si="77"/>
        <v>-0.32535928105005141</v>
      </c>
      <c r="D70" s="27">
        <f t="shared" si="77"/>
        <v>0.4639397837714121</v>
      </c>
      <c r="E70" s="27">
        <f t="shared" si="77"/>
        <v>0.53843686404674074</v>
      </c>
      <c r="F70" s="27">
        <f t="shared" si="86"/>
        <v>1.0023766478181528</v>
      </c>
      <c r="L70" t="str">
        <f>$A$14</f>
        <v>Sales and customer service occupations</v>
      </c>
      <c r="M70" s="27">
        <f t="shared" si="78"/>
        <v>0.36394910135012282</v>
      </c>
      <c r="N70" s="27">
        <f t="shared" si="79"/>
        <v>0.14393256918090458</v>
      </c>
      <c r="O70" s="27">
        <f t="shared" si="80"/>
        <v>0.61050539628137734</v>
      </c>
      <c r="P70" s="27">
        <f t="shared" si="81"/>
        <v>0.41598771674659751</v>
      </c>
      <c r="Q70" s="27">
        <f t="shared" si="87"/>
        <v>1.0264931130279749</v>
      </c>
      <c r="W70" t="str">
        <f>$A$14</f>
        <v>Sales and customer service occupations</v>
      </c>
      <c r="X70" s="27">
        <f t="shared" si="82"/>
        <v>-0.59701712411784946</v>
      </c>
      <c r="Y70" s="27">
        <f t="shared" si="83"/>
        <v>-0.46929185023092046</v>
      </c>
      <c r="Z70" s="27">
        <f t="shared" si="84"/>
        <v>-0.14656561250999722</v>
      </c>
      <c r="AA70" s="27">
        <f t="shared" si="85"/>
        <v>0.12244914730015743</v>
      </c>
      <c r="AB70" s="27">
        <f t="shared" si="88"/>
        <v>-2.4116465209839788E-2</v>
      </c>
    </row>
    <row r="71" spans="1:31" x14ac:dyDescent="0.2">
      <c r="A71" t="str">
        <f>$A$15</f>
        <v>Process, plant and machine operatives</v>
      </c>
      <c r="B71" s="27">
        <f t="shared" si="77"/>
        <v>1.5050383780788508</v>
      </c>
      <c r="C71" s="27">
        <f t="shared" si="77"/>
        <v>-3.1482958391940947</v>
      </c>
      <c r="D71" s="27">
        <f t="shared" si="77"/>
        <v>0.80669928022329884</v>
      </c>
      <c r="E71" s="27">
        <f t="shared" si="77"/>
        <v>-0.58024043193396935</v>
      </c>
      <c r="F71" s="27">
        <f t="shared" si="86"/>
        <v>0.2264588482893295</v>
      </c>
      <c r="L71" t="str">
        <f>$A$15</f>
        <v>Process, plant and machine operatives</v>
      </c>
      <c r="M71" s="27">
        <f t="shared" si="78"/>
        <v>1.421042664755312</v>
      </c>
      <c r="N71" s="27">
        <f t="shared" si="79"/>
        <v>-2.7426058124763486</v>
      </c>
      <c r="O71" s="27">
        <f t="shared" si="80"/>
        <v>0.25198214928722251</v>
      </c>
      <c r="P71" s="27">
        <f t="shared" si="81"/>
        <v>-0.70250715216490534</v>
      </c>
      <c r="Q71" s="27">
        <f t="shared" si="87"/>
        <v>-0.45052500287768282</v>
      </c>
      <c r="W71" t="str">
        <f>$A$15</f>
        <v>Process, plant and machine operatives</v>
      </c>
      <c r="X71" s="27">
        <f t="shared" si="82"/>
        <v>8.3995713323529397E-2</v>
      </c>
      <c r="Y71" s="27">
        <f t="shared" si="83"/>
        <v>-0.40569002671769283</v>
      </c>
      <c r="Z71" s="27">
        <f t="shared" si="84"/>
        <v>0.55471713093600927</v>
      </c>
      <c r="AA71" s="27">
        <f t="shared" si="85"/>
        <v>0.12226672023095819</v>
      </c>
      <c r="AB71" s="27">
        <f t="shared" si="88"/>
        <v>0.67698385116696747</v>
      </c>
    </row>
    <row r="72" spans="1:31" x14ac:dyDescent="0.2">
      <c r="A72" t="str">
        <f>$A$16</f>
        <v>Elementary occupations</v>
      </c>
      <c r="B72" s="27">
        <f t="shared" si="77"/>
        <v>3.0125862215670054</v>
      </c>
      <c r="C72" s="27">
        <f t="shared" si="77"/>
        <v>-4.0808413303309123</v>
      </c>
      <c r="D72" s="27">
        <f t="shared" si="77"/>
        <v>1.0488188227727449</v>
      </c>
      <c r="E72" s="27">
        <f t="shared" si="77"/>
        <v>-0.74443911547088248</v>
      </c>
      <c r="F72" s="27">
        <f t="shared" si="86"/>
        <v>0.30437970730186237</v>
      </c>
      <c r="L72" t="str">
        <f>$A$16</f>
        <v>Elementary occupations</v>
      </c>
      <c r="M72" s="27">
        <f t="shared" si="78"/>
        <v>0.83646949001784776</v>
      </c>
      <c r="N72" s="27">
        <f t="shared" si="79"/>
        <v>-1.6517269832274089</v>
      </c>
      <c r="O72" s="27">
        <f t="shared" si="80"/>
        <v>1.1786761508688528</v>
      </c>
      <c r="P72" s="27">
        <f t="shared" si="81"/>
        <v>-0.23432642296282324</v>
      </c>
      <c r="Q72" s="27">
        <f t="shared" si="87"/>
        <v>0.94434972790602956</v>
      </c>
      <c r="W72" t="str">
        <f>$A$16</f>
        <v>Elementary occupations</v>
      </c>
      <c r="X72" s="27">
        <f t="shared" si="82"/>
        <v>2.1761167315491878</v>
      </c>
      <c r="Y72" s="27">
        <f t="shared" si="83"/>
        <v>-2.4291143471034857</v>
      </c>
      <c r="Z72" s="27">
        <f t="shared" si="84"/>
        <v>-0.12985732809616835</v>
      </c>
      <c r="AA72" s="27">
        <f t="shared" si="85"/>
        <v>-0.51011269250801661</v>
      </c>
      <c r="AB72" s="27">
        <f t="shared" si="88"/>
        <v>-0.63997002060418495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20.899000000000001</v>
      </c>
      <c r="C74" s="29">
        <f t="shared" ref="C74" si="89">D18-C18</f>
        <v>-8.6200000000000045</v>
      </c>
      <c r="D74" s="29">
        <f>E18-D18</f>
        <v>7.8720000000000709</v>
      </c>
      <c r="E74" s="29">
        <f>F18-E18</f>
        <v>12.479999999999791</v>
      </c>
      <c r="F74" s="29">
        <f>F18-D18</f>
        <v>20.351999999999862</v>
      </c>
      <c r="L74" s="24" t="str">
        <f>$A$18</f>
        <v>All occupations</v>
      </c>
      <c r="M74" s="29">
        <f>N18-M18</f>
        <v>11.594414937271239</v>
      </c>
      <c r="N74" s="29">
        <f t="shared" ref="N74" si="90">O18-N18</f>
        <v>-6.2587349392923954</v>
      </c>
      <c r="O74" s="29">
        <f>P18-O18</f>
        <v>3.7112884206126182</v>
      </c>
      <c r="P74" s="29">
        <f>Q18-P18</f>
        <v>4.9230305596132382</v>
      </c>
      <c r="Q74" s="29">
        <f>Q18-O18</f>
        <v>8.6343189802258564</v>
      </c>
      <c r="W74" s="24" t="str">
        <f>$A$18</f>
        <v>All occupations</v>
      </c>
      <c r="X74" s="29">
        <f>Y18-X18</f>
        <v>9.3045850627285915</v>
      </c>
      <c r="Y74" s="29">
        <f t="shared" ref="Y74" si="91">Z18-Y18</f>
        <v>-2.3612650607075238</v>
      </c>
      <c r="Z74" s="29">
        <f>AA18-Z18</f>
        <v>4.1607115793874527</v>
      </c>
      <c r="AA74" s="29">
        <f>AB18-AA18</f>
        <v>7.5569694403865242</v>
      </c>
      <c r="AB74" s="29">
        <f>AB18-Z18</f>
        <v>11.717681019773977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24.076161137400423</v>
      </c>
      <c r="C80" s="11">
        <f t="shared" si="92"/>
        <v>28.181210560410008</v>
      </c>
      <c r="D80" s="11">
        <f t="shared" si="92"/>
        <v>29.005444970520259</v>
      </c>
      <c r="E80" s="11">
        <f t="shared" si="92"/>
        <v>27.356166862737528</v>
      </c>
      <c r="F80" s="11">
        <f t="shared" si="92"/>
        <v>30.45533541875302</v>
      </c>
      <c r="H80" s="40">
        <f>IF(D$6-B$6 &lt;&gt; 0,(EXP(LN(D8/B8)/(D$6-B$6))-1)*100,0)</f>
        <v>3.7954839620397918</v>
      </c>
      <c r="I80" s="40">
        <f t="shared" ref="I80:I88" si="93">F46</f>
        <v>0.32571348299554881</v>
      </c>
      <c r="L80" t="str">
        <f t="shared" ref="L80:Q88" si="94">L8</f>
        <v>Managers, directors and senior officials</v>
      </c>
      <c r="M80" s="11">
        <f t="shared" si="94"/>
        <v>16.301584712974808</v>
      </c>
      <c r="N80" s="11">
        <f t="shared" si="94"/>
        <v>18.792476149381379</v>
      </c>
      <c r="O80" s="11">
        <f t="shared" si="94"/>
        <v>18.689095419546767</v>
      </c>
      <c r="P80" s="11">
        <f t="shared" si="94"/>
        <v>17.503378171780554</v>
      </c>
      <c r="Q80" s="11">
        <f t="shared" si="94"/>
        <v>18.897323103276413</v>
      </c>
      <c r="S80" s="40">
        <f t="shared" ref="S80:S88" si="95">IF(O$6-M$6 &lt;&gt; 0,(EXP(LN(O8/M8)/(O$6-M$6))-1)*100,0)</f>
        <v>2.771262396237284</v>
      </c>
      <c r="T80" s="40">
        <f t="shared" ref="T80:T88" si="96">Q46</f>
        <v>7.3894329478418896E-2</v>
      </c>
      <c r="W80" t="str">
        <f t="shared" ref="W80:AB88" si="97">W8</f>
        <v>Managers, directors and senior officials</v>
      </c>
      <c r="X80" s="11">
        <f t="shared" si="97"/>
        <v>7.7745764244256232</v>
      </c>
      <c r="Y80" s="11">
        <f t="shared" si="97"/>
        <v>9.3887344110286097</v>
      </c>
      <c r="Z80" s="11">
        <f t="shared" si="97"/>
        <v>10.31634955097346</v>
      </c>
      <c r="AA80" s="11">
        <f t="shared" si="97"/>
        <v>9.8527886909569915</v>
      </c>
      <c r="AB80" s="11">
        <f t="shared" si="97"/>
        <v>11.558012315476621</v>
      </c>
      <c r="AD80" s="40">
        <f t="shared" ref="AD80:AD88" si="98">IF(Z$6-X$6 &lt;&gt; 0,(EXP(LN(Z8/X8)/(Z$6-X$6))-1)*100,0)</f>
        <v>5.8205129520465304</v>
      </c>
      <c r="AE80" s="40">
        <f t="shared" ref="AE80:AE88" si="99">AB46</f>
        <v>0.76053704679273082</v>
      </c>
    </row>
    <row r="81" spans="1:31" x14ac:dyDescent="0.2">
      <c r="A81" t="str">
        <f t="shared" si="92"/>
        <v>Professional occupations</v>
      </c>
      <c r="B81" s="11">
        <f t="shared" si="92"/>
        <v>50.121799433939941</v>
      </c>
      <c r="C81" s="11">
        <f t="shared" si="92"/>
        <v>57.877242100284199</v>
      </c>
      <c r="D81" s="11">
        <f t="shared" si="92"/>
        <v>60.618458292726288</v>
      </c>
      <c r="E81" s="11">
        <f t="shared" si="92"/>
        <v>64.844157393435495</v>
      </c>
      <c r="F81" s="11">
        <f t="shared" si="92"/>
        <v>72.427484494495985</v>
      </c>
      <c r="H81" s="40">
        <f t="shared" ref="H81:H88" si="100">IF(D$6-B$6 &lt;&gt; 0,(EXP(LN(D9/B9)/(D$6-B$6))-1)*100,0)</f>
        <v>3.8761025590322795</v>
      </c>
      <c r="I81" s="40">
        <f t="shared" si="93"/>
        <v>1.1936437971188818</v>
      </c>
      <c r="L81" t="str">
        <f t="shared" si="94"/>
        <v>Professional occupations</v>
      </c>
      <c r="M81" s="11">
        <f t="shared" si="94"/>
        <v>26.485715271596067</v>
      </c>
      <c r="N81" s="11">
        <f t="shared" si="94"/>
        <v>30.341531722221369</v>
      </c>
      <c r="O81" s="11">
        <f t="shared" si="94"/>
        <v>32.001512536508812</v>
      </c>
      <c r="P81" s="11">
        <f t="shared" si="94"/>
        <v>35.24093850506253</v>
      </c>
      <c r="Q81" s="11">
        <f t="shared" si="94"/>
        <v>38.689393769434083</v>
      </c>
      <c r="S81" s="40">
        <f t="shared" si="95"/>
        <v>3.8560402054464094</v>
      </c>
      <c r="T81" s="40">
        <f t="shared" si="96"/>
        <v>1.2732532556627651</v>
      </c>
      <c r="W81" t="str">
        <f t="shared" si="97"/>
        <v>Professional occupations</v>
      </c>
      <c r="X81" s="11">
        <f t="shared" si="97"/>
        <v>23.636084162343899</v>
      </c>
      <c r="Y81" s="11">
        <f t="shared" si="97"/>
        <v>27.535710378062834</v>
      </c>
      <c r="Z81" s="11">
        <f t="shared" si="97"/>
        <v>28.616945756217461</v>
      </c>
      <c r="AA81" s="11">
        <f t="shared" si="97"/>
        <v>29.603218888372986</v>
      </c>
      <c r="AB81" s="11">
        <f t="shared" si="97"/>
        <v>33.738090725061866</v>
      </c>
      <c r="AD81" s="40">
        <f t="shared" si="98"/>
        <v>3.898565285736022</v>
      </c>
      <c r="AE81" s="40">
        <f t="shared" si="99"/>
        <v>1.1035677858745929</v>
      </c>
    </row>
    <row r="82" spans="1:31" x14ac:dyDescent="0.2">
      <c r="A82" t="str">
        <f t="shared" si="92"/>
        <v>Associate professional occupations</v>
      </c>
      <c r="B82" s="11">
        <f t="shared" si="92"/>
        <v>32.240284176453073</v>
      </c>
      <c r="C82" s="11">
        <f t="shared" si="92"/>
        <v>35.998907133525762</v>
      </c>
      <c r="D82" s="11">
        <f t="shared" si="92"/>
        <v>37.184245968714677</v>
      </c>
      <c r="E82" s="11">
        <f t="shared" si="92"/>
        <v>39.281387660525915</v>
      </c>
      <c r="F82" s="11">
        <f t="shared" si="92"/>
        <v>43.443378038827817</v>
      </c>
      <c r="H82" s="40">
        <f t="shared" si="100"/>
        <v>2.8944674184452346</v>
      </c>
      <c r="I82" s="40">
        <f t="shared" si="93"/>
        <v>1.0425521611755917</v>
      </c>
      <c r="L82" t="str">
        <f t="shared" si="94"/>
        <v>Associate professional occupations</v>
      </c>
      <c r="M82" s="11">
        <f t="shared" si="94"/>
        <v>18.048978419869442</v>
      </c>
      <c r="N82" s="11">
        <f t="shared" si="94"/>
        <v>19.946971966971237</v>
      </c>
      <c r="O82" s="11">
        <f t="shared" si="94"/>
        <v>20.612581212212106</v>
      </c>
      <c r="P82" s="11">
        <f t="shared" si="94"/>
        <v>19.800303355366317</v>
      </c>
      <c r="Q82" s="11">
        <f t="shared" si="94"/>
        <v>20.574866943712486</v>
      </c>
      <c r="S82" s="40">
        <f t="shared" si="95"/>
        <v>2.6918436260771283</v>
      </c>
      <c r="T82" s="40">
        <f t="shared" si="96"/>
        <v>-1.2208242577627093E-2</v>
      </c>
      <c r="W82" t="str">
        <f t="shared" si="97"/>
        <v>Associate professional occupations</v>
      </c>
      <c r="X82" s="11">
        <f t="shared" si="97"/>
        <v>14.19130575658366</v>
      </c>
      <c r="Y82" s="11">
        <f t="shared" si="97"/>
        <v>16.051935166554525</v>
      </c>
      <c r="Z82" s="11">
        <f t="shared" si="97"/>
        <v>16.571664756502543</v>
      </c>
      <c r="AA82" s="11">
        <f t="shared" si="97"/>
        <v>19.481084305159591</v>
      </c>
      <c r="AB82" s="11">
        <f t="shared" si="97"/>
        <v>22.868511095115338</v>
      </c>
      <c r="AD82" s="40">
        <f t="shared" si="98"/>
        <v>3.1498869563541421</v>
      </c>
      <c r="AE82" s="40">
        <f t="shared" si="99"/>
        <v>2.1703270073336833</v>
      </c>
    </row>
    <row r="83" spans="1:31" x14ac:dyDescent="0.2">
      <c r="A83" t="str">
        <f t="shared" si="92"/>
        <v>Administrative and secretarial occupations</v>
      </c>
      <c r="B83" s="11">
        <f t="shared" si="92"/>
        <v>34.169541610087691</v>
      </c>
      <c r="C83" s="11">
        <f t="shared" si="92"/>
        <v>33.664562207264161</v>
      </c>
      <c r="D83" s="11">
        <f t="shared" si="92"/>
        <v>34.563023686781257</v>
      </c>
      <c r="E83" s="11">
        <f t="shared" si="92"/>
        <v>35.514223870728614</v>
      </c>
      <c r="F83" s="11">
        <f t="shared" si="92"/>
        <v>33.761401753146544</v>
      </c>
      <c r="H83" s="40">
        <f t="shared" si="100"/>
        <v>0.22925799497299781</v>
      </c>
      <c r="I83" s="40">
        <f t="shared" si="93"/>
        <v>-0.15631930094489599</v>
      </c>
      <c r="L83" t="str">
        <f t="shared" si="94"/>
        <v>Administrative and secretarial occupations</v>
      </c>
      <c r="M83" s="11">
        <f t="shared" si="94"/>
        <v>9.2467626450032512</v>
      </c>
      <c r="N83" s="11">
        <f t="shared" si="94"/>
        <v>8.9732722426804266</v>
      </c>
      <c r="O83" s="11">
        <f t="shared" si="94"/>
        <v>10.513019757256124</v>
      </c>
      <c r="P83" s="11">
        <f t="shared" si="94"/>
        <v>11.334225591667336</v>
      </c>
      <c r="Q83" s="11">
        <f t="shared" si="94"/>
        <v>12.89686938281929</v>
      </c>
      <c r="S83" s="40">
        <f t="shared" si="95"/>
        <v>2.6000456821297702</v>
      </c>
      <c r="T83" s="40">
        <f t="shared" si="96"/>
        <v>1.3717914360046324</v>
      </c>
      <c r="W83" t="str">
        <f t="shared" si="97"/>
        <v>Administrative and secretarial occupations</v>
      </c>
      <c r="X83" s="11">
        <f t="shared" si="97"/>
        <v>24.922778965084461</v>
      </c>
      <c r="Y83" s="11">
        <f t="shared" si="97"/>
        <v>24.691289964583753</v>
      </c>
      <c r="Z83" s="11">
        <f t="shared" si="97"/>
        <v>24.050003929525111</v>
      </c>
      <c r="AA83" s="11">
        <f t="shared" si="97"/>
        <v>24.179998279061287</v>
      </c>
      <c r="AB83" s="11">
        <f t="shared" si="97"/>
        <v>20.864532370327275</v>
      </c>
      <c r="AD83" s="40">
        <f t="shared" si="98"/>
        <v>-0.71040546974859842</v>
      </c>
      <c r="AE83" s="40">
        <f t="shared" si="99"/>
        <v>-0.94275763277373859</v>
      </c>
    </row>
    <row r="84" spans="1:31" x14ac:dyDescent="0.2">
      <c r="A84" t="str">
        <f t="shared" si="92"/>
        <v>Skilled trades occupations</v>
      </c>
      <c r="B84" s="11">
        <f t="shared" si="92"/>
        <v>35.154203125093872</v>
      </c>
      <c r="C84" s="11">
        <f t="shared" si="92"/>
        <v>35.835875612075696</v>
      </c>
      <c r="D84" s="11">
        <f t="shared" si="92"/>
        <v>30.496027419071652</v>
      </c>
      <c r="E84" s="11">
        <f t="shared" si="92"/>
        <v>30.010486294486064</v>
      </c>
      <c r="F84" s="11">
        <f t="shared" si="92"/>
        <v>28.039474867160123</v>
      </c>
      <c r="H84" s="40">
        <f t="shared" si="100"/>
        <v>-2.802923513149036</v>
      </c>
      <c r="I84" s="40">
        <f t="shared" si="93"/>
        <v>-0.55832283605183886</v>
      </c>
      <c r="L84" t="str">
        <f t="shared" si="94"/>
        <v>Skilled trades occupations</v>
      </c>
      <c r="M84" s="11">
        <f t="shared" si="94"/>
        <v>32.192373815682515</v>
      </c>
      <c r="N84" s="11">
        <f t="shared" si="94"/>
        <v>32.914091621065246</v>
      </c>
      <c r="O84" s="11">
        <f t="shared" si="94"/>
        <v>27.323196350752013</v>
      </c>
      <c r="P84" s="11">
        <f t="shared" si="94"/>
        <v>26.650422629592182</v>
      </c>
      <c r="Q84" s="11">
        <f t="shared" si="94"/>
        <v>24.419959573641421</v>
      </c>
      <c r="S84" s="40">
        <f t="shared" si="95"/>
        <v>-3.226666727214933</v>
      </c>
      <c r="T84" s="40">
        <f t="shared" si="96"/>
        <v>-0.74610412985463004</v>
      </c>
      <c r="W84" t="str">
        <f t="shared" si="97"/>
        <v>Skilled trades occupations</v>
      </c>
      <c r="X84" s="11">
        <f t="shared" si="97"/>
        <v>2.961829309411355</v>
      </c>
      <c r="Y84" s="11">
        <f t="shared" si="97"/>
        <v>2.9217839910104382</v>
      </c>
      <c r="Z84" s="11">
        <f t="shared" si="97"/>
        <v>3.1728310683196512</v>
      </c>
      <c r="AA84" s="11">
        <f t="shared" si="97"/>
        <v>3.3600636648938833</v>
      </c>
      <c r="AB84" s="11">
        <f t="shared" si="97"/>
        <v>3.6195152935186972</v>
      </c>
      <c r="AD84" s="40">
        <f t="shared" si="98"/>
        <v>1.3858588820752971</v>
      </c>
      <c r="AE84" s="40">
        <f t="shared" si="99"/>
        <v>0.88197231883397897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27.774672603691172</v>
      </c>
      <c r="C85" s="11">
        <f t="shared" si="92"/>
        <v>28.593307896228165</v>
      </c>
      <c r="D85" s="11">
        <f t="shared" si="92"/>
        <v>27.21840162254896</v>
      </c>
      <c r="E85" s="11">
        <f t="shared" si="92"/>
        <v>27.63172199168211</v>
      </c>
      <c r="F85" s="11">
        <f t="shared" si="92"/>
        <v>29.777312184570086</v>
      </c>
      <c r="H85" s="40">
        <f t="shared" si="100"/>
        <v>-0.40380795837363648</v>
      </c>
      <c r="I85" s="40">
        <f t="shared" si="93"/>
        <v>0.60082101669738375</v>
      </c>
      <c r="L85" t="str">
        <f t="shared" si="94"/>
        <v>Caring, leisure and other service occupations</v>
      </c>
      <c r="M85" s="11">
        <f t="shared" si="94"/>
        <v>4.2250787197368975</v>
      </c>
      <c r="N85" s="11">
        <f t="shared" si="94"/>
        <v>4.5051035636913133</v>
      </c>
      <c r="O85" s="11">
        <f t="shared" si="94"/>
        <v>4.3257072769655913</v>
      </c>
      <c r="P85" s="11">
        <f t="shared" si="94"/>
        <v>4.6059690239476749</v>
      </c>
      <c r="Q85" s="11">
        <f t="shared" si="94"/>
        <v>5.1007009225272792</v>
      </c>
      <c r="S85" s="40">
        <f t="shared" si="95"/>
        <v>0.47186512839985095</v>
      </c>
      <c r="T85" s="40">
        <f t="shared" si="96"/>
        <v>1.1047397211649601</v>
      </c>
      <c r="W85" t="str">
        <f t="shared" si="97"/>
        <v>Caring, leisure and other service occupations</v>
      </c>
      <c r="X85" s="11">
        <f t="shared" si="97"/>
        <v>23.549593883954262</v>
      </c>
      <c r="Y85" s="11">
        <f t="shared" si="97"/>
        <v>24.088204332536851</v>
      </c>
      <c r="Z85" s="11">
        <f t="shared" si="97"/>
        <v>22.892694345583369</v>
      </c>
      <c r="AA85" s="11">
        <f t="shared" si="97"/>
        <v>23.025752967734441</v>
      </c>
      <c r="AB85" s="11">
        <f t="shared" si="97"/>
        <v>24.676611262042808</v>
      </c>
      <c r="AD85" s="40">
        <f>IF(Z$6-X$6 &lt;&gt; 0,(EXP(LN(Z13/X13)/(Z$6-X$6))-1)*100,0)</f>
        <v>-0.56421708325617992</v>
      </c>
      <c r="AE85" s="40">
        <f t="shared" si="99"/>
        <v>0.5015070050789161</v>
      </c>
    </row>
    <row r="86" spans="1:31" x14ac:dyDescent="0.2">
      <c r="A86" t="str">
        <f t="shared" si="92"/>
        <v>Sales and customer service occupations</v>
      </c>
      <c r="B86" s="11">
        <f t="shared" si="92"/>
        <v>23.350914488259289</v>
      </c>
      <c r="C86" s="11">
        <f t="shared" si="92"/>
        <v>23.117846465491589</v>
      </c>
      <c r="D86" s="11">
        <f t="shared" si="92"/>
        <v>22.792487184441537</v>
      </c>
      <c r="E86" s="11">
        <f t="shared" si="92"/>
        <v>23.256426968212949</v>
      </c>
      <c r="F86" s="11">
        <f t="shared" si="92"/>
        <v>23.79486383225969</v>
      </c>
      <c r="H86" s="40">
        <f t="shared" si="100"/>
        <v>-0.48293361797757672</v>
      </c>
      <c r="I86" s="40">
        <f t="shared" si="93"/>
        <v>0.28733722308773579</v>
      </c>
      <c r="L86" t="str">
        <f t="shared" si="94"/>
        <v>Sales and customer service occupations</v>
      </c>
      <c r="M86" s="11">
        <f t="shared" si="94"/>
        <v>9.4707728483351108</v>
      </c>
      <c r="N86" s="11">
        <f t="shared" si="94"/>
        <v>9.8347219496852336</v>
      </c>
      <c r="O86" s="11">
        <f t="shared" si="94"/>
        <v>9.9786545188661382</v>
      </c>
      <c r="P86" s="11">
        <f t="shared" si="94"/>
        <v>10.589159915147516</v>
      </c>
      <c r="Q86" s="11">
        <f t="shared" si="94"/>
        <v>11.005147631894113</v>
      </c>
      <c r="S86" s="40">
        <f t="shared" si="95"/>
        <v>1.0502316096411946</v>
      </c>
      <c r="T86" s="40">
        <f t="shared" si="96"/>
        <v>0.65490093503366431</v>
      </c>
      <c r="W86" t="str">
        <f t="shared" si="97"/>
        <v>Sales and customer service occupations</v>
      </c>
      <c r="X86" s="11">
        <f t="shared" si="97"/>
        <v>13.88014163992419</v>
      </c>
      <c r="Y86" s="11">
        <f t="shared" si="97"/>
        <v>13.283124515806341</v>
      </c>
      <c r="Z86" s="11">
        <f t="shared" si="97"/>
        <v>12.81383266557542</v>
      </c>
      <c r="AA86" s="11">
        <f t="shared" si="97"/>
        <v>12.667267053065423</v>
      </c>
      <c r="AB86" s="11">
        <f t="shared" si="97"/>
        <v>12.78971620036558</v>
      </c>
      <c r="AD86" s="40">
        <f t="shared" si="98"/>
        <v>-1.585966875460243</v>
      </c>
      <c r="AE86" s="40">
        <f t="shared" si="99"/>
        <v>-1.2558133065698751E-2</v>
      </c>
    </row>
    <row r="87" spans="1:31" x14ac:dyDescent="0.2">
      <c r="A87" t="str">
        <f t="shared" si="92"/>
        <v>Process, plant and machine operatives</v>
      </c>
      <c r="B87" s="11">
        <f t="shared" si="92"/>
        <v>23.140406448960825</v>
      </c>
      <c r="C87" s="11">
        <f t="shared" si="92"/>
        <v>24.645444827039675</v>
      </c>
      <c r="D87" s="11">
        <f t="shared" si="92"/>
        <v>21.497148987845581</v>
      </c>
      <c r="E87" s="11">
        <f t="shared" si="92"/>
        <v>22.303848268068879</v>
      </c>
      <c r="F87" s="11">
        <f t="shared" si="92"/>
        <v>21.72360783613491</v>
      </c>
      <c r="H87" s="40">
        <f t="shared" si="100"/>
        <v>-1.4624008171196023</v>
      </c>
      <c r="I87" s="40">
        <f t="shared" si="93"/>
        <v>6.9886187579815129E-2</v>
      </c>
      <c r="L87" t="str">
        <f t="shared" si="94"/>
        <v>Process, plant and machine operatives</v>
      </c>
      <c r="M87" s="11">
        <f t="shared" si="94"/>
        <v>20.102128942199471</v>
      </c>
      <c r="N87" s="11">
        <f t="shared" si="94"/>
        <v>21.523171606954783</v>
      </c>
      <c r="O87" s="11">
        <f t="shared" si="94"/>
        <v>18.780565794478434</v>
      </c>
      <c r="P87" s="11">
        <f t="shared" si="94"/>
        <v>19.032547943765657</v>
      </c>
      <c r="Q87" s="11">
        <f t="shared" si="94"/>
        <v>18.330040791600752</v>
      </c>
      <c r="S87" s="40">
        <f t="shared" si="95"/>
        <v>-1.3508554605491274</v>
      </c>
      <c r="T87" s="40">
        <f t="shared" si="96"/>
        <v>-0.16174447625360022</v>
      </c>
      <c r="W87" t="str">
        <f t="shared" si="97"/>
        <v>Process, plant and machine operatives</v>
      </c>
      <c r="X87" s="11">
        <f t="shared" si="97"/>
        <v>3.0382775067613461</v>
      </c>
      <c r="Y87" s="11">
        <f t="shared" si="97"/>
        <v>3.1222732200848755</v>
      </c>
      <c r="Z87" s="11">
        <f t="shared" si="97"/>
        <v>2.7165831933671827</v>
      </c>
      <c r="AA87" s="11">
        <f t="shared" si="97"/>
        <v>3.271300324303192</v>
      </c>
      <c r="AB87" s="11">
        <f t="shared" si="97"/>
        <v>3.3935670445341501</v>
      </c>
      <c r="AD87" s="40">
        <f t="shared" si="98"/>
        <v>-2.2134522224061648</v>
      </c>
      <c r="AE87" s="40">
        <f t="shared" si="99"/>
        <v>1.4944345324886532</v>
      </c>
    </row>
    <row r="88" spans="1:31" x14ac:dyDescent="0.2">
      <c r="A88" t="str">
        <f t="shared" si="92"/>
        <v>Elementary occupations</v>
      </c>
      <c r="B88" s="11">
        <f t="shared" si="92"/>
        <v>32.603016976113679</v>
      </c>
      <c r="C88" s="11">
        <f t="shared" si="92"/>
        <v>35.615603197680684</v>
      </c>
      <c r="D88" s="11">
        <f t="shared" si="92"/>
        <v>31.534761867349772</v>
      </c>
      <c r="E88" s="11">
        <f t="shared" si="92"/>
        <v>32.583580690122517</v>
      </c>
      <c r="F88" s="11">
        <f t="shared" si="92"/>
        <v>31.839141574651634</v>
      </c>
      <c r="H88" s="40">
        <f t="shared" si="100"/>
        <v>-0.66407204423382105</v>
      </c>
      <c r="I88" s="40">
        <f t="shared" si="93"/>
        <v>6.4059918319059328E-2</v>
      </c>
      <c r="L88" t="str">
        <f t="shared" si="94"/>
        <v>Elementary occupations</v>
      </c>
      <c r="M88" s="11">
        <f t="shared" si="94"/>
        <v>17.740387854918126</v>
      </c>
      <c r="N88" s="11">
        <f t="shared" si="94"/>
        <v>18.576857344935974</v>
      </c>
      <c r="O88" s="11">
        <f t="shared" si="94"/>
        <v>16.925130361708565</v>
      </c>
      <c r="P88" s="11">
        <f t="shared" si="94"/>
        <v>18.103806512577417</v>
      </c>
      <c r="Q88" s="11">
        <f t="shared" si="94"/>
        <v>17.869480089614594</v>
      </c>
      <c r="S88" s="40">
        <f t="shared" si="95"/>
        <v>-0.93647389091393585</v>
      </c>
      <c r="T88" s="40">
        <f t="shared" si="96"/>
        <v>0.36262064107168701</v>
      </c>
      <c r="W88" t="str">
        <f t="shared" si="97"/>
        <v>Elementary occupations</v>
      </c>
      <c r="X88" s="11">
        <f t="shared" si="97"/>
        <v>14.86262912119553</v>
      </c>
      <c r="Y88" s="11">
        <f t="shared" si="97"/>
        <v>17.038745852744718</v>
      </c>
      <c r="Z88" s="11">
        <f t="shared" si="97"/>
        <v>14.609631505641232</v>
      </c>
      <c r="AA88" s="11">
        <f t="shared" si="97"/>
        <v>14.479774177545064</v>
      </c>
      <c r="AB88" s="11">
        <f t="shared" si="97"/>
        <v>13.969661485037047</v>
      </c>
      <c r="AD88" s="40">
        <f t="shared" si="98"/>
        <v>-0.34279005509750826</v>
      </c>
      <c r="AE88" s="40">
        <f t="shared" si="99"/>
        <v>-0.2981749858667504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282.63099999999997</v>
      </c>
      <c r="C90" s="34">
        <f t="shared" si="101"/>
        <v>303.52999999999997</v>
      </c>
      <c r="D90" s="34">
        <f t="shared" si="101"/>
        <v>294.90999999999997</v>
      </c>
      <c r="E90" s="34">
        <f t="shared" si="101"/>
        <v>302.78200000000004</v>
      </c>
      <c r="F90" s="34">
        <f t="shared" si="101"/>
        <v>315.26199999999983</v>
      </c>
      <c r="H90" s="43">
        <f>IF(D$6-B$6 &lt;&gt; 0,(EXP(LN(D18/B18)/(D$6-B$6))-1)*100,0)</f>
        <v>0.85418885277923629</v>
      </c>
      <c r="I90" s="43">
        <f>F56</f>
        <v>0.44588320814158422</v>
      </c>
      <c r="L90" s="24" t="str">
        <f t="shared" ref="L90:Q90" si="102">L18</f>
        <v>All occupations</v>
      </c>
      <c r="M90" s="34">
        <f t="shared" si="102"/>
        <v>153.81378323031572</v>
      </c>
      <c r="N90" s="34">
        <f t="shared" si="102"/>
        <v>165.40819816758696</v>
      </c>
      <c r="O90" s="34">
        <f t="shared" si="102"/>
        <v>159.14946322829456</v>
      </c>
      <c r="P90" s="34">
        <f t="shared" si="102"/>
        <v>162.86075164890718</v>
      </c>
      <c r="Q90" s="34">
        <f t="shared" si="102"/>
        <v>167.78378220852042</v>
      </c>
      <c r="S90" s="43">
        <f>IF(O$6-M$6 &lt;&gt; 0,(EXP(LN(O18/M18)/(O$6-M$6))-1)*100,0)</f>
        <v>0.68435326872682278</v>
      </c>
      <c r="T90" s="43">
        <f>Q56</f>
        <v>0.35283673412684902</v>
      </c>
      <c r="W90" s="24" t="str">
        <f t="shared" ref="W90:AB90" si="103">W18</f>
        <v>All occupations</v>
      </c>
      <c r="X90" s="34">
        <f t="shared" si="103"/>
        <v>128.81721676968434</v>
      </c>
      <c r="Y90" s="34">
        <f t="shared" si="103"/>
        <v>138.12180183241293</v>
      </c>
      <c r="Z90" s="34">
        <f t="shared" si="103"/>
        <v>135.7605367717054</v>
      </c>
      <c r="AA90" s="34">
        <f t="shared" si="103"/>
        <v>139.92124835109286</v>
      </c>
      <c r="AB90" s="34">
        <f t="shared" si="103"/>
        <v>147.47821779147938</v>
      </c>
      <c r="AD90" s="43">
        <f>IF(Z$6-X$6 &lt;&gt; 0,(EXP(LN(Z18/X18)/(Z$6-X$6))-1)*100,0)</f>
        <v>1.0554934320300191</v>
      </c>
      <c r="AE90" s="43">
        <f>AB56</f>
        <v>0.55344530878245202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Worcestershire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Worcestershire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Worcestershire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16.518810212049292</v>
      </c>
      <c r="C8" s="11">
        <v>19.856638364746967</v>
      </c>
      <c r="D8" s="11">
        <v>20.336488381732305</v>
      </c>
      <c r="E8" s="11">
        <v>18.421148627974961</v>
      </c>
      <c r="F8" s="11">
        <v>20.232161330437467</v>
      </c>
      <c r="G8" s="10"/>
      <c r="H8" s="11">
        <f>F8-D8</f>
        <v>-0.10432705129483821</v>
      </c>
      <c r="I8" s="11">
        <f>'RD T1'!E7</f>
        <v>9.7790175475090741</v>
      </c>
      <c r="J8" s="11">
        <f>SUM(H8:I8)</f>
        <v>9.6746904962142359</v>
      </c>
      <c r="L8" s="10" t="str">
        <f>name!D4</f>
        <v>11 Corporate managers and directors</v>
      </c>
      <c r="M8" s="11">
        <v>11.789194632136853</v>
      </c>
      <c r="N8" s="11">
        <v>13.700071760573914</v>
      </c>
      <c r="O8" s="11">
        <v>13.873175263336901</v>
      </c>
      <c r="P8" s="11">
        <v>12.076897684030726</v>
      </c>
      <c r="Q8" s="11">
        <v>12.715015423226593</v>
      </c>
      <c r="R8" s="10"/>
      <c r="S8" s="11">
        <f>Q8-O8</f>
        <v>-1.1581598401103079</v>
      </c>
      <c r="T8" s="11">
        <f>'RD T1'!T7</f>
        <v>5.8002439783856463</v>
      </c>
      <c r="U8" s="11">
        <f>SUM(S8:T8)</f>
        <v>4.6420841382753384</v>
      </c>
      <c r="W8" s="10" t="str">
        <f>name!D4</f>
        <v>11 Corporate managers and directors</v>
      </c>
      <c r="X8" s="11">
        <v>4.7296155799124504</v>
      </c>
      <c r="Y8" s="11">
        <v>6.1565666041730278</v>
      </c>
      <c r="Z8" s="11">
        <v>6.4633131183953676</v>
      </c>
      <c r="AA8" s="11">
        <v>6.3442509439442585</v>
      </c>
      <c r="AB8" s="11">
        <v>7.5171459072108782</v>
      </c>
      <c r="AC8" s="10"/>
      <c r="AD8" s="11">
        <f>AB8-Z8</f>
        <v>1.0538327888155106</v>
      </c>
      <c r="AE8" s="11">
        <f>'RD T1'!T36</f>
        <v>3.9787735691234278</v>
      </c>
      <c r="AF8" s="11">
        <f>SUM(AD8:AE8)</f>
        <v>5.0326063579389384</v>
      </c>
    </row>
    <row r="9" spans="1:32" x14ac:dyDescent="0.2">
      <c r="A9" s="10" t="str">
        <f>name!D5</f>
        <v>12 Other managers and proprietors</v>
      </c>
      <c r="B9" s="11">
        <v>7.5573509253511304</v>
      </c>
      <c r="C9" s="11">
        <v>8.3245721956630412</v>
      </c>
      <c r="D9" s="11">
        <v>8.6689565887879514</v>
      </c>
      <c r="E9" s="11">
        <v>8.9350182347625662</v>
      </c>
      <c r="F9" s="11">
        <v>10.223174088315552</v>
      </c>
      <c r="H9" s="11">
        <f t="shared" ref="H9:H32" si="2">F9-D9</f>
        <v>1.554217499527601</v>
      </c>
      <c r="I9" s="11">
        <f>'RD T1'!E8</f>
        <v>5.3213930425087526</v>
      </c>
      <c r="J9" s="11">
        <f>SUM(H9:I9)</f>
        <v>6.8756105420363536</v>
      </c>
      <c r="L9" s="10" t="str">
        <f>name!D5</f>
        <v>12 Other managers and proprietors</v>
      </c>
      <c r="M9" s="11">
        <v>4.5123900808379531</v>
      </c>
      <c r="N9" s="11">
        <v>5.0924043888074628</v>
      </c>
      <c r="O9" s="11">
        <v>4.8159201562098657</v>
      </c>
      <c r="P9" s="11">
        <v>5.4264804877498287</v>
      </c>
      <c r="Q9" s="11">
        <v>6.1823076800498207</v>
      </c>
      <c r="S9" s="11">
        <f t="shared" ref="S9:S32" si="3">Q9-O9</f>
        <v>1.366387523839955</v>
      </c>
      <c r="T9" s="11">
        <f>'RD T1'!T8</f>
        <v>2.8896517461150024</v>
      </c>
      <c r="U9" s="11">
        <f>SUM(S9:T9)</f>
        <v>4.2560392699549574</v>
      </c>
      <c r="W9" s="10" t="str">
        <f>name!D5</f>
        <v>12 Other managers and proprietors</v>
      </c>
      <c r="X9" s="11">
        <v>3.0449608445131733</v>
      </c>
      <c r="Y9" s="11">
        <v>3.2321678068555824</v>
      </c>
      <c r="Z9" s="11">
        <v>3.8530364325780928</v>
      </c>
      <c r="AA9" s="11">
        <v>3.5085377470127326</v>
      </c>
      <c r="AB9" s="11">
        <v>4.0408664082657415</v>
      </c>
      <c r="AD9" s="11">
        <f t="shared" ref="AD9:AD32" si="4">AB9-Z9</f>
        <v>0.1878299756876487</v>
      </c>
      <c r="AE9" s="11">
        <f>'RD T1'!T37</f>
        <v>2.4317412963937488</v>
      </c>
      <c r="AF9" s="11">
        <f>SUM(AD9:AE9)</f>
        <v>2.6195712720813975</v>
      </c>
    </row>
    <row r="10" spans="1:32" x14ac:dyDescent="0.2">
      <c r="A10" s="10" t="str">
        <f>name!D6</f>
        <v>21 Science, research, engineering and technology professionals</v>
      </c>
      <c r="B10" s="11">
        <v>14.134806965968288</v>
      </c>
      <c r="C10" s="11">
        <v>16.384906236152553</v>
      </c>
      <c r="D10" s="11">
        <v>17.226306905091448</v>
      </c>
      <c r="E10" s="11">
        <v>20.939283399151613</v>
      </c>
      <c r="F10" s="11">
        <v>23.898510284857615</v>
      </c>
      <c r="G10" s="11"/>
      <c r="H10" s="11">
        <f t="shared" si="2"/>
        <v>6.6722033797661666</v>
      </c>
      <c r="I10" s="11">
        <f>'RD T1'!E9</f>
        <v>7.8137379692307896</v>
      </c>
      <c r="J10" s="11">
        <f t="shared" ref="J10:J32" si="5">SUM(H10:I10)</f>
        <v>14.485941348996956</v>
      </c>
      <c r="L10" s="10" t="str">
        <f>name!D6</f>
        <v>21 Science, research, engineering and technology professionals</v>
      </c>
      <c r="M10" s="11">
        <v>11.890621835194805</v>
      </c>
      <c r="N10" s="11">
        <v>13.907870531626269</v>
      </c>
      <c r="O10" s="11">
        <v>14.147790616634492</v>
      </c>
      <c r="P10" s="11">
        <v>16.777173255127089</v>
      </c>
      <c r="Q10" s="11">
        <v>18.690312331148849</v>
      </c>
      <c r="R10" s="11"/>
      <c r="S10" s="11">
        <f t="shared" si="3"/>
        <v>4.5425217145143577</v>
      </c>
      <c r="T10" s="11">
        <f>'RD T1'!T9</f>
        <v>5.5752024544827323</v>
      </c>
      <c r="U10" s="11">
        <f t="shared" ref="U10:U32" si="6">SUM(S10:T10)</f>
        <v>10.117724168997089</v>
      </c>
      <c r="W10" s="10" t="str">
        <f>name!D6</f>
        <v>21 Science, research, engineering and technology professionals</v>
      </c>
      <c r="X10" s="11">
        <v>2.2441851307734839</v>
      </c>
      <c r="Y10" s="11">
        <v>2.4770357045262967</v>
      </c>
      <c r="Z10" s="11">
        <v>3.0785162884569401</v>
      </c>
      <c r="AA10" s="11">
        <v>4.1621101440245214</v>
      </c>
      <c r="AB10" s="11">
        <v>5.2081979537087655</v>
      </c>
      <c r="AC10" s="11"/>
      <c r="AD10" s="11">
        <f t="shared" si="4"/>
        <v>2.1296816652518253</v>
      </c>
      <c r="AE10" s="11">
        <f>'RD T1'!T38</f>
        <v>2.2385355147480572</v>
      </c>
      <c r="AF10" s="11">
        <f t="shared" ref="AF10:AF32" si="7">SUM(AD10:AE10)</f>
        <v>4.368217179999883</v>
      </c>
    </row>
    <row r="11" spans="1:32" x14ac:dyDescent="0.2">
      <c r="A11" s="10" t="str">
        <f>name!D7</f>
        <v>22 Health professionals</v>
      </c>
      <c r="B11" s="11">
        <v>11.702974133255928</v>
      </c>
      <c r="C11" s="11">
        <v>14.199480089609805</v>
      </c>
      <c r="D11" s="11">
        <v>13.904516694158794</v>
      </c>
      <c r="E11" s="11">
        <v>13.671755809294305</v>
      </c>
      <c r="F11" s="11">
        <v>14.745562656924948</v>
      </c>
      <c r="G11" s="11"/>
      <c r="H11" s="11">
        <f t="shared" si="2"/>
        <v>0.84104596276615418</v>
      </c>
      <c r="I11" s="11">
        <f>'RD T1'!E10</f>
        <v>7.3906011836635219</v>
      </c>
      <c r="J11" s="11">
        <f t="shared" si="5"/>
        <v>8.2316471464296761</v>
      </c>
      <c r="L11" s="10" t="str">
        <f>name!D7</f>
        <v>22 Health professionals</v>
      </c>
      <c r="M11" s="11">
        <v>2.759761151068469</v>
      </c>
      <c r="N11" s="11">
        <v>3.4015200039474265</v>
      </c>
      <c r="O11" s="11">
        <v>3.6080400151282808</v>
      </c>
      <c r="P11" s="11">
        <v>3.5466255026856466</v>
      </c>
      <c r="Q11" s="11">
        <v>3.7987302962217173</v>
      </c>
      <c r="R11" s="11"/>
      <c r="S11" s="11">
        <f t="shared" si="3"/>
        <v>0.19069028109343655</v>
      </c>
      <c r="T11" s="11">
        <f>'RD T1'!T10</f>
        <v>1.3853078025840821</v>
      </c>
      <c r="U11" s="11">
        <f t="shared" si="6"/>
        <v>1.5759980836775187</v>
      </c>
      <c r="W11" s="10" t="str">
        <f>name!D7</f>
        <v>22 Health professionals</v>
      </c>
      <c r="X11" s="11">
        <v>8.9432129821874646</v>
      </c>
      <c r="Y11" s="11">
        <v>10.797960085662364</v>
      </c>
      <c r="Z11" s="11">
        <v>10.296476679030508</v>
      </c>
      <c r="AA11" s="11">
        <v>10.125130306608678</v>
      </c>
      <c r="AB11" s="11">
        <v>10.946832360703235</v>
      </c>
      <c r="AC11" s="11"/>
      <c r="AD11" s="11">
        <f t="shared" si="4"/>
        <v>0.6503556816727265</v>
      </c>
      <c r="AE11" s="11">
        <f>'RD T1'!T39</f>
        <v>6.0052933810794409</v>
      </c>
      <c r="AF11" s="11">
        <f t="shared" si="7"/>
        <v>6.6556490627521674</v>
      </c>
    </row>
    <row r="12" spans="1:32" x14ac:dyDescent="0.2">
      <c r="A12" s="10" t="str">
        <f>name!D8</f>
        <v>23 Teaching and other educational professionals</v>
      </c>
      <c r="B12" s="11">
        <v>10.881067285357572</v>
      </c>
      <c r="C12" s="11">
        <v>11.130108345242173</v>
      </c>
      <c r="D12" s="11">
        <v>11.822570644263758</v>
      </c>
      <c r="E12" s="11">
        <v>11.774042783896292</v>
      </c>
      <c r="F12" s="11">
        <v>13.009353532813019</v>
      </c>
      <c r="G12" s="11"/>
      <c r="H12" s="11">
        <f t="shared" si="2"/>
        <v>1.1867828885492617</v>
      </c>
      <c r="I12" s="11">
        <f>'RD T1'!E11</f>
        <v>6.1517185814476507</v>
      </c>
      <c r="J12" s="11">
        <f t="shared" si="5"/>
        <v>7.3385014699969124</v>
      </c>
      <c r="L12" s="10" t="str">
        <f>name!D8</f>
        <v>23 Teaching and other educational professionals</v>
      </c>
      <c r="M12" s="11">
        <v>3.6579184022220379</v>
      </c>
      <c r="N12" s="11">
        <v>3.5445666596688605</v>
      </c>
      <c r="O12" s="11">
        <v>3.8215880651424667</v>
      </c>
      <c r="P12" s="11">
        <v>3.9084544051220051</v>
      </c>
      <c r="Q12" s="11">
        <v>4.213934709941757</v>
      </c>
      <c r="R12" s="11"/>
      <c r="S12" s="11">
        <f t="shared" si="3"/>
        <v>0.39234664479929027</v>
      </c>
      <c r="T12" s="11">
        <f>'RD T1'!T11</f>
        <v>1.7080110501840893</v>
      </c>
      <c r="U12" s="11">
        <f t="shared" si="6"/>
        <v>2.1003576949833795</v>
      </c>
      <c r="W12" s="10" t="str">
        <f>name!D8</f>
        <v>23 Teaching and other educational professionals</v>
      </c>
      <c r="X12" s="11">
        <v>7.2231488831355355</v>
      </c>
      <c r="Y12" s="11">
        <v>7.5855416855733138</v>
      </c>
      <c r="Z12" s="11">
        <v>8.000982579121322</v>
      </c>
      <c r="AA12" s="11">
        <v>7.8655883787742749</v>
      </c>
      <c r="AB12" s="11">
        <v>8.7954188228712571</v>
      </c>
      <c r="AC12" s="11"/>
      <c r="AD12" s="11">
        <f t="shared" si="4"/>
        <v>0.79443624374993504</v>
      </c>
      <c r="AE12" s="11">
        <f>'RD T1'!T40</f>
        <v>4.443707531263561</v>
      </c>
      <c r="AF12" s="11">
        <f t="shared" si="7"/>
        <v>5.238143775013496</v>
      </c>
    </row>
    <row r="13" spans="1:32" x14ac:dyDescent="0.2">
      <c r="A13" s="10" t="str">
        <f>name!D9</f>
        <v>24 Business, media and public service professionals</v>
      </c>
      <c r="B13" s="11">
        <v>13.402951049358148</v>
      </c>
      <c r="C13" s="11">
        <v>16.162747429279669</v>
      </c>
      <c r="D13" s="11">
        <v>17.665064049212287</v>
      </c>
      <c r="E13" s="11">
        <v>18.45907540109329</v>
      </c>
      <c r="F13" s="11">
        <v>20.774058019900412</v>
      </c>
      <c r="G13" s="11"/>
      <c r="H13" s="11">
        <f t="shared" si="2"/>
        <v>3.1089939706881253</v>
      </c>
      <c r="I13" s="11">
        <f>'RD T1'!E12</f>
        <v>9.015633453916756</v>
      </c>
      <c r="J13" s="11">
        <f t="shared" si="5"/>
        <v>12.124627424604881</v>
      </c>
      <c r="L13" s="10" t="str">
        <f>name!D9</f>
        <v>24 Business, media and public service professionals</v>
      </c>
      <c r="M13" s="11">
        <v>8.1774138831107557</v>
      </c>
      <c r="N13" s="11">
        <v>9.4875745269788165</v>
      </c>
      <c r="O13" s="11">
        <v>10.424093839603572</v>
      </c>
      <c r="P13" s="11">
        <v>11.008685342127794</v>
      </c>
      <c r="Q13" s="11">
        <v>11.986416432121763</v>
      </c>
      <c r="R13" s="11"/>
      <c r="S13" s="11">
        <f t="shared" si="3"/>
        <v>1.5623225925181909</v>
      </c>
      <c r="T13" s="11">
        <f>'RD T1'!T12</f>
        <v>4.7318480974366288</v>
      </c>
      <c r="U13" s="11">
        <f t="shared" si="6"/>
        <v>6.2941706899548198</v>
      </c>
      <c r="W13" s="10" t="str">
        <f>name!D9</f>
        <v>24 Business, media and public service professionals</v>
      </c>
      <c r="X13" s="11">
        <v>5.2255371662474133</v>
      </c>
      <c r="Y13" s="11">
        <v>6.6751729023008588</v>
      </c>
      <c r="Z13" s="11">
        <v>7.2409702096086912</v>
      </c>
      <c r="AA13" s="11">
        <v>7.4503900589655103</v>
      </c>
      <c r="AB13" s="11">
        <v>8.7876415877786123</v>
      </c>
      <c r="AC13" s="11"/>
      <c r="AD13" s="11">
        <f t="shared" si="4"/>
        <v>1.5466713781699211</v>
      </c>
      <c r="AE13" s="11">
        <f>'RD T1'!T41</f>
        <v>4.283785356480128</v>
      </c>
      <c r="AF13" s="11">
        <f t="shared" si="7"/>
        <v>5.8304567346500491</v>
      </c>
    </row>
    <row r="14" spans="1:32" x14ac:dyDescent="0.2">
      <c r="A14" s="10" t="str">
        <f>name!D10</f>
        <v>31 Science, engineering and technology associate professionals</v>
      </c>
      <c r="B14" s="11">
        <v>4.3801099499807945</v>
      </c>
      <c r="C14" s="11">
        <v>5.0368112834796177</v>
      </c>
      <c r="D14" s="11">
        <v>5.4222141823334731</v>
      </c>
      <c r="E14" s="11">
        <v>5.0609009347067957</v>
      </c>
      <c r="F14" s="11">
        <v>5.4462410754247852</v>
      </c>
      <c r="G14" s="11"/>
      <c r="H14" s="11">
        <f t="shared" si="2"/>
        <v>2.4026893091312118E-2</v>
      </c>
      <c r="I14" s="11">
        <f>'RD T1'!E13</f>
        <v>2.07840033052085</v>
      </c>
      <c r="J14" s="11">
        <f t="shared" si="5"/>
        <v>2.1024272236121622</v>
      </c>
      <c r="L14" s="10" t="str">
        <f>name!D10</f>
        <v>31 Science, engineering and technology associate professionals</v>
      </c>
      <c r="M14" s="11">
        <v>3.3785252583908654</v>
      </c>
      <c r="N14" s="11">
        <v>4.0251937419871737</v>
      </c>
      <c r="O14" s="11">
        <v>4.1750208322386291</v>
      </c>
      <c r="P14" s="11">
        <v>3.7393066900281542</v>
      </c>
      <c r="Q14" s="11">
        <v>3.8708559652828431</v>
      </c>
      <c r="R14" s="11"/>
      <c r="S14" s="11">
        <f t="shared" si="3"/>
        <v>-0.30416486695578593</v>
      </c>
      <c r="T14" s="11">
        <f>'RD T1'!T13</f>
        <v>1.3763385849110661</v>
      </c>
      <c r="U14" s="11">
        <f t="shared" si="6"/>
        <v>1.0721737179552802</v>
      </c>
      <c r="W14" s="10" t="str">
        <f>name!D10</f>
        <v>31 Science, engineering and technology associate professionals</v>
      </c>
      <c r="X14" s="11">
        <v>1.0015846915899311</v>
      </c>
      <c r="Y14" s="11">
        <v>1.011617541492434</v>
      </c>
      <c r="Z14" s="11">
        <v>1.2471933500948345</v>
      </c>
      <c r="AA14" s="11">
        <v>1.3215942446786326</v>
      </c>
      <c r="AB14" s="11">
        <v>1.5753851101419314</v>
      </c>
      <c r="AC14" s="11"/>
      <c r="AD14" s="11">
        <f t="shared" si="4"/>
        <v>0.32819176004709694</v>
      </c>
      <c r="AE14" s="11">
        <f>'RD T1'!T42</f>
        <v>0.70206174560978329</v>
      </c>
      <c r="AF14" s="11">
        <f t="shared" si="7"/>
        <v>1.0302535056568802</v>
      </c>
    </row>
    <row r="15" spans="1:32" x14ac:dyDescent="0.2">
      <c r="A15" s="10" t="str">
        <f>name!D11</f>
        <v>32 Health and social care associate professionals</v>
      </c>
      <c r="B15" s="11">
        <v>4.9099768797065559</v>
      </c>
      <c r="C15" s="11">
        <v>5.7610830139807714</v>
      </c>
      <c r="D15" s="11">
        <v>5.7594159275098527</v>
      </c>
      <c r="E15" s="11">
        <v>9.2115535006778053</v>
      </c>
      <c r="F15" s="11">
        <v>10.986350779061981</v>
      </c>
      <c r="G15" s="11"/>
      <c r="H15" s="11">
        <f t="shared" si="2"/>
        <v>5.2269348515521283</v>
      </c>
      <c r="I15" s="11">
        <f>'RD T1'!E14</f>
        <v>5.44970501899203</v>
      </c>
      <c r="J15" s="11">
        <f t="shared" si="5"/>
        <v>10.676639870544157</v>
      </c>
      <c r="L15" s="10" t="str">
        <f>name!D11</f>
        <v>32 Health and social care associate professionals</v>
      </c>
      <c r="M15" s="11">
        <v>1.1335956813248953</v>
      </c>
      <c r="N15" s="11">
        <v>1.238205565082835</v>
      </c>
      <c r="O15" s="11">
        <v>1.3041679421268511</v>
      </c>
      <c r="P15" s="11">
        <v>1.7397388661980677</v>
      </c>
      <c r="Q15" s="11">
        <v>1.9430823492341451</v>
      </c>
      <c r="R15" s="11"/>
      <c r="S15" s="11">
        <f t="shared" si="3"/>
        <v>0.63891440710729408</v>
      </c>
      <c r="T15" s="11">
        <f>'RD T1'!T14</f>
        <v>0.84895722536086027</v>
      </c>
      <c r="U15" s="11">
        <f t="shared" si="6"/>
        <v>1.4878716324681545</v>
      </c>
      <c r="W15" s="10" t="str">
        <f>name!D11</f>
        <v>32 Health and social care associate professionals</v>
      </c>
      <c r="X15" s="11">
        <v>3.776381198381674</v>
      </c>
      <c r="Y15" s="11">
        <v>4.522877448897936</v>
      </c>
      <c r="Z15" s="11">
        <v>4.4552479853830009</v>
      </c>
      <c r="AA15" s="11">
        <v>7.471814634479732</v>
      </c>
      <c r="AB15" s="11">
        <v>9.0432684298278332</v>
      </c>
      <c r="AC15" s="11"/>
      <c r="AD15" s="11">
        <f t="shared" si="4"/>
        <v>4.5880204444448323</v>
      </c>
      <c r="AE15" s="11">
        <f>'RD T1'!T43</f>
        <v>4.6007477936311698</v>
      </c>
      <c r="AF15" s="11">
        <f t="shared" si="7"/>
        <v>9.1887682380760012</v>
      </c>
    </row>
    <row r="16" spans="1:32" x14ac:dyDescent="0.2">
      <c r="A16" s="10" t="str">
        <f>name!D12</f>
        <v>33 Protective service occupations</v>
      </c>
      <c r="B16" s="11">
        <v>2.6562526539235942</v>
      </c>
      <c r="C16" s="11">
        <v>2.8429460573868961</v>
      </c>
      <c r="D16" s="11">
        <v>3.004315136113322</v>
      </c>
      <c r="E16" s="11">
        <v>2.5933103366916499</v>
      </c>
      <c r="F16" s="11">
        <v>2.8380399791702127</v>
      </c>
      <c r="G16" s="11"/>
      <c r="H16" s="11">
        <f t="shared" si="2"/>
        <v>-0.16627515694310935</v>
      </c>
      <c r="I16" s="11">
        <f>'RD T1'!E15</f>
        <v>0.91713962175015806</v>
      </c>
      <c r="J16" s="11">
        <f t="shared" si="5"/>
        <v>0.75086446480704871</v>
      </c>
      <c r="L16" s="10" t="str">
        <f>name!D12</f>
        <v>33 Protective service occupations</v>
      </c>
      <c r="M16" s="11">
        <v>2.0493378476068349</v>
      </c>
      <c r="N16" s="11">
        <v>2.1437802831253037</v>
      </c>
      <c r="O16" s="11">
        <v>2.2236989226504753</v>
      </c>
      <c r="P16" s="11">
        <v>1.9064281926859032</v>
      </c>
      <c r="Q16" s="11">
        <v>1.9215712876205238</v>
      </c>
      <c r="R16" s="11"/>
      <c r="S16" s="11">
        <f t="shared" si="3"/>
        <v>-0.30212763502995155</v>
      </c>
      <c r="T16" s="11">
        <f>'RD T1'!T15</f>
        <v>0.54069368869976087</v>
      </c>
      <c r="U16" s="11">
        <f t="shared" si="6"/>
        <v>0.23856605366980932</v>
      </c>
      <c r="W16" s="10" t="str">
        <f>name!D12</f>
        <v>33 Protective service occupations</v>
      </c>
      <c r="X16" s="11">
        <v>0.60691480631675598</v>
      </c>
      <c r="Y16" s="11">
        <v>0.69916577426158766</v>
      </c>
      <c r="Z16" s="11">
        <v>0.78061621346284504</v>
      </c>
      <c r="AA16" s="11">
        <v>0.68688214400574765</v>
      </c>
      <c r="AB16" s="11">
        <v>0.91646869154968602</v>
      </c>
      <c r="AC16" s="11"/>
      <c r="AD16" s="11">
        <f t="shared" si="4"/>
        <v>0.13585247808684098</v>
      </c>
      <c r="AE16" s="11">
        <f>'RD T1'!T44</f>
        <v>0.37644593305039714</v>
      </c>
      <c r="AF16" s="11">
        <f t="shared" si="7"/>
        <v>0.51229841113723817</v>
      </c>
    </row>
    <row r="17" spans="1:32" x14ac:dyDescent="0.2">
      <c r="A17" s="10" t="str">
        <f>name!D13</f>
        <v>34 Culture, media and sports occupations</v>
      </c>
      <c r="B17" s="11">
        <v>4.7806902325231277</v>
      </c>
      <c r="C17" s="11">
        <v>5.2030621319517456</v>
      </c>
      <c r="D17" s="11">
        <v>5.3529129940346367</v>
      </c>
      <c r="E17" s="11">
        <v>4.6111298409966466</v>
      </c>
      <c r="F17" s="11">
        <v>5.1276833145554255</v>
      </c>
      <c r="G17" s="11"/>
      <c r="H17" s="11">
        <f t="shared" si="2"/>
        <v>-0.22522967947921124</v>
      </c>
      <c r="I17" s="11">
        <f>'RD T1'!E16</f>
        <v>2.2288853311807566</v>
      </c>
      <c r="J17" s="11">
        <f t="shared" si="5"/>
        <v>2.0036556517015454</v>
      </c>
      <c r="L17" s="10" t="str">
        <f>name!D13</f>
        <v>34 Culture, media and sports occupations</v>
      </c>
      <c r="M17" s="11">
        <v>2.8832010354327191</v>
      </c>
      <c r="N17" s="11">
        <v>3.1995483458377061</v>
      </c>
      <c r="O17" s="11">
        <v>3.2365395358030815</v>
      </c>
      <c r="P17" s="11">
        <v>2.7605896835947066</v>
      </c>
      <c r="Q17" s="11">
        <v>2.9788933069729717</v>
      </c>
      <c r="R17" s="11"/>
      <c r="S17" s="11">
        <f t="shared" si="3"/>
        <v>-0.25764622883010979</v>
      </c>
      <c r="T17" s="11">
        <f>'RD T1'!T16</f>
        <v>1.1533576338264733</v>
      </c>
      <c r="U17" s="11">
        <f t="shared" si="6"/>
        <v>0.89571140499636348</v>
      </c>
      <c r="W17" s="10" t="str">
        <f>name!D13</f>
        <v>34 Culture, media and sports occupations</v>
      </c>
      <c r="X17" s="11">
        <v>1.8974891970904095</v>
      </c>
      <c r="Y17" s="11">
        <v>2.0035137861140422</v>
      </c>
      <c r="Z17" s="11">
        <v>2.1163734582315521</v>
      </c>
      <c r="AA17" s="11">
        <v>1.850540157401934</v>
      </c>
      <c r="AB17" s="11">
        <v>2.148790007582452</v>
      </c>
      <c r="AC17" s="11"/>
      <c r="AD17" s="11">
        <f t="shared" si="4"/>
        <v>3.2416549350899881E-2</v>
      </c>
      <c r="AE17" s="11">
        <f>'RD T1'!T45</f>
        <v>1.0755276973542833</v>
      </c>
      <c r="AF17" s="11">
        <f t="shared" si="7"/>
        <v>1.1079442467051832</v>
      </c>
    </row>
    <row r="18" spans="1:32" x14ac:dyDescent="0.2">
      <c r="A18" s="10" t="str">
        <f>name!D14</f>
        <v>35 Business and public service associate professionals</v>
      </c>
      <c r="B18" s="11">
        <v>15.513254460319002</v>
      </c>
      <c r="C18" s="11">
        <v>17.155004646726734</v>
      </c>
      <c r="D18" s="11">
        <v>17.645387728723392</v>
      </c>
      <c r="E18" s="11">
        <v>17.804493047453018</v>
      </c>
      <c r="F18" s="11">
        <v>19.045062890615412</v>
      </c>
      <c r="G18" s="11"/>
      <c r="H18" s="11">
        <f t="shared" si="2"/>
        <v>1.39967516189202</v>
      </c>
      <c r="I18" s="11">
        <f>'RD T1'!E17</f>
        <v>8.2989515035090466</v>
      </c>
      <c r="J18" s="11">
        <f t="shared" si="5"/>
        <v>9.6986266654010667</v>
      </c>
      <c r="L18" s="10" t="str">
        <f>name!D14</f>
        <v>35 Business and public service associate professionals</v>
      </c>
      <c r="M18" s="11">
        <v>8.6043185971141281</v>
      </c>
      <c r="N18" s="11">
        <v>9.3402440309382193</v>
      </c>
      <c r="O18" s="11">
        <v>9.6731539793930725</v>
      </c>
      <c r="P18" s="11">
        <v>9.6542399228594835</v>
      </c>
      <c r="Q18" s="11">
        <v>9.8604640346020034</v>
      </c>
      <c r="R18" s="11"/>
      <c r="S18" s="11">
        <f t="shared" si="3"/>
        <v>0.18731005520893085</v>
      </c>
      <c r="T18" s="11">
        <f>'RD T1'!T17</f>
        <v>3.7310030372183789</v>
      </c>
      <c r="U18" s="11">
        <f t="shared" si="6"/>
        <v>3.9183130924273097</v>
      </c>
      <c r="W18" s="10" t="str">
        <f>name!D14</f>
        <v>35 Business and public service associate professionals</v>
      </c>
      <c r="X18" s="11">
        <v>6.9089358632048894</v>
      </c>
      <c r="Y18" s="11">
        <v>7.8147606157885265</v>
      </c>
      <c r="Z18" s="11">
        <v>7.9722337493303117</v>
      </c>
      <c r="AA18" s="11">
        <v>8.1502531245935455</v>
      </c>
      <c r="AB18" s="11">
        <v>9.1845988560134337</v>
      </c>
      <c r="AC18" s="11"/>
      <c r="AD18" s="11">
        <f t="shared" si="4"/>
        <v>1.212365106683122</v>
      </c>
      <c r="AE18" s="11">
        <f>'RD T1'!T46</f>
        <v>4.5679484662906678</v>
      </c>
      <c r="AF18" s="11">
        <f t="shared" si="7"/>
        <v>5.7803135729737898</v>
      </c>
    </row>
    <row r="19" spans="1:32" x14ac:dyDescent="0.2">
      <c r="A19" s="10" t="str">
        <f>name!D15</f>
        <v>41 Administrative occupations</v>
      </c>
      <c r="B19" s="11">
        <v>27.686964592795619</v>
      </c>
      <c r="C19" s="11">
        <v>27.748730784266133</v>
      </c>
      <c r="D19" s="11">
        <v>28.802876726253523</v>
      </c>
      <c r="E19" s="11">
        <v>30.106413401889025</v>
      </c>
      <c r="F19" s="11">
        <v>30.145095085635468</v>
      </c>
      <c r="G19" s="11"/>
      <c r="H19" s="11">
        <f t="shared" si="2"/>
        <v>1.3422183593819454</v>
      </c>
      <c r="I19" s="11">
        <f>'RD T1'!E18</f>
        <v>14.960401960960279</v>
      </c>
      <c r="J19" s="11">
        <f t="shared" si="5"/>
        <v>16.302620320342225</v>
      </c>
      <c r="L19" s="10" t="str">
        <f>name!D15</f>
        <v>41 Administrative occupations</v>
      </c>
      <c r="M19" s="11">
        <v>8.6705315095751185</v>
      </c>
      <c r="N19" s="11">
        <v>8.5199901203480035</v>
      </c>
      <c r="O19" s="11">
        <v>10.049041553502246</v>
      </c>
      <c r="P19" s="11">
        <v>10.931079198404694</v>
      </c>
      <c r="Q19" s="11">
        <v>12.420149943720743</v>
      </c>
      <c r="R19" s="11"/>
      <c r="S19" s="11">
        <f t="shared" si="3"/>
        <v>2.3711083902184971</v>
      </c>
      <c r="T19" s="11">
        <f>'RD T1'!T18</f>
        <v>4.3254087626878075</v>
      </c>
      <c r="U19" s="11">
        <f t="shared" si="6"/>
        <v>6.6965171529063046</v>
      </c>
      <c r="W19" s="10" t="str">
        <f>name!D15</f>
        <v>41 Administrative occupations</v>
      </c>
      <c r="X19" s="11">
        <v>19.01643308322052</v>
      </c>
      <c r="Y19" s="11">
        <v>19.228740663918146</v>
      </c>
      <c r="Z19" s="11">
        <v>18.753835172751256</v>
      </c>
      <c r="AA19" s="11">
        <v>19.17533420348434</v>
      </c>
      <c r="AB19" s="11">
        <v>17.724945141914748</v>
      </c>
      <c r="AC19" s="11"/>
      <c r="AD19" s="11">
        <f t="shared" si="4"/>
        <v>-1.0288900308365072</v>
      </c>
      <c r="AE19" s="11">
        <f>'RD T1'!T47</f>
        <v>10.634993198272468</v>
      </c>
      <c r="AF19" s="11">
        <f t="shared" si="7"/>
        <v>9.6061031674359612</v>
      </c>
    </row>
    <row r="20" spans="1:32" x14ac:dyDescent="0.2">
      <c r="A20" s="10" t="str">
        <f>name!D16</f>
        <v>42 Secretarial and related occupations</v>
      </c>
      <c r="B20" s="11">
        <v>6.4825770172920736</v>
      </c>
      <c r="C20" s="11">
        <v>5.9158314229980258</v>
      </c>
      <c r="D20" s="11">
        <v>5.7601469605277344</v>
      </c>
      <c r="E20" s="11">
        <v>5.4078104688395916</v>
      </c>
      <c r="F20" s="11">
        <v>3.6163066675110755</v>
      </c>
      <c r="G20" s="11"/>
      <c r="H20" s="11">
        <f t="shared" si="2"/>
        <v>-2.1438402930166589</v>
      </c>
      <c r="I20" s="11">
        <f>'RD T1'!E19</f>
        <v>2.552011655956389</v>
      </c>
      <c r="J20" s="11">
        <f t="shared" si="5"/>
        <v>0.40817136293973011</v>
      </c>
      <c r="L20" s="10" t="str">
        <f>name!D16</f>
        <v>42 Secretarial and related occupations</v>
      </c>
      <c r="M20" s="11">
        <v>0.57623113542813209</v>
      </c>
      <c r="N20" s="11">
        <v>0.45328212233242288</v>
      </c>
      <c r="O20" s="11">
        <v>0.46397820375387799</v>
      </c>
      <c r="P20" s="11">
        <v>0.40314639326264223</v>
      </c>
      <c r="Q20" s="11">
        <v>0.4767194390985473</v>
      </c>
      <c r="R20" s="11"/>
      <c r="S20" s="11">
        <f t="shared" si="3"/>
        <v>1.2741235344669311E-2</v>
      </c>
      <c r="T20" s="11">
        <f>'RD T1'!T19</f>
        <v>0.14306943379025991</v>
      </c>
      <c r="U20" s="11">
        <f t="shared" si="6"/>
        <v>0.15581066913492922</v>
      </c>
      <c r="W20" s="10" t="str">
        <f>name!D16</f>
        <v>42 Secretarial and related occupations</v>
      </c>
      <c r="X20" s="11">
        <v>5.9063458818639418</v>
      </c>
      <c r="Y20" s="11">
        <v>5.4625493006656054</v>
      </c>
      <c r="Z20" s="11">
        <v>5.2961687567738558</v>
      </c>
      <c r="AA20" s="11">
        <v>5.0046640755769483</v>
      </c>
      <c r="AB20" s="11">
        <v>3.1395872284125281</v>
      </c>
      <c r="AC20" s="11"/>
      <c r="AD20" s="11">
        <f t="shared" si="4"/>
        <v>-2.1565815283613277</v>
      </c>
      <c r="AE20" s="11">
        <f>'RD T1'!T48</f>
        <v>2.4089422221661287</v>
      </c>
      <c r="AF20" s="11">
        <f t="shared" si="7"/>
        <v>0.25236069380480108</v>
      </c>
    </row>
    <row r="21" spans="1:32" x14ac:dyDescent="0.2">
      <c r="A21" s="10" t="str">
        <f>name!D17</f>
        <v>51 Skilled agricultural and related trades</v>
      </c>
      <c r="B21" s="11">
        <v>4.3303802647780243</v>
      </c>
      <c r="C21" s="11">
        <v>3.6264020256790093</v>
      </c>
      <c r="D21" s="11">
        <v>2.9961155528216894</v>
      </c>
      <c r="E21" s="11">
        <v>2.9509456546867079</v>
      </c>
      <c r="F21" s="11">
        <v>3.1089033740810588</v>
      </c>
      <c r="G21" s="11"/>
      <c r="H21" s="11">
        <f t="shared" si="2"/>
        <v>0.11278782125936937</v>
      </c>
      <c r="I21" s="11">
        <f>'RD T1'!E20</f>
        <v>1.6685161669044777</v>
      </c>
      <c r="J21" s="11">
        <f t="shared" si="5"/>
        <v>1.7813039881638471</v>
      </c>
      <c r="L21" s="10" t="str">
        <f>name!D17</f>
        <v>51 Skilled agricultural and related trades</v>
      </c>
      <c r="M21" s="11">
        <v>3.7381823727086365</v>
      </c>
      <c r="N21" s="11">
        <v>3.0153098467457697</v>
      </c>
      <c r="O21" s="11">
        <v>2.38146473690322</v>
      </c>
      <c r="P21" s="11">
        <v>2.3076316845417431</v>
      </c>
      <c r="Q21" s="11">
        <v>2.3757292700534749</v>
      </c>
      <c r="R21" s="11"/>
      <c r="S21" s="11">
        <f t="shared" si="3"/>
        <v>-5.73546684974513E-3</v>
      </c>
      <c r="T21" s="11">
        <f>'RD T1'!T20</f>
        <v>1.2040620676230689</v>
      </c>
      <c r="U21" s="11">
        <f t="shared" si="6"/>
        <v>1.1983266007733238</v>
      </c>
      <c r="W21" s="10" t="str">
        <f>name!D17</f>
        <v>51 Skilled agricultural and related trades</v>
      </c>
      <c r="X21" s="11">
        <v>0.59219789206938611</v>
      </c>
      <c r="Y21" s="11">
        <v>0.61109217893324252</v>
      </c>
      <c r="Z21" s="11">
        <v>0.61465081591847048</v>
      </c>
      <c r="AA21" s="11">
        <v>0.64331397014496361</v>
      </c>
      <c r="AB21" s="11">
        <v>0.73317410402758232</v>
      </c>
      <c r="AC21" s="11"/>
      <c r="AD21" s="11">
        <f t="shared" si="4"/>
        <v>0.11852328810911184</v>
      </c>
      <c r="AE21" s="11">
        <f>'RD T1'!T49</f>
        <v>0.46445409928140829</v>
      </c>
      <c r="AF21" s="11">
        <f t="shared" si="7"/>
        <v>0.58297738739052019</v>
      </c>
    </row>
    <row r="22" spans="1:32" x14ac:dyDescent="0.2">
      <c r="A22" s="10" t="str">
        <f>name!D18</f>
        <v>52 Skilled metal, electrical and electronic trades</v>
      </c>
      <c r="B22" s="11">
        <v>14.686889462892081</v>
      </c>
      <c r="C22" s="11">
        <v>14.958160723083028</v>
      </c>
      <c r="D22" s="11">
        <v>12.42166820004377</v>
      </c>
      <c r="E22" s="11">
        <v>12.263248745039116</v>
      </c>
      <c r="F22" s="11">
        <v>11.479293238440201</v>
      </c>
      <c r="G22" s="11"/>
      <c r="H22" s="11">
        <f t="shared" si="2"/>
        <v>-0.94237496160356926</v>
      </c>
      <c r="I22" s="11">
        <f>'RD T1'!E21</f>
        <v>4.5191814918236153</v>
      </c>
      <c r="J22" s="11">
        <f t="shared" si="5"/>
        <v>3.576806530220046</v>
      </c>
      <c r="L22" s="10" t="str">
        <f>name!D18</f>
        <v>52 Skilled metal, electrical and electronic trades</v>
      </c>
      <c r="M22" s="11">
        <v>14.48786164133845</v>
      </c>
      <c r="N22" s="11">
        <v>14.634960369604364</v>
      </c>
      <c r="O22" s="11">
        <v>12.167923605632151</v>
      </c>
      <c r="P22" s="11">
        <v>11.83685314151025</v>
      </c>
      <c r="Q22" s="11">
        <v>10.965163490113792</v>
      </c>
      <c r="R22" s="11"/>
      <c r="S22" s="11">
        <f t="shared" si="3"/>
        <v>-1.2027601155183589</v>
      </c>
      <c r="T22" s="11">
        <f>'RD T1'!T21</f>
        <v>4.2740492494568239</v>
      </c>
      <c r="U22" s="11">
        <f t="shared" si="6"/>
        <v>3.0712891339384649</v>
      </c>
      <c r="W22" s="10" t="str">
        <f>name!D18</f>
        <v>52 Skilled metal, electrical and electronic trades</v>
      </c>
      <c r="X22" s="11">
        <v>0.19902782155362972</v>
      </c>
      <c r="Y22" s="11">
        <v>0.32320035347864673</v>
      </c>
      <c r="Z22" s="11">
        <v>0.25374459441161995</v>
      </c>
      <c r="AA22" s="11">
        <v>0.42639560352886618</v>
      </c>
      <c r="AB22" s="11">
        <v>0.51412974832641067</v>
      </c>
      <c r="AC22" s="11"/>
      <c r="AD22" s="11">
        <f t="shared" si="4"/>
        <v>0.26038515391479072</v>
      </c>
      <c r="AE22" s="11">
        <f>'RD T1'!T50</f>
        <v>0.24513224236679046</v>
      </c>
      <c r="AF22" s="11">
        <f t="shared" si="7"/>
        <v>0.50551739628158121</v>
      </c>
    </row>
    <row r="23" spans="1:32" x14ac:dyDescent="0.2">
      <c r="A23" s="10" t="str">
        <f>name!D19</f>
        <v>53 Skilled construction and building trades</v>
      </c>
      <c r="B23" s="11">
        <v>10.399316614569258</v>
      </c>
      <c r="C23" s="11">
        <v>12.12804510168203</v>
      </c>
      <c r="D23" s="11">
        <v>9.9273481333272056</v>
      </c>
      <c r="E23" s="11">
        <v>9.5895216182723981</v>
      </c>
      <c r="F23" s="11">
        <v>8.2828593402519104</v>
      </c>
      <c r="G23" s="11"/>
      <c r="H23" s="11">
        <f t="shared" si="2"/>
        <v>-1.6444887930752952</v>
      </c>
      <c r="I23" s="11">
        <f>'RD T1'!E22</f>
        <v>3.8722113115205419</v>
      </c>
      <c r="J23" s="11">
        <f t="shared" si="5"/>
        <v>2.2277225184452467</v>
      </c>
      <c r="L23" s="10" t="str">
        <f>name!D19</f>
        <v>53 Skilled construction and building trades</v>
      </c>
      <c r="M23" s="11">
        <v>10.258960041973008</v>
      </c>
      <c r="N23" s="11">
        <v>11.993508182677749</v>
      </c>
      <c r="O23" s="11">
        <v>9.7629100249603322</v>
      </c>
      <c r="P23" s="11">
        <v>9.4925609354484788</v>
      </c>
      <c r="Q23" s="11">
        <v>8.1769516983746779</v>
      </c>
      <c r="R23" s="11"/>
      <c r="S23" s="11">
        <f t="shared" si="3"/>
        <v>-1.5859583265856543</v>
      </c>
      <c r="T23" s="11">
        <f>'RD T1'!T22</f>
        <v>3.818278534830752</v>
      </c>
      <c r="U23" s="11">
        <f t="shared" si="6"/>
        <v>2.2323202082450977</v>
      </c>
      <c r="W23" s="10" t="str">
        <f>name!D19</f>
        <v>53 Skilled construction and building trades</v>
      </c>
      <c r="X23" s="11">
        <v>0.14035657259624224</v>
      </c>
      <c r="Y23" s="11">
        <v>0.13453691900428544</v>
      </c>
      <c r="Z23" s="11">
        <v>0.16443810836688663</v>
      </c>
      <c r="AA23" s="11">
        <v>9.6960682823919592E-2</v>
      </c>
      <c r="AB23" s="11">
        <v>0.10590764187722805</v>
      </c>
      <c r="AC23" s="11"/>
      <c r="AD23" s="11">
        <f t="shared" si="4"/>
        <v>-5.8530466489658581E-2</v>
      </c>
      <c r="AE23" s="11">
        <f>'RD T1'!T51</f>
        <v>5.3932776689791066E-2</v>
      </c>
      <c r="AF23" s="11">
        <f t="shared" si="7"/>
        <v>-4.5976897998675145E-3</v>
      </c>
    </row>
    <row r="24" spans="1:32" x14ac:dyDescent="0.2">
      <c r="A24" s="10" t="str">
        <f>name!D20</f>
        <v>54 Textiles, printing and other skilled trades</v>
      </c>
      <c r="B24" s="11">
        <v>5.7376167828545075</v>
      </c>
      <c r="C24" s="11">
        <v>5.1232677616316291</v>
      </c>
      <c r="D24" s="11">
        <v>5.1508955328789821</v>
      </c>
      <c r="E24" s="11">
        <v>5.2067702764878465</v>
      </c>
      <c r="F24" s="11">
        <v>5.1684189143869563</v>
      </c>
      <c r="G24" s="11"/>
      <c r="H24" s="11">
        <f t="shared" si="2"/>
        <v>1.7523381507974278E-2</v>
      </c>
      <c r="I24" s="11">
        <f>'RD T1'!E23</f>
        <v>2.2161986644351579</v>
      </c>
      <c r="J24" s="11">
        <f t="shared" si="5"/>
        <v>2.2337220459431322</v>
      </c>
      <c r="L24" s="10" t="str">
        <f>name!D20</f>
        <v>54 Textiles, printing and other skilled trades</v>
      </c>
      <c r="M24" s="11">
        <v>3.7073697596624196</v>
      </c>
      <c r="N24" s="11">
        <v>3.2703132220373665</v>
      </c>
      <c r="O24" s="11">
        <v>3.010897983256311</v>
      </c>
      <c r="P24" s="11">
        <v>3.0133768680917075</v>
      </c>
      <c r="Q24" s="11">
        <v>2.902115115099476</v>
      </c>
      <c r="R24" s="11"/>
      <c r="S24" s="11">
        <f t="shared" si="3"/>
        <v>-0.10878286815683502</v>
      </c>
      <c r="T24" s="11">
        <f>'RD T1'!T23</f>
        <v>0.95081682832023751</v>
      </c>
      <c r="U24" s="11">
        <f t="shared" si="6"/>
        <v>0.84203396016340248</v>
      </c>
      <c r="W24" s="10" t="str">
        <f>name!D20</f>
        <v>54 Textiles, printing and other skilled trades</v>
      </c>
      <c r="X24" s="11">
        <v>2.0302470231920968</v>
      </c>
      <c r="Y24" s="11">
        <v>1.8529545395942635</v>
      </c>
      <c r="Z24" s="11">
        <v>2.1399975496226742</v>
      </c>
      <c r="AA24" s="11">
        <v>2.1933934083961342</v>
      </c>
      <c r="AB24" s="11">
        <v>2.2663037992874764</v>
      </c>
      <c r="AC24" s="11"/>
      <c r="AD24" s="11">
        <f t="shared" si="4"/>
        <v>0.12630624966480219</v>
      </c>
      <c r="AE24" s="11">
        <f>'RD T1'!T52</f>
        <v>1.2653818361149205</v>
      </c>
      <c r="AF24" s="11">
        <f t="shared" si="7"/>
        <v>1.3916880857797227</v>
      </c>
    </row>
    <row r="25" spans="1:32" x14ac:dyDescent="0.2">
      <c r="A25" s="10" t="str">
        <f>name!D21</f>
        <v>61 Caring personal service occupations</v>
      </c>
      <c r="B25" s="11">
        <v>21.045743997020093</v>
      </c>
      <c r="C25" s="11">
        <v>21.909636294259869</v>
      </c>
      <c r="D25" s="11">
        <v>21.05579720079195</v>
      </c>
      <c r="E25" s="11">
        <v>21.988882983694459</v>
      </c>
      <c r="F25" s="11">
        <v>24.056083664238603</v>
      </c>
      <c r="G25" s="11"/>
      <c r="H25" s="11">
        <f t="shared" si="2"/>
        <v>3.0002864634466526</v>
      </c>
      <c r="I25" s="11">
        <f>'RD T1'!E24</f>
        <v>12.790674485095087</v>
      </c>
      <c r="J25" s="11">
        <f t="shared" si="5"/>
        <v>15.790960948541739</v>
      </c>
      <c r="L25" s="10" t="str">
        <f>name!D21</f>
        <v>61 Caring personal service occupations</v>
      </c>
      <c r="M25" s="11">
        <v>2.3432452288698031</v>
      </c>
      <c r="N25" s="11">
        <v>2.4789124690567492</v>
      </c>
      <c r="O25" s="11">
        <v>2.3388158589988315</v>
      </c>
      <c r="P25" s="11">
        <v>2.7831849027662141</v>
      </c>
      <c r="Q25" s="11">
        <v>3.1805145890415618</v>
      </c>
      <c r="R25" s="11"/>
      <c r="S25" s="11">
        <f t="shared" si="3"/>
        <v>0.84169873004273033</v>
      </c>
      <c r="T25" s="11">
        <f>'RD T1'!T24</f>
        <v>1.2588108725016505</v>
      </c>
      <c r="U25" s="11">
        <f t="shared" si="6"/>
        <v>2.1005096025443808</v>
      </c>
      <c r="W25" s="10" t="str">
        <f>name!D21</f>
        <v>61 Caring personal service occupations</v>
      </c>
      <c r="X25" s="11">
        <v>18.702498768150285</v>
      </c>
      <c r="Y25" s="11">
        <v>19.43072382520312</v>
      </c>
      <c r="Z25" s="11">
        <v>18.716981341793119</v>
      </c>
      <c r="AA25" s="11">
        <v>19.205698080928251</v>
      </c>
      <c r="AB25" s="11">
        <v>20.875569075197046</v>
      </c>
      <c r="AC25" s="11"/>
      <c r="AD25" s="11">
        <f t="shared" si="4"/>
        <v>2.1585877334039267</v>
      </c>
      <c r="AE25" s="11">
        <f>'RD T1'!T53</f>
        <v>11.531863612593439</v>
      </c>
      <c r="AF25" s="11">
        <f t="shared" si="7"/>
        <v>13.690451345997365</v>
      </c>
    </row>
    <row r="26" spans="1:32" x14ac:dyDescent="0.2">
      <c r="A26" s="10" t="str">
        <f>name!D22</f>
        <v>62 Leisure, travel and related personal service occupations</v>
      </c>
      <c r="B26" s="11">
        <v>6.4696831393279011</v>
      </c>
      <c r="C26" s="11">
        <v>6.4405878979009943</v>
      </c>
      <c r="D26" s="11">
        <v>5.8640971883820496</v>
      </c>
      <c r="E26" s="11">
        <v>5.4225084101991312</v>
      </c>
      <c r="F26" s="11">
        <v>5.475198359891646</v>
      </c>
      <c r="G26" s="11"/>
      <c r="H26" s="11">
        <f t="shared" si="2"/>
        <v>-0.38889882849040358</v>
      </c>
      <c r="I26" s="11">
        <f>'RD T1'!E25</f>
        <v>2.7999403343860889</v>
      </c>
      <c r="J26" s="11">
        <f t="shared" si="5"/>
        <v>2.4110415058956853</v>
      </c>
      <c r="L26" s="10" t="str">
        <f>name!D22</f>
        <v>62 Leisure, travel and related personal service occupations</v>
      </c>
      <c r="M26" s="11">
        <v>1.6820498196054618</v>
      </c>
      <c r="N26" s="11">
        <v>1.8585543277775107</v>
      </c>
      <c r="O26" s="11">
        <v>1.7526862412937436</v>
      </c>
      <c r="P26" s="11">
        <v>1.6879000821173937</v>
      </c>
      <c r="Q26" s="11">
        <v>1.7614823474329537</v>
      </c>
      <c r="R26" s="11"/>
      <c r="S26" s="11">
        <f t="shared" si="3"/>
        <v>8.7961061392101136E-3</v>
      </c>
      <c r="T26" s="11">
        <f>'RD T1'!T25</f>
        <v>0.74450905170641068</v>
      </c>
      <c r="U26" s="11">
        <f t="shared" si="6"/>
        <v>0.7533051578456208</v>
      </c>
      <c r="W26" s="10" t="str">
        <f>name!D22</f>
        <v>62 Leisure, travel and related personal service occupations</v>
      </c>
      <c r="X26" s="11">
        <v>4.787633319722433</v>
      </c>
      <c r="Y26" s="11">
        <v>4.5820335701234809</v>
      </c>
      <c r="Z26" s="11">
        <v>4.1114109470883085</v>
      </c>
      <c r="AA26" s="11">
        <v>3.7346083280817393</v>
      </c>
      <c r="AB26" s="11">
        <v>3.7137160124586899</v>
      </c>
      <c r="AC26" s="11"/>
      <c r="AD26" s="11">
        <f t="shared" si="4"/>
        <v>-0.39769493462961858</v>
      </c>
      <c r="AE26" s="11">
        <f>'RD T1'!T54</f>
        <v>2.0554312826796783</v>
      </c>
      <c r="AF26" s="11">
        <f t="shared" si="7"/>
        <v>1.6577363480500598</v>
      </c>
    </row>
    <row r="27" spans="1:32" x14ac:dyDescent="0.2">
      <c r="A27" s="10" t="str">
        <f>name!D23</f>
        <v>63 Community and civil enforcement occupations</v>
      </c>
      <c r="B27" s="11">
        <v>0.25924546734317783</v>
      </c>
      <c r="C27" s="11">
        <v>0.24308370406730151</v>
      </c>
      <c r="D27" s="11">
        <v>0.29850723337495816</v>
      </c>
      <c r="E27" s="11">
        <v>0.22033059778851743</v>
      </c>
      <c r="F27" s="11">
        <v>0.24603016043983633</v>
      </c>
      <c r="G27" s="11"/>
      <c r="H27" s="11">
        <f t="shared" si="2"/>
        <v>-5.2477072935121827E-2</v>
      </c>
      <c r="I27" s="11">
        <f>'RD T1'!E26</f>
        <v>0.11635433806035948</v>
      </c>
      <c r="J27" s="11">
        <f t="shared" si="5"/>
        <v>6.3877265125237656E-2</v>
      </c>
      <c r="L27" s="10" t="str">
        <f>name!D23</f>
        <v>63 Community and civil enforcement occupations</v>
      </c>
      <c r="M27" s="11">
        <v>0.19978367126163324</v>
      </c>
      <c r="N27" s="11">
        <v>0.16763676685705342</v>
      </c>
      <c r="O27" s="11">
        <v>0.23420517667301585</v>
      </c>
      <c r="P27" s="11">
        <v>0.13488403906406696</v>
      </c>
      <c r="Q27" s="11">
        <v>0.15870398605276362</v>
      </c>
      <c r="R27" s="11"/>
      <c r="S27" s="11">
        <f t="shared" si="3"/>
        <v>-7.5501190620252234E-2</v>
      </c>
      <c r="T27" s="11">
        <f>'RD T1'!T26</f>
        <v>6.142729810193838E-2</v>
      </c>
      <c r="U27" s="11">
        <f t="shared" si="6"/>
        <v>-1.4073892518313855E-2</v>
      </c>
      <c r="W27" s="10" t="str">
        <f>name!D23</f>
        <v>63 Community and civil enforcement occupations</v>
      </c>
      <c r="X27" s="11">
        <v>5.9461796081544553E-2</v>
      </c>
      <c r="Y27" s="11">
        <v>7.5446937210247922E-2</v>
      </c>
      <c r="Z27" s="11">
        <v>6.4302056701942154E-2</v>
      </c>
      <c r="AA27" s="11">
        <v>8.5446558724450131E-2</v>
      </c>
      <c r="AB27" s="11">
        <v>8.7326174387072936E-2</v>
      </c>
      <c r="AC27" s="11"/>
      <c r="AD27" s="11">
        <f t="shared" si="4"/>
        <v>2.3024117685130782E-2</v>
      </c>
      <c r="AE27" s="11">
        <f>'RD T1'!T55</f>
        <v>5.4927039958421124E-2</v>
      </c>
      <c r="AF27" s="11">
        <f t="shared" si="7"/>
        <v>7.7951157643551899E-2</v>
      </c>
    </row>
    <row r="28" spans="1:32" x14ac:dyDescent="0.2">
      <c r="A28" s="10" t="str">
        <f>name!D24</f>
        <v>71 Sales occupations</v>
      </c>
      <c r="B28" s="11">
        <v>18.487794894167539</v>
      </c>
      <c r="C28" s="11">
        <v>17.314137457152139</v>
      </c>
      <c r="D28" s="11">
        <v>16.888929225220934</v>
      </c>
      <c r="E28" s="11">
        <v>16.511425913078401</v>
      </c>
      <c r="F28" s="11">
        <v>16.116586906330511</v>
      </c>
      <c r="G28" s="11"/>
      <c r="H28" s="11">
        <f t="shared" si="2"/>
        <v>-0.77234231889042348</v>
      </c>
      <c r="I28" s="11">
        <f>'RD T1'!E27</f>
        <v>7.4495102698407667</v>
      </c>
      <c r="J28" s="11">
        <f t="shared" si="5"/>
        <v>6.6771679509503432</v>
      </c>
      <c r="L28" s="10" t="str">
        <f>name!D24</f>
        <v>71 Sales occupations</v>
      </c>
      <c r="M28" s="11">
        <v>7.3869555556783082</v>
      </c>
      <c r="N28" s="11">
        <v>7.5605440040138907</v>
      </c>
      <c r="O28" s="11">
        <v>7.4110064208038047</v>
      </c>
      <c r="P28" s="11">
        <v>7.3172103040062151</v>
      </c>
      <c r="Q28" s="11">
        <v>7.2111776491499864</v>
      </c>
      <c r="R28" s="11"/>
      <c r="S28" s="11">
        <f t="shared" si="3"/>
        <v>-0.19982877165381829</v>
      </c>
      <c r="T28" s="11">
        <f>'RD T1'!T27</f>
        <v>2.3891564972920039</v>
      </c>
      <c r="U28" s="11">
        <f t="shared" si="6"/>
        <v>2.1893277256381856</v>
      </c>
      <c r="W28" s="10" t="str">
        <f>name!D24</f>
        <v>71 Sales occupations</v>
      </c>
      <c r="X28" s="11">
        <v>11.10083933848923</v>
      </c>
      <c r="Y28" s="11">
        <v>9.7535934531382171</v>
      </c>
      <c r="Z28" s="11">
        <v>9.4779228044171475</v>
      </c>
      <c r="AA28" s="11">
        <v>9.1942156090721703</v>
      </c>
      <c r="AB28" s="11">
        <v>8.9054092571805228</v>
      </c>
      <c r="AC28" s="11"/>
      <c r="AD28" s="11">
        <f t="shared" si="4"/>
        <v>-0.57251354723662473</v>
      </c>
      <c r="AE28" s="11">
        <f>'RD T1'!T56</f>
        <v>5.060353772548762</v>
      </c>
      <c r="AF28" s="11">
        <f t="shared" si="7"/>
        <v>4.4878402253121372</v>
      </c>
    </row>
    <row r="29" spans="1:32" x14ac:dyDescent="0.2">
      <c r="A29" s="10" t="str">
        <f>name!D25</f>
        <v>72 Customer service occupations</v>
      </c>
      <c r="B29" s="11">
        <v>4.8631195940917502</v>
      </c>
      <c r="C29" s="11">
        <v>5.8037090083394514</v>
      </c>
      <c r="D29" s="11">
        <v>5.9035579592206036</v>
      </c>
      <c r="E29" s="11">
        <v>6.7450010551345461</v>
      </c>
      <c r="F29" s="11">
        <v>7.6782769259291799</v>
      </c>
      <c r="G29" s="11"/>
      <c r="H29" s="11">
        <f t="shared" si="2"/>
        <v>1.7747189667085763</v>
      </c>
      <c r="I29" s="11">
        <f>'RD T1'!E28</f>
        <v>3.1107317718324508</v>
      </c>
      <c r="J29" s="11">
        <f t="shared" si="5"/>
        <v>4.8854507385410271</v>
      </c>
      <c r="L29" s="10" t="str">
        <f>name!D25</f>
        <v>72 Customer service occupations</v>
      </c>
      <c r="M29" s="11">
        <v>2.083817292656803</v>
      </c>
      <c r="N29" s="11">
        <v>2.2741779456713429</v>
      </c>
      <c r="O29" s="11">
        <v>2.5676480980623331</v>
      </c>
      <c r="P29" s="11">
        <v>3.2719496111412996</v>
      </c>
      <c r="Q29" s="11">
        <v>3.7939699827441267</v>
      </c>
      <c r="R29" s="11"/>
      <c r="S29" s="11">
        <f t="shared" si="3"/>
        <v>1.2263218846817936</v>
      </c>
      <c r="T29" s="11">
        <f>'RD T1'!T28</f>
        <v>1.1589458629652933</v>
      </c>
      <c r="U29" s="11">
        <f t="shared" si="6"/>
        <v>2.3852677476470872</v>
      </c>
      <c r="W29" s="10" t="str">
        <f>name!D25</f>
        <v>72 Customer service occupations</v>
      </c>
      <c r="X29" s="11">
        <v>2.7793023014349605</v>
      </c>
      <c r="Y29" s="11">
        <v>3.529531062668124</v>
      </c>
      <c r="Z29" s="11">
        <v>3.3359098611582723</v>
      </c>
      <c r="AA29" s="11">
        <v>3.4730514439932532</v>
      </c>
      <c r="AB29" s="11">
        <v>3.8843069431850581</v>
      </c>
      <c r="AC29" s="11"/>
      <c r="AD29" s="11">
        <f t="shared" si="4"/>
        <v>0.54839708202678583</v>
      </c>
      <c r="AE29" s="11">
        <f>'RD T1'!T57</f>
        <v>1.9517859088671581</v>
      </c>
      <c r="AF29" s="11">
        <f t="shared" si="7"/>
        <v>2.5001829908939439</v>
      </c>
    </row>
    <row r="30" spans="1:32" x14ac:dyDescent="0.2">
      <c r="A30" s="10" t="str">
        <f>name!D26</f>
        <v>81 Process, plant and machine operatives</v>
      </c>
      <c r="B30" s="11">
        <v>12.119905074565146</v>
      </c>
      <c r="C30" s="11">
        <v>11.246567023941926</v>
      </c>
      <c r="D30" s="11">
        <v>9.6704600819109903</v>
      </c>
      <c r="E30" s="11">
        <v>10.120612551303815</v>
      </c>
      <c r="F30" s="11">
        <v>9.5223077314946583</v>
      </c>
      <c r="G30" s="11"/>
      <c r="H30" s="11">
        <f t="shared" si="2"/>
        <v>-0.14815235041633201</v>
      </c>
      <c r="I30" s="11">
        <f>'RD T1'!E29</f>
        <v>3.9818390615145129</v>
      </c>
      <c r="J30" s="11">
        <f t="shared" si="5"/>
        <v>3.8336867110981809</v>
      </c>
      <c r="L30" s="10" t="str">
        <f>name!D26</f>
        <v>81 Process, plant and machine operatives</v>
      </c>
      <c r="M30" s="11">
        <v>9.6333111566792766</v>
      </c>
      <c r="N30" s="11">
        <v>8.7579951728478544</v>
      </c>
      <c r="O30" s="11">
        <v>7.4868900723512333</v>
      </c>
      <c r="P30" s="11">
        <v>7.5677425581717142</v>
      </c>
      <c r="Q30" s="11">
        <v>6.9431178799790709</v>
      </c>
      <c r="R30" s="11"/>
      <c r="S30" s="11">
        <f t="shared" si="3"/>
        <v>-0.54377219237216234</v>
      </c>
      <c r="T30" s="11">
        <f>'RD T1'!T29</f>
        <v>2.6889032860595883</v>
      </c>
      <c r="U30" s="11">
        <f t="shared" si="6"/>
        <v>2.1451310936874259</v>
      </c>
      <c r="W30" s="10" t="str">
        <f>name!D26</f>
        <v>81 Process, plant and machine operatives</v>
      </c>
      <c r="X30" s="11">
        <v>2.4865939178858771</v>
      </c>
      <c r="Y30" s="11">
        <v>2.4885718510940729</v>
      </c>
      <c r="Z30" s="11">
        <v>2.1835700095597872</v>
      </c>
      <c r="AA30" s="11">
        <v>2.5528699931320724</v>
      </c>
      <c r="AB30" s="11">
        <v>2.579189851515582</v>
      </c>
      <c r="AC30" s="11"/>
      <c r="AD30" s="11">
        <f t="shared" si="4"/>
        <v>0.3956198419557948</v>
      </c>
      <c r="AE30" s="11">
        <f>'RD T1'!T58</f>
        <v>1.2929357754549249</v>
      </c>
      <c r="AF30" s="11">
        <f t="shared" si="7"/>
        <v>1.6885556174107197</v>
      </c>
    </row>
    <row r="31" spans="1:32" x14ac:dyDescent="0.2">
      <c r="A31" s="10" t="str">
        <f>name!D27</f>
        <v>82 Transport and mobile machine drivers and operatives</v>
      </c>
      <c r="B31" s="11">
        <v>11.020501374395678</v>
      </c>
      <c r="C31" s="11">
        <v>13.398877803097751</v>
      </c>
      <c r="D31" s="11">
        <v>11.82668890593459</v>
      </c>
      <c r="E31" s="11">
        <v>12.183235716765065</v>
      </c>
      <c r="F31" s="11">
        <v>12.20130010464025</v>
      </c>
      <c r="G31" s="11"/>
      <c r="H31" s="11">
        <f t="shared" si="2"/>
        <v>0.37461119870565973</v>
      </c>
      <c r="I31" s="11">
        <f>'RD T1'!E30</f>
        <v>6.4541389158342399</v>
      </c>
      <c r="J31" s="11">
        <f t="shared" si="5"/>
        <v>6.8287501145398997</v>
      </c>
      <c r="L31" s="10" t="str">
        <f>name!D27</f>
        <v>82 Transport and mobile machine drivers and operatives</v>
      </c>
      <c r="M31" s="11">
        <v>10.468817785520196</v>
      </c>
      <c r="N31" s="11">
        <v>12.765176434106927</v>
      </c>
      <c r="O31" s="11">
        <v>11.293675722127199</v>
      </c>
      <c r="P31" s="11">
        <v>11.464805385593943</v>
      </c>
      <c r="Q31" s="11">
        <v>11.386922911621681</v>
      </c>
      <c r="R31" s="11"/>
      <c r="S31" s="11">
        <f t="shared" si="3"/>
        <v>9.3247189494482186E-2</v>
      </c>
      <c r="T31" s="11">
        <f>'RD T1'!T30</f>
        <v>5.9845485897063009</v>
      </c>
      <c r="U31" s="11">
        <f t="shared" si="6"/>
        <v>6.0777957792007831</v>
      </c>
      <c r="W31" s="10" t="str">
        <f>name!D27</f>
        <v>82 Transport and mobile machine drivers and operatives</v>
      </c>
      <c r="X31" s="11">
        <v>0.55168358887546887</v>
      </c>
      <c r="Y31" s="11">
        <v>0.63370136899080287</v>
      </c>
      <c r="Z31" s="11">
        <v>0.53301318380739537</v>
      </c>
      <c r="AA31" s="11">
        <v>0.71843033117111943</v>
      </c>
      <c r="AB31" s="11">
        <v>0.81437719301856815</v>
      </c>
      <c r="AC31" s="11"/>
      <c r="AD31" s="11">
        <f t="shared" si="4"/>
        <v>0.28136400921117277</v>
      </c>
      <c r="AE31" s="11">
        <f>'RD T1'!T59</f>
        <v>0.46959032612793999</v>
      </c>
      <c r="AF31" s="11">
        <f t="shared" si="7"/>
        <v>0.75095433533911282</v>
      </c>
    </row>
    <row r="32" spans="1:32" x14ac:dyDescent="0.2">
      <c r="A32" s="10" t="str">
        <f>name!D28</f>
        <v>91 Elementary trades and related occupations</v>
      </c>
      <c r="B32" s="11">
        <v>6.3052049007695761</v>
      </c>
      <c r="C32" s="11">
        <v>5.7759610454543742</v>
      </c>
      <c r="D32" s="11">
        <v>4.9419015918479783</v>
      </c>
      <c r="E32" s="11">
        <v>8.7316589087167156</v>
      </c>
      <c r="F32" s="11">
        <v>9.824355552409104</v>
      </c>
      <c r="G32" s="11"/>
      <c r="H32" s="11">
        <f t="shared" si="2"/>
        <v>4.8824539605611257</v>
      </c>
      <c r="I32" s="11">
        <f>'RD T1'!E31</f>
        <v>4.1038525007951181</v>
      </c>
      <c r="J32" s="11">
        <f t="shared" si="5"/>
        <v>8.9863064613562429</v>
      </c>
      <c r="L32" s="10" t="str">
        <f>name!D28</f>
        <v>91 Elementary trades and related occupations</v>
      </c>
      <c r="M32" s="11">
        <v>4.6794250298317879</v>
      </c>
      <c r="N32" s="11">
        <v>4.3839754483576572</v>
      </c>
      <c r="O32" s="11">
        <v>3.8432233028489735</v>
      </c>
      <c r="P32" s="11">
        <v>5.2574573671159204</v>
      </c>
      <c r="Q32" s="11">
        <v>5.7238105197152533</v>
      </c>
      <c r="R32" s="11"/>
      <c r="S32" s="11">
        <f t="shared" si="3"/>
        <v>1.8805872168662798</v>
      </c>
      <c r="T32" s="11">
        <f>'RD T1'!T31</f>
        <v>1.810678576558723</v>
      </c>
      <c r="U32" s="11">
        <f t="shared" si="6"/>
        <v>3.6912657934250026</v>
      </c>
      <c r="W32" s="10" t="str">
        <f>name!D28</f>
        <v>91 Elementary trades and related occupations</v>
      </c>
      <c r="X32" s="11">
        <v>1.6257798709377782</v>
      </c>
      <c r="Y32" s="11">
        <v>1.391985597096715</v>
      </c>
      <c r="Z32" s="11">
        <v>1.0986782889989959</v>
      </c>
      <c r="AA32" s="11">
        <v>3.4742015416007979</v>
      </c>
      <c r="AB32" s="11">
        <v>4.1005450326938435</v>
      </c>
      <c r="AC32" s="11"/>
      <c r="AD32" s="11">
        <f t="shared" si="4"/>
        <v>3.0018667436948476</v>
      </c>
      <c r="AE32" s="11">
        <f>'RD T1'!T60</f>
        <v>2.2931739242363944</v>
      </c>
      <c r="AF32" s="11">
        <f t="shared" si="7"/>
        <v>5.2950406679312421</v>
      </c>
    </row>
    <row r="33" spans="1:32" x14ac:dyDescent="0.2">
      <c r="A33" s="10" t="str">
        <f>name!D29</f>
        <v>92 Elementary administration and service occupations</v>
      </c>
      <c r="B33" s="11">
        <v>26.297812075344101</v>
      </c>
      <c r="C33" s="11">
        <v>29.839642152226308</v>
      </c>
      <c r="D33" s="11">
        <v>26.592860275501792</v>
      </c>
      <c r="E33" s="11">
        <v>23.8519217814058</v>
      </c>
      <c r="F33" s="11">
        <v>22.014786022242532</v>
      </c>
      <c r="G33" s="11"/>
      <c r="H33" s="11">
        <f t="shared" ref="H33" si="8">F33-D33</f>
        <v>-4.5780742532592598</v>
      </c>
      <c r="I33" s="11">
        <f>'RD T1'!E32</f>
        <v>11.536180553916523</v>
      </c>
      <c r="J33" s="11">
        <f>SUM(H33:I33)</f>
        <v>6.9581063006572634</v>
      </c>
      <c r="L33" s="10" t="str">
        <f>name!D29</f>
        <v>92 Elementary administration and service occupations</v>
      </c>
      <c r="M33" s="11">
        <v>13.060962825086337</v>
      </c>
      <c r="N33" s="11">
        <v>14.192881896578315</v>
      </c>
      <c r="O33" s="11">
        <v>13.08190705885959</v>
      </c>
      <c r="P33" s="11">
        <v>12.846349145461497</v>
      </c>
      <c r="Q33" s="11">
        <v>12.145669569899342</v>
      </c>
      <c r="R33" s="11"/>
      <c r="S33" s="11">
        <f t="shared" ref="S33" si="9">Q33-O33</f>
        <v>-0.9362374889602485</v>
      </c>
      <c r="T33" s="11">
        <f>'RD T1'!T32</f>
        <v>5.1491929062352364</v>
      </c>
      <c r="U33" s="11">
        <f t="shared" ref="U33" si="10">SUM(S33:T33)</f>
        <v>4.2129554172749879</v>
      </c>
      <c r="W33" s="10" t="str">
        <f>name!D29</f>
        <v>92 Elementary administration and service occupations</v>
      </c>
      <c r="X33" s="11">
        <v>13.236849250257752</v>
      </c>
      <c r="Y33" s="11">
        <v>15.646760255648003</v>
      </c>
      <c r="Z33" s="11">
        <v>13.510953216642235</v>
      </c>
      <c r="AA33" s="11">
        <v>11.005572635944267</v>
      </c>
      <c r="AB33" s="11">
        <v>9.8691164523432029</v>
      </c>
      <c r="AC33" s="11"/>
      <c r="AD33" s="11">
        <f t="shared" ref="AD33" si="11">AB33-Z33</f>
        <v>-3.6418367642990326</v>
      </c>
      <c r="AE33" s="11">
        <f>'RD T1'!T61</f>
        <v>6.3869876476812859</v>
      </c>
      <c r="AF33" s="11">
        <f t="shared" ref="AF33" si="12">SUM(AD33:AE33)</f>
        <v>2.7451508833822533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282.63099999999991</v>
      </c>
      <c r="C35" s="34">
        <f>SUM(C8:C33)</f>
        <v>303.52999999999997</v>
      </c>
      <c r="D35" s="34">
        <f>SUM(D8:D33)</f>
        <v>294.90999999999997</v>
      </c>
      <c r="E35" s="34">
        <f>SUM(E8:E33)</f>
        <v>302.78199999999998</v>
      </c>
      <c r="F35" s="34">
        <f>SUM(F8:F33)</f>
        <v>315.26199999999983</v>
      </c>
      <c r="G35" s="11"/>
      <c r="H35" s="34">
        <f>F35-D35</f>
        <v>20.351999999999862</v>
      </c>
      <c r="I35" s="34">
        <f>SUM(I8:I33)</f>
        <v>146.576927067105</v>
      </c>
      <c r="J35" s="34">
        <f>SUM(J8:J33)</f>
        <v>166.92892706710484</v>
      </c>
      <c r="L35" s="231" t="str">
        <f>name!D3</f>
        <v>All occupations</v>
      </c>
      <c r="M35" s="34">
        <f>SUM(M8:M33)</f>
        <v>153.81378323031569</v>
      </c>
      <c r="N35" s="34">
        <f>SUM(N8:N33)</f>
        <v>165.40819816758696</v>
      </c>
      <c r="O35" s="34">
        <f>SUM(O8:O33)</f>
        <v>159.14946322829459</v>
      </c>
      <c r="P35" s="34">
        <f>SUM(P8:P33)</f>
        <v>162.86075164890715</v>
      </c>
      <c r="Q35" s="34">
        <f>SUM(Q8:Q33)</f>
        <v>167.78378220852048</v>
      </c>
      <c r="R35" s="11"/>
      <c r="S35" s="34">
        <f>Q35-O35</f>
        <v>8.6343189802258848</v>
      </c>
      <c r="T35" s="34">
        <f>SUM(T8:T33)</f>
        <v>65.702473117040824</v>
      </c>
      <c r="U35" s="34">
        <f>SUM(U8:U33)</f>
        <v>74.336792097266695</v>
      </c>
      <c r="W35" s="231" t="str">
        <f>name!D3</f>
        <v>All occupations</v>
      </c>
      <c r="X35" s="34">
        <f>SUM(X8:X33)</f>
        <v>128.81721676968436</v>
      </c>
      <c r="Y35" s="34">
        <f>SUM(Y8:Y33)</f>
        <v>138.12180183241296</v>
      </c>
      <c r="Z35" s="34">
        <f>SUM(Z8:Z33)</f>
        <v>135.7605367717054</v>
      </c>
      <c r="AA35" s="34">
        <f>SUM(AA8:AA33)</f>
        <v>139.92124835109288</v>
      </c>
      <c r="AB35" s="34">
        <f>SUM(AB8:AB33)</f>
        <v>147.47821779147938</v>
      </c>
      <c r="AC35" s="11"/>
      <c r="AD35" s="34">
        <f t="shared" ref="AD35" si="13">AB35-Z35</f>
        <v>11.717681019773977</v>
      </c>
      <c r="AE35" s="34">
        <f>SUM(AE8:AE33)</f>
        <v>80.874453950064165</v>
      </c>
      <c r="AF35" s="34">
        <f>SUM(AF8:AF33)</f>
        <v>92.592134969838142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Worcestershire (Continued)</v>
      </c>
      <c r="L38" s="19" t="str">
        <f>CONCATENATE(L$1," (Continued)")</f>
        <v>Occupation Table 2.1  Males: Employment Change by Occupation (SOC 2020) and Replacement Demand, 2015-2035, Worcestershire (Continued)</v>
      </c>
      <c r="W38" s="19" t="str">
        <f>CONCATENATE(W$1," (Continued)")</f>
        <v>Occupation Table 2.2  Females: Employment Change by Occupation (SOC 2020) and Replacement Demand, 2015-2035, Worcestershire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5.8446561813988192</v>
      </c>
      <c r="C45" s="173">
        <f t="shared" si="20"/>
        <v>6.5419030622169041</v>
      </c>
      <c r="D45" s="173">
        <f t="shared" si="20"/>
        <v>6.8958286873053849</v>
      </c>
      <c r="E45" s="173">
        <f t="shared" si="20"/>
        <v>6.0839642475361684</v>
      </c>
      <c r="F45" s="173">
        <f t="shared" si="20"/>
        <v>6.4175705700139822</v>
      </c>
      <c r="H45" s="68">
        <f t="shared" ref="H45:H70" si="21">IF(D8&gt;0,(H8/D8)*100,0)</f>
        <v>-0.5130042578469558</v>
      </c>
      <c r="I45" s="69">
        <f t="shared" ref="I45:I70" si="22">IF(D8&gt;0,I8/D8*100,0)</f>
        <v>48.086067584280137</v>
      </c>
      <c r="J45" s="69">
        <f t="shared" ref="J45:J70" si="23">IF(D8&gt;0,(J8/D8)*100,0)</f>
        <v>47.573063326433179</v>
      </c>
      <c r="L45" t="str">
        <f t="shared" ref="L45:L70" si="24">L8</f>
        <v>11 Corporate managers and directors</v>
      </c>
      <c r="M45" s="173">
        <f t="shared" ref="M45:Q45" si="25">M8/M$35*100</f>
        <v>7.6645892094625232</v>
      </c>
      <c r="N45" s="173">
        <f t="shared" si="25"/>
        <v>8.2825832772166379</v>
      </c>
      <c r="O45" s="173">
        <f t="shared" si="25"/>
        <v>8.717073235387728</v>
      </c>
      <c r="P45" s="173">
        <f t="shared" si="25"/>
        <v>7.4154746074523379</v>
      </c>
      <c r="Q45" s="173">
        <f t="shared" si="25"/>
        <v>7.5782148047088747</v>
      </c>
      <c r="S45" s="68">
        <f t="shared" ref="S45:S70" si="26">IF(O8&gt;0,(S8/O8)*100,0)</f>
        <v>-8.3481958392828446</v>
      </c>
      <c r="T45" s="69">
        <f t="shared" ref="T45:T70" si="27">IF(O8&gt;0,T8/O8*100,0)</f>
        <v>41.809058620589504</v>
      </c>
      <c r="U45" s="69">
        <f t="shared" ref="U45:U70" si="28">IF(O8&gt;0,(U8/O8)*100,0)</f>
        <v>33.460862781306652</v>
      </c>
      <c r="W45" t="str">
        <f t="shared" ref="W45:W70" si="29">W8</f>
        <v>11 Corporate managers and directors</v>
      </c>
      <c r="X45" s="173">
        <f t="shared" ref="X45:AB45" si="30">X8/X$35*100</f>
        <v>3.6715710046496755</v>
      </c>
      <c r="Y45" s="173">
        <f t="shared" si="30"/>
        <v>4.457345996429269</v>
      </c>
      <c r="Z45" s="173">
        <f t="shared" si="30"/>
        <v>4.7608187711161305</v>
      </c>
      <c r="AA45" s="173">
        <f t="shared" si="30"/>
        <v>4.5341583345691365</v>
      </c>
      <c r="AB45" s="173">
        <f t="shared" si="30"/>
        <v>5.0971228292434549</v>
      </c>
      <c r="AD45" s="68">
        <f t="shared" ref="AD45:AD70" si="31">IF(Z8&gt;0,(AD8/Z8)*100,0)</f>
        <v>16.304838857584905</v>
      </c>
      <c r="AE45" s="69">
        <f t="shared" ref="AE45:AE70" si="32">IF(Z8&gt;0,AE8/Z8*100,0)</f>
        <v>61.559350386404134</v>
      </c>
      <c r="AF45" s="69">
        <f t="shared" ref="AF45:AF70" si="33">IF(Z8&gt;0,(AF8/Z8)*100,0)</f>
        <v>77.864189243989031</v>
      </c>
    </row>
    <row r="46" spans="1:32" x14ac:dyDescent="0.2">
      <c r="A46" t="str">
        <f t="shared" si="19"/>
        <v>12 Other managers and proprietors</v>
      </c>
      <c r="B46" s="173">
        <f t="shared" si="20"/>
        <v>2.6739285235346202</v>
      </c>
      <c r="C46" s="173">
        <f t="shared" si="20"/>
        <v>2.7425862997604988</v>
      </c>
      <c r="D46" s="173">
        <f t="shared" si="20"/>
        <v>2.9395261567216955</v>
      </c>
      <c r="E46" s="173">
        <f t="shared" si="20"/>
        <v>2.9509740456046156</v>
      </c>
      <c r="F46" s="173">
        <f t="shared" si="20"/>
        <v>3.2427549429730056</v>
      </c>
      <c r="H46" s="68">
        <f t="shared" si="21"/>
        <v>17.928541729436709</v>
      </c>
      <c r="I46" s="69">
        <f t="shared" si="22"/>
        <v>61.384469837941161</v>
      </c>
      <c r="J46" s="69">
        <f t="shared" si="23"/>
        <v>79.31301156737787</v>
      </c>
      <c r="L46" t="str">
        <f t="shared" si="24"/>
        <v>12 Other managers and proprietors</v>
      </c>
      <c r="M46" s="173">
        <f t="shared" ref="M46:Q46" si="34">M9/M$35*100</f>
        <v>2.9336708232975774</v>
      </c>
      <c r="N46" s="173">
        <f t="shared" si="34"/>
        <v>3.0786892337996341</v>
      </c>
      <c r="O46" s="173">
        <f t="shared" si="34"/>
        <v>3.0260360660479191</v>
      </c>
      <c r="P46" s="173">
        <f t="shared" si="34"/>
        <v>3.3319755882302182</v>
      </c>
      <c r="Q46" s="173">
        <f t="shared" si="34"/>
        <v>3.6846872794692951</v>
      </c>
      <c r="S46" s="68">
        <f t="shared" si="26"/>
        <v>28.37230434724033</v>
      </c>
      <c r="T46" s="69">
        <f t="shared" si="27"/>
        <v>60.002069228430919</v>
      </c>
      <c r="U46" s="69">
        <f t="shared" si="28"/>
        <v>88.374373575671257</v>
      </c>
      <c r="W46" t="str">
        <f t="shared" si="29"/>
        <v>12 Other managers and proprietors</v>
      </c>
      <c r="X46" s="173">
        <f t="shared" ref="X46:AB46" si="35">X9/X$35*100</f>
        <v>2.3637840661915073</v>
      </c>
      <c r="Y46" s="173">
        <f t="shared" si="35"/>
        <v>2.3400851740822652</v>
      </c>
      <c r="Z46" s="173">
        <f t="shared" si="35"/>
        <v>2.8381122557414087</v>
      </c>
      <c r="AA46" s="173">
        <f t="shared" si="35"/>
        <v>2.5075088940094701</v>
      </c>
      <c r="AB46" s="173">
        <f t="shared" si="35"/>
        <v>2.7399750748135254</v>
      </c>
      <c r="AD46" s="68">
        <f t="shared" si="31"/>
        <v>4.8748559473643596</v>
      </c>
      <c r="AE46" s="69">
        <f t="shared" si="32"/>
        <v>63.112335918574594</v>
      </c>
      <c r="AF46" s="69">
        <f t="shared" si="33"/>
        <v>67.987191865938954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5.0011523739321913</v>
      </c>
      <c r="C47" s="173">
        <f t="shared" si="20"/>
        <v>5.398117562070488</v>
      </c>
      <c r="D47" s="173">
        <f t="shared" si="20"/>
        <v>5.8412081330207348</v>
      </c>
      <c r="E47" s="173">
        <f t="shared" si="20"/>
        <v>6.9156301890969791</v>
      </c>
      <c r="F47" s="173">
        <f t="shared" si="20"/>
        <v>7.5805235914438232</v>
      </c>
      <c r="H47" s="68">
        <f t="shared" si="21"/>
        <v>38.732639657047521</v>
      </c>
      <c r="I47" s="69">
        <f t="shared" si="22"/>
        <v>45.359333328267496</v>
      </c>
      <c r="J47" s="69">
        <f t="shared" si="23"/>
        <v>84.091972985315024</v>
      </c>
      <c r="L47" t="str">
        <f t="shared" si="24"/>
        <v>21 Science, research, engineering and technology professionals</v>
      </c>
      <c r="M47" s="173">
        <f t="shared" ref="M47:Q47" si="36">M10/M$35*100</f>
        <v>7.7305307661473881</v>
      </c>
      <c r="N47" s="173">
        <f t="shared" si="36"/>
        <v>8.4082111320354294</v>
      </c>
      <c r="O47" s="173">
        <f t="shared" si="36"/>
        <v>8.889625091816967</v>
      </c>
      <c r="P47" s="173">
        <f t="shared" si="36"/>
        <v>10.301544776911674</v>
      </c>
      <c r="Q47" s="173">
        <f t="shared" si="36"/>
        <v>11.139522595765939</v>
      </c>
      <c r="S47" s="68">
        <f t="shared" si="26"/>
        <v>32.107640250014832</v>
      </c>
      <c r="T47" s="69">
        <f t="shared" si="27"/>
        <v>39.406877056320006</v>
      </c>
      <c r="U47" s="69">
        <f t="shared" si="28"/>
        <v>71.514517306334838</v>
      </c>
      <c r="W47" t="str">
        <f t="shared" si="29"/>
        <v>21 Science, research, engineering and technology professionals</v>
      </c>
      <c r="X47" s="173">
        <f t="shared" ref="X47:AB47" si="37">X10/X$35*100</f>
        <v>1.7421468861463765</v>
      </c>
      <c r="Y47" s="173">
        <f t="shared" si="37"/>
        <v>1.7933705408301532</v>
      </c>
      <c r="Z47" s="173">
        <f t="shared" si="37"/>
        <v>2.2676076285951683</v>
      </c>
      <c r="AA47" s="173">
        <f t="shared" si="37"/>
        <v>2.9746090697968053</v>
      </c>
      <c r="AB47" s="173">
        <f t="shared" si="37"/>
        <v>3.5315031817598159</v>
      </c>
      <c r="AD47" s="68">
        <f t="shared" si="31"/>
        <v>69.178833753038091</v>
      </c>
      <c r="AE47" s="69">
        <f t="shared" si="32"/>
        <v>72.714752984792213</v>
      </c>
      <c r="AF47" s="69">
        <f t="shared" si="33"/>
        <v>141.89358673783033</v>
      </c>
    </row>
    <row r="48" spans="1:32" x14ac:dyDescent="0.2">
      <c r="A48" t="str">
        <f t="shared" si="19"/>
        <v>22 Health professionals</v>
      </c>
      <c r="B48" s="173">
        <f t="shared" si="20"/>
        <v>4.1407255868096318</v>
      </c>
      <c r="C48" s="173">
        <f t="shared" si="20"/>
        <v>4.6781142192237359</v>
      </c>
      <c r="D48" s="173">
        <f t="shared" si="20"/>
        <v>4.7148339134511534</v>
      </c>
      <c r="E48" s="173">
        <f t="shared" si="20"/>
        <v>4.5153793188810125</v>
      </c>
      <c r="F48" s="173">
        <f t="shared" si="20"/>
        <v>4.6772407257852064</v>
      </c>
      <c r="H48" s="68">
        <f t="shared" si="21"/>
        <v>6.0487248946917562</v>
      </c>
      <c r="I48" s="69">
        <f t="shared" si="22"/>
        <v>53.152521200310908</v>
      </c>
      <c r="J48" s="69">
        <f t="shared" si="23"/>
        <v>59.201246095002659</v>
      </c>
      <c r="L48" t="str">
        <f t="shared" si="24"/>
        <v>22 Health professionals</v>
      </c>
      <c r="M48" s="173">
        <f t="shared" ref="M48:Q48" si="38">M11/M$35*100</f>
        <v>1.7942222687131317</v>
      </c>
      <c r="N48" s="173">
        <f t="shared" si="38"/>
        <v>2.0564397905484113</v>
      </c>
      <c r="O48" s="173">
        <f t="shared" si="38"/>
        <v>2.2670764587830674</v>
      </c>
      <c r="P48" s="173">
        <f t="shared" si="38"/>
        <v>2.177704245361344</v>
      </c>
      <c r="Q48" s="173">
        <f t="shared" si="38"/>
        <v>2.2640628588886393</v>
      </c>
      <c r="S48" s="68">
        <f t="shared" si="26"/>
        <v>5.285148731551879</v>
      </c>
      <c r="T48" s="69">
        <f t="shared" si="27"/>
        <v>38.395023247402335</v>
      </c>
      <c r="U48" s="69">
        <f t="shared" si="28"/>
        <v>43.680171978954213</v>
      </c>
      <c r="W48" t="str">
        <f t="shared" si="29"/>
        <v>22 Health professionals</v>
      </c>
      <c r="X48" s="173">
        <f t="shared" ref="X48:AB48" si="39">X11/X$35*100</f>
        <v>6.9425603241973981</v>
      </c>
      <c r="Y48" s="173">
        <f t="shared" si="39"/>
        <v>7.8177086762622974</v>
      </c>
      <c r="Z48" s="173">
        <f t="shared" si="39"/>
        <v>7.5842928467092312</v>
      </c>
      <c r="AA48" s="173">
        <f t="shared" si="39"/>
        <v>7.2363064408934665</v>
      </c>
      <c r="AB48" s="173">
        <f t="shared" si="39"/>
        <v>7.4226774127288735</v>
      </c>
      <c r="AD48" s="68">
        <f t="shared" si="31"/>
        <v>6.3162934462544946</v>
      </c>
      <c r="AE48" s="69">
        <f t="shared" si="32"/>
        <v>58.323770045627732</v>
      </c>
      <c r="AF48" s="69">
        <f t="shared" si="33"/>
        <v>64.640063491882231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3.8499199611357477</v>
      </c>
      <c r="C49" s="173">
        <f t="shared" si="20"/>
        <v>3.6668890538800687</v>
      </c>
      <c r="D49" s="173">
        <f t="shared" si="20"/>
        <v>4.0088741121914344</v>
      </c>
      <c r="E49" s="173">
        <f t="shared" si="20"/>
        <v>3.8886204542860181</v>
      </c>
      <c r="F49" s="173">
        <f t="shared" si="20"/>
        <v>4.1265212847767971</v>
      </c>
      <c r="H49" s="68">
        <f t="shared" si="21"/>
        <v>10.038281218688102</v>
      </c>
      <c r="I49" s="69">
        <f t="shared" si="22"/>
        <v>52.033680039225892</v>
      </c>
      <c r="J49" s="69">
        <f t="shared" si="23"/>
        <v>62.071961257913991</v>
      </c>
      <c r="L49" t="str">
        <f t="shared" si="24"/>
        <v>23 Teaching and other educational professionals</v>
      </c>
      <c r="M49" s="173">
        <f t="shared" ref="M49:Q49" si="40">M12/M$35*100</f>
        <v>2.3781473450560613</v>
      </c>
      <c r="N49" s="173">
        <f t="shared" si="40"/>
        <v>2.142920785629745</v>
      </c>
      <c r="O49" s="173">
        <f t="shared" si="40"/>
        <v>2.4012572757851696</v>
      </c>
      <c r="P49" s="173">
        <f t="shared" si="40"/>
        <v>2.3998749640722488</v>
      </c>
      <c r="Q49" s="173">
        <f t="shared" si="40"/>
        <v>2.5115268320180726</v>
      </c>
      <c r="S49" s="68">
        <f t="shared" si="26"/>
        <v>10.266586510931647</v>
      </c>
      <c r="T49" s="69">
        <f t="shared" si="27"/>
        <v>44.693750898042317</v>
      </c>
      <c r="U49" s="69">
        <f t="shared" si="28"/>
        <v>54.96033740897397</v>
      </c>
      <c r="W49" t="str">
        <f t="shared" si="29"/>
        <v>23 Teaching and other educational professionals</v>
      </c>
      <c r="X49" s="173">
        <f t="shared" ref="X49:AB49" si="41">X12/X$35*100</f>
        <v>5.6072853181186098</v>
      </c>
      <c r="Y49" s="173">
        <f t="shared" si="41"/>
        <v>5.4919220462943734</v>
      </c>
      <c r="Z49" s="173">
        <f t="shared" si="41"/>
        <v>5.8934523753215231</v>
      </c>
      <c r="AA49" s="173">
        <f t="shared" si="41"/>
        <v>5.6214395393598844</v>
      </c>
      <c r="AB49" s="173">
        <f t="shared" si="41"/>
        <v>5.9638765334872499</v>
      </c>
      <c r="AD49" s="68">
        <f t="shared" si="31"/>
        <v>9.929233514681405</v>
      </c>
      <c r="AE49" s="69">
        <f t="shared" si="32"/>
        <v>55.539522643874747</v>
      </c>
      <c r="AF49" s="69">
        <f t="shared" si="33"/>
        <v>65.468756158556161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4.7422084093245793</v>
      </c>
      <c r="C50" s="173">
        <f t="shared" si="20"/>
        <v>5.3249258489373936</v>
      </c>
      <c r="D50" s="173">
        <f t="shared" si="20"/>
        <v>5.9899847577946792</v>
      </c>
      <c r="E50" s="173">
        <f t="shared" si="20"/>
        <v>6.0964903465507501</v>
      </c>
      <c r="F50" s="173">
        <f t="shared" si="20"/>
        <v>6.5894582981458036</v>
      </c>
      <c r="H50" s="68">
        <f t="shared" si="21"/>
        <v>17.5996756197822</v>
      </c>
      <c r="I50" s="69">
        <f t="shared" si="22"/>
        <v>51.03651721160206</v>
      </c>
      <c r="J50" s="69">
        <f t="shared" si="23"/>
        <v>68.636192831384264</v>
      </c>
      <c r="L50" t="str">
        <f t="shared" si="24"/>
        <v>24 Business, media and public service professionals</v>
      </c>
      <c r="M50" s="173">
        <f t="shared" ref="M50:Q50" si="42">M13/M$35*100</f>
        <v>5.3164376503672406</v>
      </c>
      <c r="N50" s="173">
        <f t="shared" si="42"/>
        <v>5.7358550737408258</v>
      </c>
      <c r="O50" s="173">
        <f t="shared" si="42"/>
        <v>6.549876844165385</v>
      </c>
      <c r="P50" s="173">
        <f t="shared" si="42"/>
        <v>6.7595692827576768</v>
      </c>
      <c r="Q50" s="173">
        <f t="shared" si="42"/>
        <v>7.1439660462684822</v>
      </c>
      <c r="S50" s="68">
        <f t="shared" si="26"/>
        <v>14.987610592899326</v>
      </c>
      <c r="T50" s="69">
        <f t="shared" si="27"/>
        <v>45.393375867926579</v>
      </c>
      <c r="U50" s="69">
        <f t="shared" si="28"/>
        <v>60.380986460825902</v>
      </c>
      <c r="W50" t="str">
        <f t="shared" si="29"/>
        <v>24 Business, media and public service professionals</v>
      </c>
      <c r="X50" s="173">
        <f t="shared" ref="X50:AB50" si="43">X13/X$35*100</f>
        <v>4.0565518315694451</v>
      </c>
      <c r="Y50" s="173">
        <f t="shared" si="43"/>
        <v>4.8328162634310496</v>
      </c>
      <c r="Z50" s="173">
        <f t="shared" si="43"/>
        <v>5.3336340454996058</v>
      </c>
      <c r="AA50" s="173">
        <f t="shared" si="43"/>
        <v>5.3247023927851602</v>
      </c>
      <c r="AB50" s="173">
        <f t="shared" si="43"/>
        <v>5.9586030529630678</v>
      </c>
      <c r="AD50" s="68">
        <f t="shared" si="31"/>
        <v>21.360001952742529</v>
      </c>
      <c r="AE50" s="69">
        <f t="shared" si="32"/>
        <v>59.160378132692635</v>
      </c>
      <c r="AF50" s="69">
        <f t="shared" si="33"/>
        <v>80.520380085435164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1.5497627471794657</v>
      </c>
      <c r="C51" s="173">
        <f t="shared" si="20"/>
        <v>1.6594113542251567</v>
      </c>
      <c r="D51" s="173">
        <f t="shared" si="20"/>
        <v>1.8385996345778284</v>
      </c>
      <c r="E51" s="173">
        <f t="shared" si="20"/>
        <v>1.6714669084380167</v>
      </c>
      <c r="F51" s="173">
        <f t="shared" si="20"/>
        <v>1.7275285557488018</v>
      </c>
      <c r="H51" s="68">
        <f t="shared" si="21"/>
        <v>0.44311958700554399</v>
      </c>
      <c r="I51" s="69">
        <f t="shared" si="22"/>
        <v>38.331210472884742</v>
      </c>
      <c r="J51" s="69">
        <f t="shared" si="23"/>
        <v>38.774330059890289</v>
      </c>
      <c r="L51" t="str">
        <f t="shared" si="24"/>
        <v>31 Science, engineering and technology associate professionals</v>
      </c>
      <c r="M51" s="173">
        <f t="shared" ref="M51:Q51" si="44">M14/M$35*100</f>
        <v>2.1965035820827405</v>
      </c>
      <c r="N51" s="173">
        <f t="shared" si="44"/>
        <v>2.4334910763666984</v>
      </c>
      <c r="O51" s="173">
        <f t="shared" si="44"/>
        <v>2.6233332790131381</v>
      </c>
      <c r="P51" s="173">
        <f t="shared" si="44"/>
        <v>2.2960146334638667</v>
      </c>
      <c r="Q51" s="173">
        <f t="shared" si="44"/>
        <v>2.3070501298344626</v>
      </c>
      <c r="S51" s="68">
        <f t="shared" si="26"/>
        <v>-7.285349682739044</v>
      </c>
      <c r="T51" s="69">
        <f t="shared" si="27"/>
        <v>32.966029158064799</v>
      </c>
      <c r="U51" s="69">
        <f t="shared" si="28"/>
        <v>25.680679475325757</v>
      </c>
      <c r="W51" t="str">
        <f t="shared" si="29"/>
        <v>31 Science, engineering and technology associate professionals</v>
      </c>
      <c r="X51" s="173">
        <f t="shared" ref="X51:AB51" si="45">X14/X$35*100</f>
        <v>0.77752393407217479</v>
      </c>
      <c r="Y51" s="173">
        <f t="shared" si="45"/>
        <v>0.73240974854922458</v>
      </c>
      <c r="Z51" s="173">
        <f t="shared" si="45"/>
        <v>0.91867149302165174</v>
      </c>
      <c r="AA51" s="173">
        <f t="shared" si="45"/>
        <v>0.94452719672888064</v>
      </c>
      <c r="AB51" s="173">
        <f t="shared" si="45"/>
        <v>1.0682154515654514</v>
      </c>
      <c r="AD51" s="68">
        <f t="shared" si="31"/>
        <v>26.314425106752036</v>
      </c>
      <c r="AE51" s="69">
        <f t="shared" si="32"/>
        <v>56.291331697398782</v>
      </c>
      <c r="AF51" s="69">
        <f t="shared" si="33"/>
        <v>82.605756804150815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1.7372393260847385</v>
      </c>
      <c r="C52" s="173">
        <f t="shared" si="20"/>
        <v>1.8980275471883412</v>
      </c>
      <c r="D52" s="173">
        <f t="shared" si="20"/>
        <v>1.9529401944694496</v>
      </c>
      <c r="E52" s="173">
        <f t="shared" si="20"/>
        <v>3.0423055203670648</v>
      </c>
      <c r="F52" s="173">
        <f t="shared" si="20"/>
        <v>3.4848319109381998</v>
      </c>
      <c r="H52" s="68">
        <f t="shared" si="21"/>
        <v>90.754599378483363</v>
      </c>
      <c r="I52" s="69">
        <f t="shared" si="22"/>
        <v>94.622529221435656</v>
      </c>
      <c r="J52" s="69">
        <f t="shared" si="23"/>
        <v>185.37712859991899</v>
      </c>
      <c r="L52" t="str">
        <f t="shared" si="24"/>
        <v>32 Health and social care associate professionals</v>
      </c>
      <c r="M52" s="173">
        <f t="shared" ref="M52:Q52" si="46">M15/M$35*100</f>
        <v>0.73699226266835038</v>
      </c>
      <c r="N52" s="173">
        <f t="shared" si="46"/>
        <v>0.74857569261973322</v>
      </c>
      <c r="O52" s="173">
        <f t="shared" si="46"/>
        <v>0.81946110007048256</v>
      </c>
      <c r="P52" s="173">
        <f t="shared" si="46"/>
        <v>1.0682370359855464</v>
      </c>
      <c r="Q52" s="173">
        <f t="shared" si="46"/>
        <v>1.1580871069048237</v>
      </c>
      <c r="S52" s="68">
        <f t="shared" si="26"/>
        <v>48.990194166661205</v>
      </c>
      <c r="T52" s="69">
        <f t="shared" si="27"/>
        <v>65.095698026158473</v>
      </c>
      <c r="U52" s="69">
        <f t="shared" si="28"/>
        <v>114.0858921928197</v>
      </c>
      <c r="W52" t="str">
        <f t="shared" si="29"/>
        <v>32 Health and social care associate professionals</v>
      </c>
      <c r="X52" s="173">
        <f t="shared" ref="X52:AB52" si="47">X15/X$35*100</f>
        <v>2.9315811139853798</v>
      </c>
      <c r="Y52" s="173">
        <f t="shared" si="47"/>
        <v>3.2745572305707897</v>
      </c>
      <c r="Z52" s="173">
        <f t="shared" si="47"/>
        <v>3.2816959120270237</v>
      </c>
      <c r="AA52" s="173">
        <f t="shared" si="47"/>
        <v>5.3400142741231997</v>
      </c>
      <c r="AB52" s="173">
        <f t="shared" si="47"/>
        <v>6.1319349835201979</v>
      </c>
      <c r="AD52" s="68">
        <f t="shared" si="31"/>
        <v>102.98013622356012</v>
      </c>
      <c r="AE52" s="69">
        <f t="shared" si="32"/>
        <v>103.26580717225016</v>
      </c>
      <c r="AF52" s="69">
        <f t="shared" si="33"/>
        <v>206.24594339581029</v>
      </c>
    </row>
    <row r="53" spans="1:32" x14ac:dyDescent="0.2">
      <c r="A53" t="str">
        <f t="shared" si="19"/>
        <v>33 Protective service occupations</v>
      </c>
      <c r="B53" s="173">
        <f t="shared" si="20"/>
        <v>0.93983061091090325</v>
      </c>
      <c r="C53" s="173">
        <f t="shared" si="20"/>
        <v>0.93662769986060568</v>
      </c>
      <c r="D53" s="173">
        <f t="shared" si="20"/>
        <v>1.0187227073050498</v>
      </c>
      <c r="E53" s="173">
        <f t="shared" si="20"/>
        <v>0.85649422247413987</v>
      </c>
      <c r="F53" s="173">
        <f t="shared" si="20"/>
        <v>0.90021632139941199</v>
      </c>
      <c r="H53" s="68">
        <f t="shared" si="21"/>
        <v>-5.5345444605461491</v>
      </c>
      <c r="I53" s="69">
        <f t="shared" si="22"/>
        <v>30.527410747484375</v>
      </c>
      <c r="J53" s="69">
        <f t="shared" si="23"/>
        <v>24.992866286938227</v>
      </c>
      <c r="L53" t="str">
        <f t="shared" si="24"/>
        <v>33 Protective service occupations</v>
      </c>
      <c r="M53" s="173">
        <f t="shared" ref="M53:Q53" si="48">M16/M$35*100</f>
        <v>1.3323499393667626</v>
      </c>
      <c r="N53" s="173">
        <f t="shared" si="48"/>
        <v>1.2960544319292358</v>
      </c>
      <c r="O53" s="173">
        <f t="shared" si="48"/>
        <v>1.3972393481847021</v>
      </c>
      <c r="P53" s="173">
        <f t="shared" si="48"/>
        <v>1.1705878631800457</v>
      </c>
      <c r="Q53" s="173">
        <f t="shared" si="48"/>
        <v>1.1452664031809754</v>
      </c>
      <c r="S53" s="68">
        <f t="shared" si="26"/>
        <v>-13.586714997812699</v>
      </c>
      <c r="T53" s="69">
        <f t="shared" si="27"/>
        <v>24.31505826585985</v>
      </c>
      <c r="U53" s="69">
        <f t="shared" si="28"/>
        <v>10.728343268047153</v>
      </c>
      <c r="W53" t="str">
        <f t="shared" si="29"/>
        <v>33 Protective service occupations</v>
      </c>
      <c r="X53" s="173">
        <f t="shared" ref="X53:AB53" si="49">X16/X$35*100</f>
        <v>0.4711441696507655</v>
      </c>
      <c r="Y53" s="173">
        <f t="shared" si="49"/>
        <v>0.50619508650046785</v>
      </c>
      <c r="Z53" s="173">
        <f t="shared" si="49"/>
        <v>0.57499493742833929</v>
      </c>
      <c r="AA53" s="173">
        <f t="shared" si="49"/>
        <v>0.49090624340501221</v>
      </c>
      <c r="AB53" s="173">
        <f t="shared" si="49"/>
        <v>0.62142647590540345</v>
      </c>
      <c r="AD53" s="68">
        <f t="shared" si="31"/>
        <v>17.403235513671167</v>
      </c>
      <c r="AE53" s="69">
        <f t="shared" si="32"/>
        <v>48.224201157758152</v>
      </c>
      <c r="AF53" s="69">
        <f t="shared" si="33"/>
        <v>65.627436671429322</v>
      </c>
    </row>
    <row r="54" spans="1:32" x14ac:dyDescent="0.2">
      <c r="A54" t="str">
        <f t="shared" si="19"/>
        <v>34 Culture, media and sports occupations</v>
      </c>
      <c r="B54" s="173">
        <f t="shared" si="20"/>
        <v>1.6914953534902859</v>
      </c>
      <c r="C54" s="173">
        <f t="shared" si="20"/>
        <v>1.7141838144340744</v>
      </c>
      <c r="D54" s="173">
        <f t="shared" si="20"/>
        <v>1.8151005371247624</v>
      </c>
      <c r="E54" s="173">
        <f t="shared" si="20"/>
        <v>1.5229207287740509</v>
      </c>
      <c r="F54" s="173">
        <f t="shared" si="20"/>
        <v>1.6264831519673884</v>
      </c>
      <c r="H54" s="68">
        <f t="shared" si="21"/>
        <v>-4.2076095712784882</v>
      </c>
      <c r="I54" s="69">
        <f t="shared" si="22"/>
        <v>41.638736397633558</v>
      </c>
      <c r="J54" s="69">
        <f t="shared" si="23"/>
        <v>37.431126826355069</v>
      </c>
      <c r="L54" t="str">
        <f t="shared" si="24"/>
        <v>34 Culture, media and sports occupations</v>
      </c>
      <c r="M54" s="173">
        <f t="shared" ref="M54:Q54" si="50">M17/M$35*100</f>
        <v>1.8744750794637883</v>
      </c>
      <c r="N54" s="173">
        <f t="shared" si="50"/>
        <v>1.9343348040077271</v>
      </c>
      <c r="O54" s="173">
        <f t="shared" si="50"/>
        <v>2.0336477862701767</v>
      </c>
      <c r="P54" s="173">
        <f t="shared" si="50"/>
        <v>1.6950613672384036</v>
      </c>
      <c r="Q54" s="173">
        <f t="shared" si="50"/>
        <v>1.7754357827449763</v>
      </c>
      <c r="S54" s="68">
        <f t="shared" si="26"/>
        <v>-7.9605463174476601</v>
      </c>
      <c r="T54" s="69">
        <f t="shared" si="27"/>
        <v>35.635518153504989</v>
      </c>
      <c r="U54" s="69">
        <f t="shared" si="28"/>
        <v>27.674971836057331</v>
      </c>
      <c r="W54" t="str">
        <f t="shared" si="29"/>
        <v>34 Culture, media and sports occupations</v>
      </c>
      <c r="X54" s="173">
        <f t="shared" ref="X54:AB54" si="51">X17/X$35*100</f>
        <v>1.4730090004063505</v>
      </c>
      <c r="Y54" s="173">
        <f t="shared" si="51"/>
        <v>1.4505413045110442</v>
      </c>
      <c r="Z54" s="173">
        <f t="shared" si="51"/>
        <v>1.558901805014546</v>
      </c>
      <c r="AA54" s="173">
        <f t="shared" si="51"/>
        <v>1.3225583527946561</v>
      </c>
      <c r="AB54" s="173">
        <f t="shared" si="51"/>
        <v>1.4570219519608267</v>
      </c>
      <c r="AD54" s="68">
        <f t="shared" si="31"/>
        <v>1.5317026975941781</v>
      </c>
      <c r="AE54" s="69">
        <f t="shared" si="32"/>
        <v>50.819371844371808</v>
      </c>
      <c r="AF54" s="69">
        <f t="shared" si="33"/>
        <v>52.351074541965978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5.4888722257356788</v>
      </c>
      <c r="C55" s="173">
        <f t="shared" si="52"/>
        <v>5.6518316630075232</v>
      </c>
      <c r="D55" s="173">
        <f t="shared" si="52"/>
        <v>5.9833127831282065</v>
      </c>
      <c r="E55" s="173">
        <f t="shared" si="52"/>
        <v>5.8803010243188227</v>
      </c>
      <c r="F55" s="173">
        <f t="shared" si="52"/>
        <v>6.0410271109792557</v>
      </c>
      <c r="H55" s="68">
        <f t="shared" si="21"/>
        <v>7.9322437308283718</v>
      </c>
      <c r="I55" s="69">
        <f t="shared" si="22"/>
        <v>47.031845551344304</v>
      </c>
      <c r="J55" s="69">
        <f t="shared" si="23"/>
        <v>54.964089282172679</v>
      </c>
      <c r="L55" t="str">
        <f t="shared" si="24"/>
        <v>35 Business and public service associate professionals</v>
      </c>
      <c r="M55" s="173">
        <f t="shared" ref="M55:Q55" si="53">M18/M$35*100</f>
        <v>5.5939841127438532</v>
      </c>
      <c r="N55" s="173">
        <f t="shared" si="53"/>
        <v>5.6467842189266486</v>
      </c>
      <c r="O55" s="173">
        <f t="shared" si="53"/>
        <v>6.0780311684226396</v>
      </c>
      <c r="P55" s="173">
        <f t="shared" si="53"/>
        <v>5.9279106998547775</v>
      </c>
      <c r="Q55" s="173">
        <f t="shared" si="53"/>
        <v>5.8768874469330354</v>
      </c>
      <c r="S55" s="68">
        <f t="shared" si="26"/>
        <v>1.9363907119431933</v>
      </c>
      <c r="T55" s="69">
        <f t="shared" si="27"/>
        <v>38.570698297231857</v>
      </c>
      <c r="U55" s="69">
        <f t="shared" si="28"/>
        <v>40.507089009175047</v>
      </c>
      <c r="W55" t="str">
        <f t="shared" si="29"/>
        <v>35 Business and public service associate professionals</v>
      </c>
      <c r="X55" s="173">
        <f t="shared" ref="X55:AB55" si="54">X18/X$35*100</f>
        <v>5.3633637152381226</v>
      </c>
      <c r="Y55" s="173">
        <f t="shared" si="54"/>
        <v>5.6578762455404359</v>
      </c>
      <c r="Z55" s="173">
        <f t="shared" si="54"/>
        <v>5.8722762438221654</v>
      </c>
      <c r="AA55" s="173">
        <f t="shared" si="54"/>
        <v>5.8248859416568282</v>
      </c>
      <c r="AB55" s="173">
        <f t="shared" si="54"/>
        <v>6.2277663736075324</v>
      </c>
      <c r="AD55" s="68">
        <f t="shared" si="31"/>
        <v>15.207345203406309</v>
      </c>
      <c r="AE55" s="69">
        <f t="shared" si="32"/>
        <v>57.298225439945071</v>
      </c>
      <c r="AF55" s="69">
        <f t="shared" si="33"/>
        <v>72.505570643351376</v>
      </c>
    </row>
    <row r="56" spans="1:32" x14ac:dyDescent="0.2">
      <c r="A56" t="str">
        <f t="shared" si="19"/>
        <v>41 Administrative occupations</v>
      </c>
      <c r="B56" s="173">
        <f t="shared" si="52"/>
        <v>9.7961527903151566</v>
      </c>
      <c r="C56" s="173">
        <f t="shared" si="52"/>
        <v>9.1420059909287836</v>
      </c>
      <c r="D56" s="173">
        <f t="shared" si="52"/>
        <v>9.7666666868717673</v>
      </c>
      <c r="E56" s="173">
        <f t="shared" si="52"/>
        <v>9.9432639330901527</v>
      </c>
      <c r="F56" s="173">
        <f t="shared" si="52"/>
        <v>9.5619183680987518</v>
      </c>
      <c r="H56" s="68">
        <f t="shared" si="21"/>
        <v>4.6600149427384361</v>
      </c>
      <c r="I56" s="69">
        <f t="shared" si="22"/>
        <v>51.940651981210017</v>
      </c>
      <c r="J56" s="69">
        <f t="shared" si="23"/>
        <v>56.600666923948452</v>
      </c>
      <c r="L56" t="str">
        <f t="shared" si="24"/>
        <v>41 Administrative occupations</v>
      </c>
      <c r="M56" s="173">
        <f t="shared" ref="M56:Q56" si="55">M19/M$35*100</f>
        <v>5.6370315634146717</v>
      </c>
      <c r="N56" s="173">
        <f t="shared" si="55"/>
        <v>5.1508874497960422</v>
      </c>
      <c r="O56" s="173">
        <f t="shared" si="55"/>
        <v>6.3142164287963887</v>
      </c>
      <c r="P56" s="173">
        <f t="shared" si="55"/>
        <v>6.7119174434180167</v>
      </c>
      <c r="Q56" s="173">
        <f t="shared" si="55"/>
        <v>7.402473457348262</v>
      </c>
      <c r="S56" s="68">
        <f t="shared" si="26"/>
        <v>23.59536854927353</v>
      </c>
      <c r="T56" s="69">
        <f t="shared" si="27"/>
        <v>43.042998077566274</v>
      </c>
      <c r="U56" s="69">
        <f t="shared" si="28"/>
        <v>66.638366626839812</v>
      </c>
      <c r="W56" t="str">
        <f t="shared" si="29"/>
        <v>41 Administrative occupations</v>
      </c>
      <c r="X56" s="173">
        <f t="shared" ref="X56:AB56" si="56">X19/X$35*100</f>
        <v>14.762338109835499</v>
      </c>
      <c r="Y56" s="173">
        <f t="shared" si="56"/>
        <v>13.921582551644466</v>
      </c>
      <c r="Z56" s="173">
        <f t="shared" si="56"/>
        <v>13.81390764849999</v>
      </c>
      <c r="AA56" s="173">
        <f t="shared" si="56"/>
        <v>13.704376161202658</v>
      </c>
      <c r="AB56" s="173">
        <f t="shared" si="56"/>
        <v>12.018686832096241</v>
      </c>
      <c r="AD56" s="68">
        <f t="shared" si="31"/>
        <v>-5.4862913177964403</v>
      </c>
      <c r="AE56" s="69">
        <f t="shared" si="32"/>
        <v>56.708364450833962</v>
      </c>
      <c r="AF56" s="69">
        <f t="shared" si="33"/>
        <v>51.222073133037519</v>
      </c>
    </row>
    <row r="57" spans="1:32" x14ac:dyDescent="0.2">
      <c r="A57" t="str">
        <f t="shared" si="19"/>
        <v>42 Secretarial and related occupations</v>
      </c>
      <c r="B57" s="173">
        <f t="shared" si="52"/>
        <v>2.2936539223553241</v>
      </c>
      <c r="C57" s="173">
        <f t="shared" si="52"/>
        <v>1.9490104513550641</v>
      </c>
      <c r="D57" s="173">
        <f t="shared" si="52"/>
        <v>1.9531880778975739</v>
      </c>
      <c r="E57" s="173">
        <f t="shared" si="52"/>
        <v>1.786040936660565</v>
      </c>
      <c r="F57" s="173">
        <f t="shared" si="52"/>
        <v>1.1470797836437876</v>
      </c>
      <c r="H57" s="68">
        <f t="shared" si="21"/>
        <v>-37.218499939457175</v>
      </c>
      <c r="I57" s="69">
        <f t="shared" si="22"/>
        <v>44.304627528506288</v>
      </c>
      <c r="J57" s="69">
        <f t="shared" si="23"/>
        <v>7.08612758904912</v>
      </c>
      <c r="L57" t="str">
        <f t="shared" si="24"/>
        <v>42 Secretarial and related occupations</v>
      </c>
      <c r="M57" s="173">
        <f t="shared" ref="M57:Q57" si="57">M20/M$35*100</f>
        <v>0.37462906335598195</v>
      </c>
      <c r="N57" s="173">
        <f t="shared" si="57"/>
        <v>0.27403848621406912</v>
      </c>
      <c r="O57" s="173">
        <f t="shared" si="57"/>
        <v>0.29153614114822163</v>
      </c>
      <c r="P57" s="173">
        <f t="shared" si="57"/>
        <v>0.24754054563848471</v>
      </c>
      <c r="Q57" s="173">
        <f t="shared" si="57"/>
        <v>0.28412724568700198</v>
      </c>
      <c r="S57" s="68">
        <f t="shared" si="26"/>
        <v>2.7460848896746946</v>
      </c>
      <c r="T57" s="69">
        <f t="shared" si="27"/>
        <v>30.83537817784056</v>
      </c>
      <c r="U57" s="69">
        <f t="shared" si="28"/>
        <v>33.581463067515251</v>
      </c>
      <c r="W57" t="str">
        <f t="shared" si="29"/>
        <v>42 Secretarial and related occupations</v>
      </c>
      <c r="X57" s="173">
        <f t="shared" ref="X57:AB57" si="58">X20/X$35*100</f>
        <v>4.5850593810174072</v>
      </c>
      <c r="Y57" s="173">
        <f t="shared" si="58"/>
        <v>3.9548783958766114</v>
      </c>
      <c r="Z57" s="173">
        <f t="shared" si="58"/>
        <v>3.9011106487298886</v>
      </c>
      <c r="AA57" s="173">
        <f t="shared" si="58"/>
        <v>3.5767720303775135</v>
      </c>
      <c r="AB57" s="173">
        <f t="shared" si="58"/>
        <v>2.1288480939277523</v>
      </c>
      <c r="AD57" s="68">
        <f t="shared" si="31"/>
        <v>-40.719652779247959</v>
      </c>
      <c r="AE57" s="69">
        <f t="shared" si="32"/>
        <v>45.484619784538893</v>
      </c>
      <c r="AF57" s="69">
        <f t="shared" si="33"/>
        <v>4.7649670052909299</v>
      </c>
    </row>
    <row r="58" spans="1:32" x14ac:dyDescent="0.2">
      <c r="A58" t="str">
        <f t="shared" si="19"/>
        <v>51 Skilled agricultural and related trades</v>
      </c>
      <c r="B58" s="173">
        <f t="shared" si="52"/>
        <v>1.5321674780112677</v>
      </c>
      <c r="C58" s="173">
        <f t="shared" si="52"/>
        <v>1.1947425380288634</v>
      </c>
      <c r="D58" s="173">
        <f t="shared" si="52"/>
        <v>1.0159423392973075</v>
      </c>
      <c r="E58" s="173">
        <f t="shared" si="52"/>
        <v>0.97461066202307534</v>
      </c>
      <c r="F58" s="173">
        <f t="shared" si="52"/>
        <v>0.98613323968034861</v>
      </c>
      <c r="H58" s="68">
        <f t="shared" si="21"/>
        <v>3.7644683347792705</v>
      </c>
      <c r="I58" s="69">
        <f t="shared" si="22"/>
        <v>55.689312961681281</v>
      </c>
      <c r="J58" s="69">
        <f t="shared" si="23"/>
        <v>59.453781296460548</v>
      </c>
      <c r="L58" t="str">
        <f t="shared" si="24"/>
        <v>51 Skilled agricultural and related trades</v>
      </c>
      <c r="M58" s="173">
        <f t="shared" ref="M58:Q58" si="59">M21/M$35*100</f>
        <v>2.4303299055528758</v>
      </c>
      <c r="N58" s="173">
        <f t="shared" si="59"/>
        <v>1.8229506639633075</v>
      </c>
      <c r="O58" s="173">
        <f t="shared" si="59"/>
        <v>1.4963699459589686</v>
      </c>
      <c r="P58" s="173">
        <f t="shared" si="59"/>
        <v>1.4169354256183846</v>
      </c>
      <c r="Q58" s="173">
        <f t="shared" si="59"/>
        <v>1.415946904272867</v>
      </c>
      <c r="S58" s="68">
        <f t="shared" si="26"/>
        <v>-0.24083778192757732</v>
      </c>
      <c r="T58" s="69">
        <f t="shared" si="27"/>
        <v>50.559726917846049</v>
      </c>
      <c r="U58" s="69">
        <f t="shared" si="28"/>
        <v>50.318889135918468</v>
      </c>
      <c r="W58" t="str">
        <f t="shared" si="29"/>
        <v>51 Skilled agricultural and related trades</v>
      </c>
      <c r="X58" s="173">
        <f t="shared" ref="X58:AB58" si="60">X21/X$35*100</f>
        <v>0.45971952113217296</v>
      </c>
      <c r="Y58" s="173">
        <f t="shared" si="60"/>
        <v>0.44242992114648039</v>
      </c>
      <c r="Z58" s="173">
        <f t="shared" si="60"/>
        <v>0.45274630649999992</v>
      </c>
      <c r="AA58" s="173">
        <f t="shared" si="60"/>
        <v>0.45976860392979679</v>
      </c>
      <c r="AB58" s="173">
        <f t="shared" si="60"/>
        <v>0.49714060490222561</v>
      </c>
      <c r="AD58" s="68">
        <f t="shared" si="31"/>
        <v>19.283027865504891</v>
      </c>
      <c r="AE58" s="69">
        <f t="shared" si="32"/>
        <v>75.563895345583532</v>
      </c>
      <c r="AF58" s="69">
        <f t="shared" si="33"/>
        <v>94.846923211088423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5.1964892254890955</v>
      </c>
      <c r="C59" s="173">
        <f t="shared" si="52"/>
        <v>4.9280666567005005</v>
      </c>
      <c r="D59" s="173">
        <f t="shared" si="52"/>
        <v>4.212020006118399</v>
      </c>
      <c r="E59" s="173">
        <f t="shared" si="52"/>
        <v>4.0501908122144368</v>
      </c>
      <c r="F59" s="173">
        <f t="shared" si="52"/>
        <v>3.6411915290901558</v>
      </c>
      <c r="H59" s="68">
        <f t="shared" si="21"/>
        <v>-7.5865410863272666</v>
      </c>
      <c r="I59" s="69">
        <f t="shared" si="22"/>
        <v>36.381437815314463</v>
      </c>
      <c r="J59" s="69">
        <f t="shared" si="23"/>
        <v>28.794896728987197</v>
      </c>
      <c r="L59" t="str">
        <f t="shared" si="24"/>
        <v>52 Skilled metal, electrical and electronic trades</v>
      </c>
      <c r="M59" s="173">
        <f t="shared" ref="M59:Q59" si="61">M22/M$35*100</f>
        <v>9.4190919286113672</v>
      </c>
      <c r="N59" s="173">
        <f t="shared" si="61"/>
        <v>8.8477841677331082</v>
      </c>
      <c r="O59" s="173">
        <f t="shared" si="61"/>
        <v>7.6455951272532223</v>
      </c>
      <c r="P59" s="173">
        <f t="shared" si="61"/>
        <v>7.2680821018362778</v>
      </c>
      <c r="Q59" s="173">
        <f t="shared" si="61"/>
        <v>6.5352940229267009</v>
      </c>
      <c r="S59" s="68">
        <f t="shared" si="26"/>
        <v>-9.8846783929645881</v>
      </c>
      <c r="T59" s="69">
        <f t="shared" si="27"/>
        <v>35.125543091661918</v>
      </c>
      <c r="U59" s="69">
        <f t="shared" si="28"/>
        <v>25.24086469869733</v>
      </c>
      <c r="W59" t="str">
        <f t="shared" si="29"/>
        <v>52 Skilled metal, electrical and electronic trades</v>
      </c>
      <c r="X59" s="173">
        <f t="shared" ref="X59:AB59" si="62">X22/X$35*100</f>
        <v>0.15450405352995378</v>
      </c>
      <c r="Y59" s="173">
        <f t="shared" si="62"/>
        <v>0.23399662413236885</v>
      </c>
      <c r="Z59" s="173">
        <f t="shared" si="62"/>
        <v>0.18690600409036115</v>
      </c>
      <c r="AA59" s="173">
        <f t="shared" si="62"/>
        <v>0.30473970790979993</v>
      </c>
      <c r="AB59" s="173">
        <f t="shared" si="62"/>
        <v>0.34861402315923207</v>
      </c>
      <c r="AD59" s="68">
        <f t="shared" si="31"/>
        <v>102.61702501232344</v>
      </c>
      <c r="AE59" s="69">
        <f t="shared" si="32"/>
        <v>96.60589733357682</v>
      </c>
      <c r="AF59" s="69">
        <f t="shared" si="33"/>
        <v>199.22292234590026</v>
      </c>
    </row>
    <row r="60" spans="1:32" x14ac:dyDescent="0.2">
      <c r="A60" t="str">
        <f t="shared" si="19"/>
        <v>53 Skilled construction and building trades</v>
      </c>
      <c r="B60" s="173">
        <f t="shared" si="52"/>
        <v>3.6794677917741727</v>
      </c>
      <c r="C60" s="173">
        <f t="shared" si="52"/>
        <v>3.9956660302711535</v>
      </c>
      <c r="D60" s="173">
        <f t="shared" si="52"/>
        <v>3.3662297424052108</v>
      </c>
      <c r="E60" s="173">
        <f t="shared" si="52"/>
        <v>3.167137286322304</v>
      </c>
      <c r="F60" s="173">
        <f t="shared" si="52"/>
        <v>2.6272939143480389</v>
      </c>
      <c r="H60" s="68">
        <f t="shared" si="21"/>
        <v>-16.565237473183441</v>
      </c>
      <c r="I60" s="69">
        <f t="shared" si="22"/>
        <v>39.005495319753116</v>
      </c>
      <c r="J60" s="69">
        <f t="shared" si="23"/>
        <v>22.440257846569679</v>
      </c>
      <c r="L60" t="str">
        <f t="shared" si="24"/>
        <v>53 Skilled construction and building trades</v>
      </c>
      <c r="M60" s="173">
        <f t="shared" ref="M60:Q60" si="63">M23/M$35*100</f>
        <v>6.6697273979741984</v>
      </c>
      <c r="N60" s="173">
        <f t="shared" si="63"/>
        <v>7.250854743321888</v>
      </c>
      <c r="O60" s="173">
        <f t="shared" si="63"/>
        <v>6.134428496912844</v>
      </c>
      <c r="P60" s="173">
        <f t="shared" si="63"/>
        <v>5.8286363284828768</v>
      </c>
      <c r="Q60" s="173">
        <f t="shared" si="63"/>
        <v>4.8735054072225061</v>
      </c>
      <c r="S60" s="68">
        <f t="shared" si="26"/>
        <v>-16.244729517438099</v>
      </c>
      <c r="T60" s="69">
        <f t="shared" si="27"/>
        <v>39.110045315062358</v>
      </c>
      <c r="U60" s="69">
        <f t="shared" si="28"/>
        <v>22.865315797624262</v>
      </c>
      <c r="W60" t="str">
        <f t="shared" si="29"/>
        <v>53 Skilled construction and building trades</v>
      </c>
      <c r="X60" s="173">
        <f t="shared" ref="X60:AB60" si="64">X23/X$35*100</f>
        <v>0.10895792978293374</v>
      </c>
      <c r="Y60" s="173">
        <f t="shared" si="64"/>
        <v>9.7404549621733755E-2</v>
      </c>
      <c r="Z60" s="173">
        <f t="shared" si="64"/>
        <v>0.12112364334814422</v>
      </c>
      <c r="AA60" s="173">
        <f t="shared" si="64"/>
        <v>6.9296610748228973E-2</v>
      </c>
      <c r="AB60" s="173">
        <f t="shared" si="64"/>
        <v>7.1812396069887222E-2</v>
      </c>
      <c r="AD60" s="68">
        <f t="shared" si="31"/>
        <v>-35.594222696279218</v>
      </c>
      <c r="AE60" s="69">
        <f t="shared" si="32"/>
        <v>32.798222519964035</v>
      </c>
      <c r="AF60" s="69">
        <f t="shared" si="33"/>
        <v>-2.7960001763151907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2.0300734112162178</v>
      </c>
      <c r="C61" s="173">
        <f t="shared" si="52"/>
        <v>1.6878950224464235</v>
      </c>
      <c r="D61" s="173">
        <f t="shared" si="52"/>
        <v>1.7465991430873768</v>
      </c>
      <c r="E61" s="173">
        <f t="shared" si="52"/>
        <v>1.719643266933915</v>
      </c>
      <c r="F61" s="173">
        <f t="shared" si="52"/>
        <v>1.6394043412739114</v>
      </c>
      <c r="H61" s="68">
        <f t="shared" si="21"/>
        <v>0.34020067765148326</v>
      </c>
      <c r="I61" s="69">
        <f t="shared" si="22"/>
        <v>43.025502076072222</v>
      </c>
      <c r="J61" s="69">
        <f t="shared" si="23"/>
        <v>43.365702753723703</v>
      </c>
      <c r="L61" t="str">
        <f t="shared" si="24"/>
        <v>54 Textiles, printing and other skilled trades</v>
      </c>
      <c r="M61" s="173">
        <f t="shared" ref="M61:Q61" si="65">M24/M$35*100</f>
        <v>2.4102974920726878</v>
      </c>
      <c r="N61" s="173">
        <f t="shared" si="65"/>
        <v>1.977116768253516</v>
      </c>
      <c r="O61" s="173">
        <f t="shared" si="65"/>
        <v>1.8918681358901464</v>
      </c>
      <c r="P61" s="173">
        <f t="shared" si="65"/>
        <v>1.850278128758672</v>
      </c>
      <c r="Q61" s="173">
        <f t="shared" si="65"/>
        <v>1.7296755841948706</v>
      </c>
      <c r="S61" s="68">
        <f t="shared" si="26"/>
        <v>-3.6129709064132904</v>
      </c>
      <c r="T61" s="69">
        <f t="shared" si="27"/>
        <v>31.57917782693923</v>
      </c>
      <c r="U61" s="69">
        <f t="shared" si="28"/>
        <v>27.966206920525945</v>
      </c>
      <c r="W61" t="str">
        <f t="shared" si="29"/>
        <v>54 Textiles, printing and other skilled trades</v>
      </c>
      <c r="X61" s="173">
        <f t="shared" ref="X61:AB61" si="66">X24/X$35*100</f>
        <v>1.5760680707936952</v>
      </c>
      <c r="Y61" s="173">
        <f t="shared" si="66"/>
        <v>1.3415366111734519</v>
      </c>
      <c r="Z61" s="173">
        <f t="shared" si="66"/>
        <v>1.5763030999363894</v>
      </c>
      <c r="AA61" s="173">
        <f t="shared" si="66"/>
        <v>1.5675913660321501</v>
      </c>
      <c r="AB61" s="173">
        <f t="shared" si="66"/>
        <v>1.53670408635655</v>
      </c>
      <c r="AD61" s="68">
        <f t="shared" si="31"/>
        <v>5.9021679574853998</v>
      </c>
      <c r="AE61" s="69">
        <f t="shared" si="32"/>
        <v>59.130060047874046</v>
      </c>
      <c r="AF61" s="69">
        <f t="shared" si="33"/>
        <v>65.032228005359443</v>
      </c>
    </row>
    <row r="62" spans="1:32" x14ac:dyDescent="0.2">
      <c r="A62" t="str">
        <f t="shared" si="19"/>
        <v>61 Caring personal service occupations</v>
      </c>
      <c r="B62" s="173">
        <f t="shared" si="52"/>
        <v>7.4463678779115163</v>
      </c>
      <c r="C62" s="173">
        <f t="shared" si="52"/>
        <v>7.2182770382696511</v>
      </c>
      <c r="D62" s="173">
        <f t="shared" si="52"/>
        <v>7.139736597874589</v>
      </c>
      <c r="E62" s="173">
        <f t="shared" si="52"/>
        <v>7.2622820985707408</v>
      </c>
      <c r="F62" s="173">
        <f t="shared" si="52"/>
        <v>7.6305053143856911</v>
      </c>
      <c r="H62" s="68">
        <f t="shared" si="21"/>
        <v>14.249218088659241</v>
      </c>
      <c r="I62" s="69">
        <f t="shared" si="22"/>
        <v>60.746569522497126</v>
      </c>
      <c r="J62" s="69">
        <f t="shared" si="23"/>
        <v>74.995787611156373</v>
      </c>
      <c r="L62" t="str">
        <f t="shared" si="24"/>
        <v>61 Caring personal service occupations</v>
      </c>
      <c r="M62" s="173">
        <f t="shared" ref="M62:Q62" si="67">M25/M$35*100</f>
        <v>1.5234299421405588</v>
      </c>
      <c r="N62" s="173">
        <f t="shared" si="67"/>
        <v>1.4986636070753787</v>
      </c>
      <c r="O62" s="173">
        <f t="shared" si="67"/>
        <v>1.4695719429753138</v>
      </c>
      <c r="P62" s="173">
        <f t="shared" si="67"/>
        <v>1.7089353171881241</v>
      </c>
      <c r="Q62" s="173">
        <f t="shared" si="67"/>
        <v>1.8956031072710242</v>
      </c>
      <c r="S62" s="68">
        <f t="shared" si="26"/>
        <v>35.988242802622061</v>
      </c>
      <c r="T62" s="69">
        <f t="shared" si="27"/>
        <v>53.822572976758643</v>
      </c>
      <c r="U62" s="69">
        <f t="shared" si="28"/>
        <v>89.810815779380704</v>
      </c>
      <c r="W62" t="str">
        <f t="shared" si="29"/>
        <v>61 Caring personal service occupations</v>
      </c>
      <c r="X62" s="173">
        <f t="shared" ref="X62:AB62" si="68">X25/X$35*100</f>
        <v>14.518632863795657</v>
      </c>
      <c r="Y62" s="173">
        <f t="shared" si="68"/>
        <v>14.067818090571219</v>
      </c>
      <c r="Z62" s="173">
        <f t="shared" si="68"/>
        <v>13.78676144546154</v>
      </c>
      <c r="AA62" s="173">
        <f t="shared" si="68"/>
        <v>13.726076851985319</v>
      </c>
      <c r="AB62" s="173">
        <f t="shared" si="68"/>
        <v>14.155018542950645</v>
      </c>
      <c r="AD62" s="68">
        <f t="shared" si="31"/>
        <v>11.532777075457245</v>
      </c>
      <c r="AE62" s="69">
        <f t="shared" si="32"/>
        <v>61.611770626943773</v>
      </c>
      <c r="AF62" s="69">
        <f t="shared" si="33"/>
        <v>73.144547702401013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2.2890918332836465</v>
      </c>
      <c r="C63" s="173">
        <f t="shared" si="52"/>
        <v>2.1218950014499374</v>
      </c>
      <c r="D63" s="173">
        <f t="shared" si="52"/>
        <v>1.988436196935353</v>
      </c>
      <c r="E63" s="173">
        <f t="shared" si="52"/>
        <v>1.7908952349212077</v>
      </c>
      <c r="F63" s="173">
        <f t="shared" si="52"/>
        <v>1.7367137047572017</v>
      </c>
      <c r="H63" s="68">
        <f t="shared" si="21"/>
        <v>-6.6318619217445782</v>
      </c>
      <c r="I63" s="69">
        <f t="shared" si="22"/>
        <v>47.747167968725542</v>
      </c>
      <c r="J63" s="69">
        <f t="shared" si="23"/>
        <v>41.115306046980962</v>
      </c>
      <c r="L63" t="str">
        <f t="shared" si="24"/>
        <v>62 Leisure, travel and related personal service occupations</v>
      </c>
      <c r="M63" s="173">
        <f t="shared" ref="M63:Q63" si="69">M26/M$35*100</f>
        <v>1.0935624781342357</v>
      </c>
      <c r="N63" s="173">
        <f t="shared" si="69"/>
        <v>1.1236168148657755</v>
      </c>
      <c r="O63" s="173">
        <f t="shared" si="69"/>
        <v>1.1012831622181305</v>
      </c>
      <c r="P63" s="173">
        <f t="shared" si="69"/>
        <v>1.0364069089869758</v>
      </c>
      <c r="Q63" s="173">
        <f t="shared" si="69"/>
        <v>1.0498525687326539</v>
      </c>
      <c r="S63" s="68">
        <f t="shared" si="26"/>
        <v>0.50186427735732531</v>
      </c>
      <c r="T63" s="69">
        <f t="shared" si="27"/>
        <v>42.478170602677409</v>
      </c>
      <c r="U63" s="69">
        <f t="shared" si="28"/>
        <v>42.980034880034736</v>
      </c>
      <c r="W63" t="str">
        <f t="shared" si="29"/>
        <v>62 Leisure, travel and related personal service occupations</v>
      </c>
      <c r="X63" s="173">
        <f t="shared" ref="X63:AB63" si="70">X26/X$35*100</f>
        <v>3.7166098133313703</v>
      </c>
      <c r="Y63" s="173">
        <f t="shared" si="70"/>
        <v>3.3173861833072449</v>
      </c>
      <c r="Z63" s="173">
        <f t="shared" si="70"/>
        <v>3.0284286176637969</v>
      </c>
      <c r="AA63" s="173">
        <f t="shared" si="70"/>
        <v>2.669078765442968</v>
      </c>
      <c r="AB63" s="173">
        <f t="shared" si="70"/>
        <v>2.5181454373889589</v>
      </c>
      <c r="AD63" s="68">
        <f t="shared" si="31"/>
        <v>-9.6729550937073121</v>
      </c>
      <c r="AE63" s="69">
        <f t="shared" si="32"/>
        <v>49.993330978877943</v>
      </c>
      <c r="AF63" s="69">
        <f t="shared" si="33"/>
        <v>40.320375885170627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9.172577224125375E-2</v>
      </c>
      <c r="C64" s="173">
        <f t="shared" si="52"/>
        <v>8.0085561251705434E-2</v>
      </c>
      <c r="D64" s="173">
        <f t="shared" si="52"/>
        <v>0.10121977327827412</v>
      </c>
      <c r="E64" s="173">
        <f t="shared" si="52"/>
        <v>7.2768723962625723E-2</v>
      </c>
      <c r="F64" s="173">
        <f t="shared" si="52"/>
        <v>7.8039903458024265E-2</v>
      </c>
      <c r="H64" s="68">
        <f t="shared" si="21"/>
        <v>-17.579832937986065</v>
      </c>
      <c r="I64" s="69">
        <f t="shared" si="22"/>
        <v>38.978733193445116</v>
      </c>
      <c r="J64" s="69">
        <f t="shared" si="23"/>
        <v>21.398900255459047</v>
      </c>
      <c r="L64" t="str">
        <f t="shared" si="24"/>
        <v>63 Community and civil enforcement occupations</v>
      </c>
      <c r="M64" s="173">
        <f t="shared" ref="M64:Q64" si="71">M27/M$35*100</f>
        <v>0.12988671565439863</v>
      </c>
      <c r="N64" s="173">
        <f t="shared" si="71"/>
        <v>0.10134731453105399</v>
      </c>
      <c r="O64" s="173">
        <f t="shared" si="71"/>
        <v>0.14716051937734551</v>
      </c>
      <c r="P64" s="173">
        <f t="shared" si="71"/>
        <v>8.2821697492129975E-2</v>
      </c>
      <c r="Q64" s="173">
        <f t="shared" si="71"/>
        <v>9.458839463728827E-2</v>
      </c>
      <c r="S64" s="68">
        <f t="shared" si="26"/>
        <v>-32.237199746298849</v>
      </c>
      <c r="T64" s="69">
        <f t="shared" si="27"/>
        <v>26.227984784341352</v>
      </c>
      <c r="U64" s="69">
        <f t="shared" si="28"/>
        <v>-6.0092149619574959</v>
      </c>
      <c r="W64" t="str">
        <f t="shared" si="29"/>
        <v>63 Community and civil enforcement occupations</v>
      </c>
      <c r="X64" s="173">
        <f t="shared" ref="X64:AB64" si="72">X27/X$35*100</f>
        <v>4.6159820536922358E-2</v>
      </c>
      <c r="Y64" s="173">
        <f t="shared" si="72"/>
        <v>5.4623481745329237E-2</v>
      </c>
      <c r="Z64" s="173">
        <f t="shared" si="72"/>
        <v>4.7364321201876461E-2</v>
      </c>
      <c r="AA64" s="173">
        <f t="shared" si="72"/>
        <v>6.1067607480206371E-2</v>
      </c>
      <c r="AB64" s="173">
        <f t="shared" si="72"/>
        <v>5.9212930353243154E-2</v>
      </c>
      <c r="AD64" s="68">
        <f t="shared" si="31"/>
        <v>35.80619169283176</v>
      </c>
      <c r="AE64" s="69">
        <f t="shared" si="32"/>
        <v>85.420346992979049</v>
      </c>
      <c r="AF64" s="69">
        <f t="shared" si="33"/>
        <v>121.22653868581079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6.5413188553865451</v>
      </c>
      <c r="C65" s="173">
        <f t="shared" si="73"/>
        <v>5.7042590377070272</v>
      </c>
      <c r="D65" s="173">
        <f t="shared" si="73"/>
        <v>5.7268079160492817</v>
      </c>
      <c r="E65" s="173">
        <f t="shared" si="73"/>
        <v>5.4532389352994572</v>
      </c>
      <c r="F65" s="173">
        <f t="shared" si="73"/>
        <v>5.1121248061391862</v>
      </c>
      <c r="H65" s="68">
        <f t="shared" si="21"/>
        <v>-4.573068597724081</v>
      </c>
      <c r="I65" s="69">
        <f t="shared" si="22"/>
        <v>44.108837040515901</v>
      </c>
      <c r="J65" s="69">
        <f t="shared" si="23"/>
        <v>39.53576844279182</v>
      </c>
      <c r="L65" t="str">
        <f t="shared" si="24"/>
        <v>71 Sales occupations</v>
      </c>
      <c r="M65" s="173">
        <f t="shared" ref="M65:Q65" si="74">M28/M$35*100</f>
        <v>4.802531607077972</v>
      </c>
      <c r="N65" s="173">
        <f t="shared" si="74"/>
        <v>4.570839950964074</v>
      </c>
      <c r="O65" s="173">
        <f t="shared" si="74"/>
        <v>4.6566329979843939</v>
      </c>
      <c r="P65" s="173">
        <f t="shared" si="74"/>
        <v>4.4929243110584132</v>
      </c>
      <c r="Q65" s="173">
        <f t="shared" si="74"/>
        <v>4.2978990902636749</v>
      </c>
      <c r="S65" s="68">
        <f t="shared" si="26"/>
        <v>-2.696378336589603</v>
      </c>
      <c r="T65" s="69">
        <f t="shared" si="27"/>
        <v>32.237949363871607</v>
      </c>
      <c r="U65" s="69">
        <f t="shared" si="28"/>
        <v>29.541571027282</v>
      </c>
      <c r="W65" t="str">
        <f t="shared" si="29"/>
        <v>71 Sales occupations</v>
      </c>
      <c r="X65" s="173">
        <f t="shared" ref="X65:AB65" si="75">X28/X$35*100</f>
        <v>8.6175121748956176</v>
      </c>
      <c r="Y65" s="173">
        <f t="shared" si="75"/>
        <v>7.0615886295579351</v>
      </c>
      <c r="Z65" s="173">
        <f t="shared" si="75"/>
        <v>6.9813533665937104</v>
      </c>
      <c r="AA65" s="173">
        <f t="shared" si="75"/>
        <v>6.5709931246481457</v>
      </c>
      <c r="AB65" s="173">
        <f t="shared" si="75"/>
        <v>6.0384573332530715</v>
      </c>
      <c r="AD65" s="68">
        <f t="shared" si="31"/>
        <v>-6.0404959931706461</v>
      </c>
      <c r="AE65" s="69">
        <f t="shared" si="32"/>
        <v>53.39095788151392</v>
      </c>
      <c r="AF65" s="69">
        <f t="shared" si="33"/>
        <v>47.350461888343268</v>
      </c>
    </row>
    <row r="66" spans="1:32" x14ac:dyDescent="0.2">
      <c r="A66" t="str">
        <f t="shared" si="19"/>
        <v>72 Customer service occupations</v>
      </c>
      <c r="B66" s="173">
        <f t="shared" si="73"/>
        <v>1.7206603642529488</v>
      </c>
      <c r="C66" s="173">
        <f t="shared" si="73"/>
        <v>1.9120709677262384</v>
      </c>
      <c r="D66" s="173">
        <f t="shared" si="73"/>
        <v>2.0018168116444355</v>
      </c>
      <c r="E66" s="173">
        <f t="shared" si="73"/>
        <v>2.2276757056676244</v>
      </c>
      <c r="F66" s="173">
        <f t="shared" si="73"/>
        <v>2.4355224942838603</v>
      </c>
      <c r="H66" s="68">
        <f t="shared" si="21"/>
        <v>30.061853867915229</v>
      </c>
      <c r="I66" s="69">
        <f t="shared" si="22"/>
        <v>52.692491431779452</v>
      </c>
      <c r="J66" s="69">
        <f t="shared" si="23"/>
        <v>82.754345299694691</v>
      </c>
      <c r="L66" t="str">
        <f t="shared" si="24"/>
        <v>72 Customer service occupations</v>
      </c>
      <c r="M66" s="173">
        <f t="shared" ref="M66:Q66" si="76">M29/M$35*100</f>
        <v>1.3547662952523336</v>
      </c>
      <c r="N66" s="173">
        <f t="shared" si="76"/>
        <v>1.3748882890116543</v>
      </c>
      <c r="O66" s="173">
        <f t="shared" si="76"/>
        <v>1.6133564298480401</v>
      </c>
      <c r="P66" s="173">
        <f t="shared" si="76"/>
        <v>2.0090473475125061</v>
      </c>
      <c r="Q66" s="173">
        <f t="shared" si="76"/>
        <v>2.2612256874916596</v>
      </c>
      <c r="S66" s="68">
        <f t="shared" si="26"/>
        <v>47.760512260509266</v>
      </c>
      <c r="T66" s="69">
        <f t="shared" si="27"/>
        <v>45.136475821585051</v>
      </c>
      <c r="U66" s="69">
        <f t="shared" si="28"/>
        <v>92.896988082094325</v>
      </c>
      <c r="W66" t="str">
        <f t="shared" si="29"/>
        <v>72 Customer service occupations</v>
      </c>
      <c r="X66" s="173">
        <f t="shared" ref="X66:AB66" si="77">X29/X$35*100</f>
        <v>2.1575550001240491</v>
      </c>
      <c r="Y66" s="173">
        <f t="shared" si="77"/>
        <v>2.5553757740219769</v>
      </c>
      <c r="Z66" s="173">
        <f t="shared" si="77"/>
        <v>2.4572014375340387</v>
      </c>
      <c r="AA66" s="173">
        <f t="shared" si="77"/>
        <v>2.4821472684967838</v>
      </c>
      <c r="AB66" s="173">
        <f t="shared" si="77"/>
        <v>2.6338173876477882</v>
      </c>
      <c r="AD66" s="68">
        <f t="shared" si="31"/>
        <v>16.439205639578493</v>
      </c>
      <c r="AE66" s="69">
        <f t="shared" si="32"/>
        <v>58.508352746362036</v>
      </c>
      <c r="AF66" s="69">
        <f t="shared" si="33"/>
        <v>74.947558385940539</v>
      </c>
    </row>
    <row r="67" spans="1:32" x14ac:dyDescent="0.2">
      <c r="A67" t="str">
        <f t="shared" si="19"/>
        <v>81 Process, plant and machine operatives</v>
      </c>
      <c r="B67" s="173">
        <f t="shared" si="73"/>
        <v>4.2882433542552478</v>
      </c>
      <c r="C67" s="173">
        <f t="shared" si="73"/>
        <v>3.705257148862362</v>
      </c>
      <c r="D67" s="173">
        <f t="shared" si="73"/>
        <v>3.2791224719104104</v>
      </c>
      <c r="E67" s="173">
        <f t="shared" si="73"/>
        <v>3.3425410200420815</v>
      </c>
      <c r="F67" s="173">
        <f t="shared" si="73"/>
        <v>3.0204425942532445</v>
      </c>
      <c r="H67" s="68">
        <f t="shared" si="21"/>
        <v>-1.5320093269756352</v>
      </c>
      <c r="I67" s="69">
        <f t="shared" si="22"/>
        <v>41.17528047049916</v>
      </c>
      <c r="J67" s="69">
        <f t="shared" si="23"/>
        <v>39.643271143523521</v>
      </c>
      <c r="L67" t="str">
        <f t="shared" si="24"/>
        <v>81 Process, plant and machine operatives</v>
      </c>
      <c r="M67" s="173">
        <f t="shared" ref="M67:Q67" si="78">M30/M$35*100</f>
        <v>6.2629700371225336</v>
      </c>
      <c r="N67" s="173">
        <f t="shared" si="78"/>
        <v>5.2947769638204383</v>
      </c>
      <c r="O67" s="173">
        <f t="shared" si="78"/>
        <v>4.7043137441258844</v>
      </c>
      <c r="P67" s="173">
        <f t="shared" si="78"/>
        <v>4.6467564969159314</v>
      </c>
      <c r="Q67" s="173">
        <f t="shared" si="78"/>
        <v>4.1381340845864436</v>
      </c>
      <c r="S67" s="68">
        <f t="shared" si="26"/>
        <v>-7.2629915374380873</v>
      </c>
      <c r="T67" s="69">
        <f t="shared" si="27"/>
        <v>35.914822577529137</v>
      </c>
      <c r="U67" s="69">
        <f t="shared" si="28"/>
        <v>28.651831040091054</v>
      </c>
      <c r="W67" t="str">
        <f t="shared" si="29"/>
        <v>81 Process, plant and machine operatives</v>
      </c>
      <c r="X67" s="173">
        <f t="shared" ref="X67:AB67" si="79">X30/X$35*100</f>
        <v>1.9303273120174012</v>
      </c>
      <c r="Y67" s="173">
        <f t="shared" si="79"/>
        <v>1.8017226955332706</v>
      </c>
      <c r="Z67" s="173">
        <f t="shared" si="79"/>
        <v>1.6083981851306859</v>
      </c>
      <c r="AA67" s="173">
        <f t="shared" si="79"/>
        <v>1.8245048720022607</v>
      </c>
      <c r="AB67" s="173">
        <f t="shared" si="79"/>
        <v>1.7488615540244179</v>
      </c>
      <c r="AD67" s="68">
        <f t="shared" si="31"/>
        <v>18.118028743010292</v>
      </c>
      <c r="AE67" s="69">
        <f t="shared" si="32"/>
        <v>59.212013802826668</v>
      </c>
      <c r="AF67" s="69">
        <f t="shared" si="33"/>
        <v>77.33004254583696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3.8992542836403938</v>
      </c>
      <c r="C68" s="173">
        <f t="shared" si="73"/>
        <v>4.4143504111941994</v>
      </c>
      <c r="D68" s="173">
        <f t="shared" si="73"/>
        <v>4.0102705591314614</v>
      </c>
      <c r="E68" s="173">
        <f t="shared" si="73"/>
        <v>4.0237648594583124</v>
      </c>
      <c r="F68" s="173">
        <f t="shared" si="73"/>
        <v>3.8702095731931716</v>
      </c>
      <c r="H68" s="68">
        <f t="shared" si="21"/>
        <v>3.1675069978181396</v>
      </c>
      <c r="I68" s="69">
        <f t="shared" si="22"/>
        <v>54.572661606035624</v>
      </c>
      <c r="J68" s="69">
        <f t="shared" si="23"/>
        <v>57.74016860385376</v>
      </c>
      <c r="L68" t="str">
        <f t="shared" si="24"/>
        <v>82 Transport and mobile machine drivers and operatives</v>
      </c>
      <c r="M68" s="173">
        <f t="shared" ref="M68:Q68" si="80">M31/M$35*100</f>
        <v>6.8061636386932456</v>
      </c>
      <c r="N68" s="173">
        <f t="shared" si="80"/>
        <v>7.7173783255734447</v>
      </c>
      <c r="O68" s="173">
        <f t="shared" si="80"/>
        <v>7.096270067795829</v>
      </c>
      <c r="P68" s="173">
        <f t="shared" si="80"/>
        <v>7.0396367875727384</v>
      </c>
      <c r="Q68" s="173">
        <f t="shared" si="80"/>
        <v>6.7866648145230721</v>
      </c>
      <c r="S68" s="68">
        <f t="shared" si="26"/>
        <v>0.82565846398251985</v>
      </c>
      <c r="T68" s="69">
        <f t="shared" si="27"/>
        <v>52.990264081879381</v>
      </c>
      <c r="U68" s="69">
        <f t="shared" si="28"/>
        <v>53.815922545861895</v>
      </c>
      <c r="W68" t="str">
        <f t="shared" si="29"/>
        <v>82 Transport and mobile machine drivers and operatives</v>
      </c>
      <c r="X68" s="173">
        <f t="shared" ref="X68:AB68" si="81">X31/X$35*100</f>
        <v>0.42826852086226813</v>
      </c>
      <c r="Y68" s="173">
        <f t="shared" si="81"/>
        <v>0.45879894454294073</v>
      </c>
      <c r="Z68" s="173">
        <f t="shared" si="81"/>
        <v>0.39261275513642752</v>
      </c>
      <c r="AA68" s="173">
        <f t="shared" si="81"/>
        <v>0.51345334581951507</v>
      </c>
      <c r="AB68" s="173">
        <f t="shared" si="81"/>
        <v>0.55220167778947704</v>
      </c>
      <c r="AD68" s="68">
        <f t="shared" si="31"/>
        <v>52.787438990035149</v>
      </c>
      <c r="AE68" s="69">
        <f t="shared" si="32"/>
        <v>88.10107149200023</v>
      </c>
      <c r="AF68" s="69">
        <f t="shared" si="33"/>
        <v>140.8885104820354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2.2308964341383564</v>
      </c>
      <c r="C69" s="173">
        <f t="shared" si="73"/>
        <v>1.9029292147248622</v>
      </c>
      <c r="D69" s="173">
        <f t="shared" si="73"/>
        <v>1.6757321188999963</v>
      </c>
      <c r="E69" s="173">
        <f t="shared" si="73"/>
        <v>2.8838104341462554</v>
      </c>
      <c r="F69" s="173">
        <f t="shared" si="73"/>
        <v>3.1162511030219657</v>
      </c>
      <c r="H69" s="68">
        <f t="shared" si="21"/>
        <v>98.797069707237483</v>
      </c>
      <c r="I69" s="69">
        <f t="shared" si="22"/>
        <v>83.041971284185777</v>
      </c>
      <c r="J69" s="69">
        <f t="shared" si="23"/>
        <v>181.83904099142325</v>
      </c>
      <c r="L69" t="str">
        <f t="shared" si="24"/>
        <v>91 Elementary trades and related occupations</v>
      </c>
      <c r="M69" s="173">
        <f t="shared" ref="M69:Q70" si="82">M32/M$35*100</f>
        <v>3.0422663896284061</v>
      </c>
      <c r="N69" s="173">
        <f t="shared" si="82"/>
        <v>2.6503979227897374</v>
      </c>
      <c r="O69" s="173">
        <f t="shared" si="82"/>
        <v>2.4148515646175936</v>
      </c>
      <c r="P69" s="173">
        <f t="shared" si="82"/>
        <v>3.2281917612967121</v>
      </c>
      <c r="Q69" s="173">
        <f t="shared" si="82"/>
        <v>3.4114206059568635</v>
      </c>
      <c r="S69" s="68">
        <f t="shared" si="26"/>
        <v>48.932551368332007</v>
      </c>
      <c r="T69" s="69">
        <f t="shared" si="27"/>
        <v>47.113540741087583</v>
      </c>
      <c r="U69" s="69">
        <f t="shared" si="28"/>
        <v>96.046092109419575</v>
      </c>
      <c r="W69" t="str">
        <f t="shared" si="29"/>
        <v>91 Elementary trades and related occupations</v>
      </c>
      <c r="X69" s="173">
        <f t="shared" ref="X69:AB70" si="83">X32/X$35*100</f>
        <v>1.2620827492683313</v>
      </c>
      <c r="Y69" s="173">
        <f t="shared" si="83"/>
        <v>1.0077957126461832</v>
      </c>
      <c r="Z69" s="173">
        <f t="shared" si="83"/>
        <v>0.80927662421262425</v>
      </c>
      <c r="AA69" s="173">
        <f t="shared" si="83"/>
        <v>2.4829692291504357</v>
      </c>
      <c r="AB69" s="173">
        <f t="shared" si="83"/>
        <v>2.7804411350370648</v>
      </c>
      <c r="AD69" s="68">
        <f t="shared" si="31"/>
        <v>273.22527201569113</v>
      </c>
      <c r="AE69" s="69">
        <f t="shared" si="32"/>
        <v>208.72114678134776</v>
      </c>
      <c r="AF69" s="69">
        <f t="shared" si="33"/>
        <v>481.94641879703886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9.3046453061922101</v>
      </c>
      <c r="C70" s="173">
        <f t="shared" si="73"/>
        <v>9.8308708042784279</v>
      </c>
      <c r="D70" s="173">
        <f t="shared" si="73"/>
        <v>9.0172799415081872</v>
      </c>
      <c r="E70" s="173">
        <f t="shared" si="73"/>
        <v>7.8775890843596388</v>
      </c>
      <c r="F70" s="173">
        <f t="shared" si="73"/>
        <v>6.9830128662009825</v>
      </c>
      <c r="H70" s="68">
        <f t="shared" si="21"/>
        <v>-17.215426267917223</v>
      </c>
      <c r="I70" s="69">
        <f t="shared" si="22"/>
        <v>43.380743682333517</v>
      </c>
      <c r="J70" s="69">
        <f t="shared" si="23"/>
        <v>26.165317414416293</v>
      </c>
      <c r="L70" t="str">
        <f t="shared" si="24"/>
        <v>92 Elementary administration and service occupations</v>
      </c>
      <c r="M70" s="173">
        <f t="shared" si="82"/>
        <v>8.4914125059451138</v>
      </c>
      <c r="N70" s="173">
        <f t="shared" si="82"/>
        <v>8.5805190152657875</v>
      </c>
      <c r="O70" s="173">
        <f t="shared" si="82"/>
        <v>8.2198876411502759</v>
      </c>
      <c r="P70" s="173">
        <f t="shared" si="82"/>
        <v>7.8879343337156334</v>
      </c>
      <c r="Q70" s="173">
        <f t="shared" si="82"/>
        <v>7.238881738167513</v>
      </c>
      <c r="S70" s="68">
        <f t="shared" si="26"/>
        <v>-7.1567355183600005</v>
      </c>
      <c r="T70" s="69">
        <f t="shared" si="27"/>
        <v>39.36117939890115</v>
      </c>
      <c r="U70" s="69">
        <f t="shared" si="28"/>
        <v>32.204443880541149</v>
      </c>
      <c r="W70" t="str">
        <f t="shared" si="29"/>
        <v>92 Elementary administration and service occupations</v>
      </c>
      <c r="X70" s="173">
        <f t="shared" si="83"/>
        <v>10.275683314850886</v>
      </c>
      <c r="Y70" s="173">
        <f t="shared" si="83"/>
        <v>11.328233521477408</v>
      </c>
      <c r="Z70" s="173">
        <f t="shared" si="83"/>
        <v>9.9520475816637521</v>
      </c>
      <c r="AA70" s="173">
        <f t="shared" si="83"/>
        <v>7.8655477746517013</v>
      </c>
      <c r="AB70" s="173">
        <f t="shared" si="83"/>
        <v>6.6919146434880465</v>
      </c>
      <c r="AD70" s="68">
        <f t="shared" si="31"/>
        <v>-26.954698946134815</v>
      </c>
      <c r="AE70" s="69">
        <f t="shared" si="32"/>
        <v>47.272664965000821</v>
      </c>
      <c r="AF70" s="69">
        <f t="shared" si="33"/>
        <v>20.317966018866006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6.9010884676680551</v>
      </c>
      <c r="I72" s="67">
        <f>IF(D35&gt;0,I35/D35*100,0)</f>
        <v>49.70225732159134</v>
      </c>
      <c r="J72" s="67">
        <f>IF(D35&gt;0,(J35/D35)*100,0)</f>
        <v>56.603345789259386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5.4252894135371621</v>
      </c>
      <c r="T72" s="67">
        <f t="shared" ref="T72" si="85">IF(O35&gt;0,T35/O35*100,0)</f>
        <v>41.283502805656859</v>
      </c>
      <c r="U72" s="67">
        <f t="shared" ref="U72" si="86">IF(O35&gt;0,(U35/O35)*100,0)</f>
        <v>46.708792219194009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8.6311392827493023</v>
      </c>
      <c r="AE72" s="67">
        <f t="shared" ref="AE72" si="88">IF(Z35&gt;0,AE35/Z35*100,0)</f>
        <v>59.571401139981091</v>
      </c>
      <c r="AF72" s="67">
        <f t="shared" ref="AF72" si="89">IF(Z35&gt;0,(AF35/Z35)*100,0)</f>
        <v>68.202540422730394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Worcestershire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Worcestershire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Worcestershire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4.7084523970829517</v>
      </c>
      <c r="C82" s="18">
        <f t="shared" ref="B82:E107" si="96">IF(AND(D$6-C$6 &lt;&gt; 0,C8&lt;&gt;0,D8&lt;&gt;0),(EXP(LN(D8/C8)/(D$6-C$6))-1)*100,0)</f>
        <v>2.4165722725617789</v>
      </c>
      <c r="D82" s="18">
        <f t="shared" si="96"/>
        <v>-1.9589059970186673</v>
      </c>
      <c r="E82" s="18">
        <f t="shared" si="96"/>
        <v>0.9421515346269782</v>
      </c>
      <c r="F82" s="18">
        <f t="shared" ref="F82:F107" si="97">IF(AND(F$6-D$6 &lt;&gt; 0,D8&lt;&gt;0,F8&lt;&gt;0),(EXP(LN(F8/D8)/(F$6-D$6))-1)*100,0)</f>
        <v>-3.4282431722854056E-2</v>
      </c>
      <c r="H82" s="18">
        <f t="shared" ref="H82:H107" si="98">IF($F$6-$D$6 &lt;&gt; 0,(EXP(LN(1+(H45/100))/($F$6-$D$6))-1)*100,0)</f>
        <v>-3.4282431722854056E-2</v>
      </c>
      <c r="I82" s="18">
        <f t="shared" ref="I82:I107" si="99">IF(D8&gt;0,((1+(I8/D8))^(1/($F$6-$D$6))-1)*100,0)</f>
        <v>2.6520468225864624</v>
      </c>
      <c r="J82" s="18">
        <f t="shared" ref="J82:J107" si="100">IF($F$6-$D$6 &lt;&gt; 0,(EXP(LN(1+(J45/100))/($F$6-$D$6))-1)*100,0)</f>
        <v>2.628301054410187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3.8268495002713232</v>
      </c>
      <c r="N82" s="18">
        <f t="shared" si="102"/>
        <v>1.263522598919109</v>
      </c>
      <c r="O82" s="18">
        <f t="shared" si="102"/>
        <v>-2.7351541542374402</v>
      </c>
      <c r="P82" s="18">
        <f t="shared" si="102"/>
        <v>0.51622051610542563</v>
      </c>
      <c r="Q82" s="18">
        <f t="shared" ref="Q82:Q107" si="103">IF(AND(Q$6-O$6 &lt;&gt; 0,O8&lt;&gt;0,Q8&lt;&gt;0),(EXP(LN(Q8/O8)/(Q$6-O$6))-1)*100,0)</f>
        <v>-0.57947139398897285</v>
      </c>
      <c r="S82" s="18">
        <f t="shared" ref="S82:S107" si="104">IF($F$6-$D$6 &lt;&gt; 0,(EXP(LN(1+(S45/100))/($F$6-$D$6))-1)*100,0)</f>
        <v>-0.57947139398897285</v>
      </c>
      <c r="T82" s="18">
        <f t="shared" ref="T82:T107" si="105">IF(O8&gt;0,((1+(T8/O8))^(1/($F$6-$D$6))-1)*100,0)</f>
        <v>2.3560689710482974</v>
      </c>
      <c r="U82" s="18">
        <f t="shared" ref="U82:U107" si="106">IF($F$6-$D$6 &lt;&gt; 0,(EXP(LN(1+(U45/100))/($F$6-$D$6))-1)*100,0)</f>
        <v>1.9428869974991381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6.8140014391184334</v>
      </c>
      <c r="Y82" s="18">
        <f t="shared" si="108"/>
        <v>4.9824282582181745</v>
      </c>
      <c r="Z82" s="18">
        <f t="shared" si="108"/>
        <v>-0.37116972174352503</v>
      </c>
      <c r="AA82" s="18">
        <f t="shared" si="108"/>
        <v>1.7108450727776781</v>
      </c>
      <c r="AB82" s="18">
        <f t="shared" ref="AB82:AB107" si="109">IF(AND(AB$6-Z$6 &lt;&gt; 0,Z8&lt;&gt;0,AB8&lt;&gt;0),(EXP(LN(AB8/Z8)/(AB$6-Z$6))-1)*100,0)</f>
        <v>1.0120501302832485</v>
      </c>
      <c r="AD82" s="18">
        <f t="shared" ref="AD82:AD107" si="110">IF($F$6-$D$6 &lt;&gt; 0,(EXP(LN(1+(AD45/100))/($F$6-$D$6))-1)*100,0)</f>
        <v>1.0120501302832485</v>
      </c>
      <c r="AE82" s="18">
        <f t="shared" ref="AE82:AE107" si="111">IF(Z8&gt;0,((1+(AE8/Z8))^(1/($F$6-$D$6))-1)*100,0)</f>
        <v>3.2497019247142989</v>
      </c>
      <c r="AF82" s="18">
        <f t="shared" ref="AF82:AF107" si="112">IF($F$6-$D$6 &lt;&gt; 0,(EXP(LN(1+(AF45/100))/($F$6-$D$6))-1)*100,0)</f>
        <v>3.9136423390665032</v>
      </c>
    </row>
    <row r="83" spans="1:32" x14ac:dyDescent="0.2">
      <c r="A83" t="str">
        <f t="shared" si="95"/>
        <v>12 Other managers and proprietors</v>
      </c>
      <c r="B83" s="18">
        <f t="shared" si="96"/>
        <v>2.4467260004312985</v>
      </c>
      <c r="C83" s="18">
        <f t="shared" si="96"/>
        <v>4.1369620567928811</v>
      </c>
      <c r="D83" s="18">
        <f t="shared" si="96"/>
        <v>0.60642642882007269</v>
      </c>
      <c r="E83" s="18">
        <f t="shared" si="96"/>
        <v>1.3558992908019096</v>
      </c>
      <c r="F83" s="18">
        <f t="shared" si="97"/>
        <v>1.1054566888296202</v>
      </c>
      <c r="H83" s="18">
        <f t="shared" si="98"/>
        <v>1.1054566888296202</v>
      </c>
      <c r="I83" s="18">
        <f t="shared" si="99"/>
        <v>3.242247288833533</v>
      </c>
      <c r="J83" s="18">
        <f t="shared" si="100"/>
        <v>3.9698586747856979</v>
      </c>
      <c r="L83" t="str">
        <f t="shared" si="101"/>
        <v>12 Other managers and proprietors</v>
      </c>
      <c r="M83" s="18">
        <f t="shared" si="102"/>
        <v>3.069237214015641</v>
      </c>
      <c r="N83" s="18">
        <f t="shared" si="102"/>
        <v>-5.4293455799637291</v>
      </c>
      <c r="O83" s="18">
        <f t="shared" si="102"/>
        <v>2.4159961511401207</v>
      </c>
      <c r="P83" s="18">
        <f t="shared" si="102"/>
        <v>1.3125477641823036</v>
      </c>
      <c r="Q83" s="18">
        <f t="shared" si="103"/>
        <v>1.6790365552113551</v>
      </c>
      <c r="S83" s="18">
        <f t="shared" si="104"/>
        <v>1.6790365552113551</v>
      </c>
      <c r="T83" s="18">
        <f t="shared" si="105"/>
        <v>3.1830528965768767</v>
      </c>
      <c r="U83" s="18">
        <f t="shared" si="106"/>
        <v>4.3121238778453197</v>
      </c>
      <c r="W83" t="str">
        <f t="shared" si="107"/>
        <v>12 Other managers and proprietors</v>
      </c>
      <c r="X83" s="18">
        <f t="shared" si="108"/>
        <v>1.5028056926321254</v>
      </c>
      <c r="Y83" s="18">
        <f t="shared" si="108"/>
        <v>19.209046770579754</v>
      </c>
      <c r="Z83" s="18">
        <f t="shared" si="108"/>
        <v>-1.8558071777182161</v>
      </c>
      <c r="AA83" s="18">
        <f t="shared" si="108"/>
        <v>1.4226220279045743</v>
      </c>
      <c r="AB83" s="18">
        <f t="shared" si="109"/>
        <v>0.31782135271849477</v>
      </c>
      <c r="AD83" s="18">
        <f t="shared" si="110"/>
        <v>0.31782135271849477</v>
      </c>
      <c r="AE83" s="18">
        <f t="shared" si="111"/>
        <v>3.3155726349435977</v>
      </c>
      <c r="AF83" s="18">
        <f t="shared" si="112"/>
        <v>3.518605112926787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3.7620443234654743</v>
      </c>
      <c r="C84" s="18">
        <f t="shared" si="96"/>
        <v>5.1352180892093369</v>
      </c>
      <c r="D84" s="18">
        <f t="shared" si="96"/>
        <v>3.9809849406084563</v>
      </c>
      <c r="E84" s="18">
        <f t="shared" si="96"/>
        <v>1.3306670359527706</v>
      </c>
      <c r="F84" s="18">
        <f t="shared" si="97"/>
        <v>2.2065141800884369</v>
      </c>
      <c r="H84" s="18">
        <f t="shared" si="98"/>
        <v>2.2065141800884369</v>
      </c>
      <c r="I84" s="18">
        <f t="shared" si="99"/>
        <v>2.524941030299499</v>
      </c>
      <c r="J84" s="18">
        <f t="shared" si="100"/>
        <v>4.1523300291309351</v>
      </c>
      <c r="L84" t="str">
        <f t="shared" si="101"/>
        <v>21 Science, research, engineering and technology professionals</v>
      </c>
      <c r="M84" s="18">
        <f t="shared" si="102"/>
        <v>3.9953732529793617</v>
      </c>
      <c r="N84" s="18">
        <f t="shared" si="102"/>
        <v>1.7250670004631319</v>
      </c>
      <c r="O84" s="18">
        <f t="shared" si="102"/>
        <v>3.4679949323118908</v>
      </c>
      <c r="P84" s="18">
        <f t="shared" si="102"/>
        <v>1.0857125911567955</v>
      </c>
      <c r="Q84" s="18">
        <f t="shared" si="103"/>
        <v>1.8736489911993282</v>
      </c>
      <c r="S84" s="18">
        <f t="shared" si="104"/>
        <v>1.8736489911993282</v>
      </c>
      <c r="T84" s="18">
        <f t="shared" si="105"/>
        <v>2.2395540625611998</v>
      </c>
      <c r="U84" s="18">
        <f t="shared" si="106"/>
        <v>3.6621134723765492</v>
      </c>
      <c r="W84" t="str">
        <f t="shared" si="107"/>
        <v>21 Science, research, engineering and technology professionals</v>
      </c>
      <c r="X84" s="18">
        <f t="shared" si="108"/>
        <v>2.4987092733632865</v>
      </c>
      <c r="Y84" s="18">
        <f t="shared" si="108"/>
        <v>24.282273478398221</v>
      </c>
      <c r="Z84" s="18">
        <f t="shared" si="108"/>
        <v>6.2170957810521621</v>
      </c>
      <c r="AA84" s="18">
        <f t="shared" si="108"/>
        <v>2.2674415802621084</v>
      </c>
      <c r="AB84" s="18">
        <f t="shared" si="109"/>
        <v>3.5673987557468312</v>
      </c>
      <c r="AD84" s="18">
        <f t="shared" si="110"/>
        <v>3.5673987557468312</v>
      </c>
      <c r="AE84" s="18">
        <f t="shared" si="111"/>
        <v>3.7103171582358208</v>
      </c>
      <c r="AF84" s="18">
        <f t="shared" si="112"/>
        <v>6.0656986396883106</v>
      </c>
    </row>
    <row r="85" spans="1:32" x14ac:dyDescent="0.2">
      <c r="A85" t="str">
        <f t="shared" si="95"/>
        <v>22 Health professionals</v>
      </c>
      <c r="B85" s="18">
        <f t="shared" si="96"/>
        <v>4.9528048391088708</v>
      </c>
      <c r="C85" s="18">
        <f t="shared" si="96"/>
        <v>-2.0772830666303421</v>
      </c>
      <c r="D85" s="18">
        <f t="shared" si="96"/>
        <v>-0.33706354848650477</v>
      </c>
      <c r="E85" s="18">
        <f t="shared" si="96"/>
        <v>0.75896681963620871</v>
      </c>
      <c r="F85" s="18">
        <f t="shared" si="97"/>
        <v>0.39229059528944621</v>
      </c>
      <c r="H85" s="18">
        <f t="shared" si="98"/>
        <v>0.39229059528944621</v>
      </c>
      <c r="I85" s="18">
        <f t="shared" si="99"/>
        <v>2.8825239649493684</v>
      </c>
      <c r="J85" s="18">
        <f t="shared" si="100"/>
        <v>3.1485429249711094</v>
      </c>
      <c r="L85" t="str">
        <f t="shared" si="101"/>
        <v>22 Health professionals</v>
      </c>
      <c r="M85" s="18">
        <f t="shared" si="102"/>
        <v>5.3659732753407186</v>
      </c>
      <c r="N85" s="18">
        <f t="shared" si="102"/>
        <v>6.0714036942657978</v>
      </c>
      <c r="O85" s="18">
        <f t="shared" si="102"/>
        <v>-0.34277326680168807</v>
      </c>
      <c r="P85" s="18">
        <f t="shared" si="102"/>
        <v>0.68906610596695117</v>
      </c>
      <c r="Q85" s="18">
        <f t="shared" si="103"/>
        <v>0.34393801755567832</v>
      </c>
      <c r="S85" s="18">
        <f t="shared" si="104"/>
        <v>0.34393801755567832</v>
      </c>
      <c r="T85" s="18">
        <f t="shared" si="105"/>
        <v>2.1899134983371482</v>
      </c>
      <c r="U85" s="18">
        <f t="shared" si="106"/>
        <v>2.4455557134345662</v>
      </c>
      <c r="W85" t="str">
        <f t="shared" si="107"/>
        <v>22 Health professionals</v>
      </c>
      <c r="X85" s="18">
        <f t="shared" si="108"/>
        <v>4.8243157166415473</v>
      </c>
      <c r="Y85" s="18">
        <f t="shared" si="108"/>
        <v>-4.6442420851113386</v>
      </c>
      <c r="Z85" s="18">
        <f t="shared" si="108"/>
        <v>-0.33506308701117815</v>
      </c>
      <c r="AA85" s="18">
        <f t="shared" si="108"/>
        <v>0.78334874266572374</v>
      </c>
      <c r="AB85" s="18">
        <f t="shared" si="109"/>
        <v>0.409157208967037</v>
      </c>
      <c r="AD85" s="18">
        <f t="shared" si="110"/>
        <v>0.409157208967037</v>
      </c>
      <c r="AE85" s="18">
        <f t="shared" si="111"/>
        <v>3.1105432173291536</v>
      </c>
      <c r="AF85" s="18">
        <f t="shared" si="112"/>
        <v>3.3798033372512082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0.56734250284786736</v>
      </c>
      <c r="C86" s="18">
        <f t="shared" si="96"/>
        <v>6.2215234348333537</v>
      </c>
      <c r="D86" s="18">
        <f t="shared" si="96"/>
        <v>-8.2228704981524015E-2</v>
      </c>
      <c r="E86" s="18">
        <f t="shared" si="96"/>
        <v>1.0027063148561055</v>
      </c>
      <c r="F86" s="18">
        <f t="shared" si="97"/>
        <v>0.63975863793308552</v>
      </c>
      <c r="H86" s="18">
        <f t="shared" si="98"/>
        <v>0.63975863793308552</v>
      </c>
      <c r="I86" s="18">
        <f t="shared" si="99"/>
        <v>2.8322457681291935</v>
      </c>
      <c r="J86" s="18">
        <f t="shared" si="100"/>
        <v>3.2715096840582936</v>
      </c>
      <c r="L86" t="str">
        <f t="shared" si="101"/>
        <v>23 Teaching and other educational professionals</v>
      </c>
      <c r="M86" s="18">
        <f t="shared" si="102"/>
        <v>-0.78386985057000702</v>
      </c>
      <c r="N86" s="18">
        <f t="shared" si="102"/>
        <v>7.8153814576444214</v>
      </c>
      <c r="O86" s="18">
        <f t="shared" si="102"/>
        <v>0.45053071065486172</v>
      </c>
      <c r="P86" s="18">
        <f t="shared" si="102"/>
        <v>0.75538694655323813</v>
      </c>
      <c r="Q86" s="18">
        <f t="shared" si="103"/>
        <v>0.65366553912431513</v>
      </c>
      <c r="S86" s="18">
        <f t="shared" si="104"/>
        <v>0.65366553912431513</v>
      </c>
      <c r="T86" s="18">
        <f t="shared" si="105"/>
        <v>2.4935773548036888</v>
      </c>
      <c r="U86" s="18">
        <f t="shared" si="106"/>
        <v>2.9630432062756951</v>
      </c>
      <c r="W86" t="str">
        <f t="shared" si="107"/>
        <v>23 Teaching and other educational professionals</v>
      </c>
      <c r="X86" s="18">
        <f t="shared" si="108"/>
        <v>1.2313452519969292</v>
      </c>
      <c r="Y86" s="18">
        <f t="shared" si="108"/>
        <v>5.4767465629794287</v>
      </c>
      <c r="Z86" s="18">
        <f t="shared" si="108"/>
        <v>-0.34075835749568517</v>
      </c>
      <c r="AA86" s="18">
        <f t="shared" si="108"/>
        <v>1.1236020601062657</v>
      </c>
      <c r="AB86" s="18">
        <f t="shared" si="109"/>
        <v>0.63310664187077315</v>
      </c>
      <c r="AD86" s="18">
        <f t="shared" si="110"/>
        <v>0.63310664187077315</v>
      </c>
      <c r="AE86" s="18">
        <f t="shared" si="111"/>
        <v>2.9886544513391344</v>
      </c>
      <c r="AF86" s="18">
        <f t="shared" si="112"/>
        <v>3.4144119668742423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4.7921350279027664</v>
      </c>
      <c r="C87" s="18">
        <f t="shared" si="96"/>
        <v>9.2949334666400318</v>
      </c>
      <c r="D87" s="18">
        <f t="shared" si="96"/>
        <v>0.8832222855505778</v>
      </c>
      <c r="E87" s="18">
        <f t="shared" si="96"/>
        <v>1.1884957102159754</v>
      </c>
      <c r="F87" s="18">
        <f t="shared" si="97"/>
        <v>1.0866353998145284</v>
      </c>
      <c r="H87" s="18">
        <f t="shared" si="98"/>
        <v>1.0866353998145284</v>
      </c>
      <c r="I87" s="18">
        <f t="shared" si="99"/>
        <v>2.7871436212376421</v>
      </c>
      <c r="J87" s="18">
        <f t="shared" si="100"/>
        <v>3.5452193835296075</v>
      </c>
      <c r="L87" t="str">
        <f t="shared" si="101"/>
        <v>24 Business, media and public service professionals</v>
      </c>
      <c r="M87" s="18">
        <f t="shared" si="102"/>
        <v>3.7850515300277721</v>
      </c>
      <c r="N87" s="18">
        <f t="shared" si="102"/>
        <v>9.8710087595272444</v>
      </c>
      <c r="O87" s="18">
        <f t="shared" si="102"/>
        <v>1.0972702471937934</v>
      </c>
      <c r="P87" s="18">
        <f t="shared" si="102"/>
        <v>0.85452547014301938</v>
      </c>
      <c r="Q87" s="18">
        <f t="shared" si="103"/>
        <v>0.93537556497711449</v>
      </c>
      <c r="S87" s="18">
        <f t="shared" si="104"/>
        <v>0.93537556497711449</v>
      </c>
      <c r="T87" s="18">
        <f t="shared" si="105"/>
        <v>2.5265415824846871</v>
      </c>
      <c r="U87" s="18">
        <f t="shared" si="106"/>
        <v>3.1993254749877131</v>
      </c>
      <c r="W87" t="str">
        <f t="shared" si="107"/>
        <v>24 Business, media and public service professionals</v>
      </c>
      <c r="X87" s="18">
        <f t="shared" si="108"/>
        <v>6.3121483916925403</v>
      </c>
      <c r="Y87" s="18">
        <f t="shared" si="108"/>
        <v>8.4761445971355709</v>
      </c>
      <c r="Z87" s="18">
        <f t="shared" si="108"/>
        <v>0.57185254293190546</v>
      </c>
      <c r="AA87" s="18">
        <f t="shared" si="108"/>
        <v>1.6645008031304753</v>
      </c>
      <c r="AB87" s="18">
        <f t="shared" si="109"/>
        <v>1.2989720543113537</v>
      </c>
      <c r="AD87" s="18">
        <f t="shared" si="110"/>
        <v>1.2989720543113537</v>
      </c>
      <c r="AE87" s="18">
        <f t="shared" si="111"/>
        <v>3.1467774547673022</v>
      </c>
      <c r="AF87" s="18">
        <f t="shared" si="112"/>
        <v>4.0163833507129931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3.5541877964062829</v>
      </c>
      <c r="C88" s="18">
        <f t="shared" si="96"/>
        <v>7.6517240206705583</v>
      </c>
      <c r="D88" s="18">
        <f t="shared" si="96"/>
        <v>-1.3697273834797352</v>
      </c>
      <c r="E88" s="18">
        <f t="shared" si="96"/>
        <v>0.73651041376594506</v>
      </c>
      <c r="F88" s="18">
        <f t="shared" si="97"/>
        <v>2.948039147021575E-2</v>
      </c>
      <c r="H88" s="18">
        <f t="shared" si="98"/>
        <v>2.948039147021575E-2</v>
      </c>
      <c r="I88" s="18">
        <f t="shared" si="99"/>
        <v>2.1867715619005024</v>
      </c>
      <c r="J88" s="18">
        <f t="shared" si="100"/>
        <v>2.2085614912903617</v>
      </c>
      <c r="L88" t="str">
        <f t="shared" si="101"/>
        <v>31 Science, engineering and technology associate professionals</v>
      </c>
      <c r="M88" s="18">
        <f t="shared" si="102"/>
        <v>4.4756073877346036</v>
      </c>
      <c r="N88" s="18">
        <f t="shared" si="102"/>
        <v>3.7222330117578029</v>
      </c>
      <c r="O88" s="18">
        <f t="shared" si="102"/>
        <v>-2.1802636523166274</v>
      </c>
      <c r="P88" s="18">
        <f t="shared" si="102"/>
        <v>0.34635287019331162</v>
      </c>
      <c r="Q88" s="18">
        <f t="shared" si="103"/>
        <v>-0.50302182516573923</v>
      </c>
      <c r="S88" s="18">
        <f t="shared" si="104"/>
        <v>-0.50302182516573923</v>
      </c>
      <c r="T88" s="18">
        <f t="shared" si="105"/>
        <v>1.9176450107428522</v>
      </c>
      <c r="U88" s="18">
        <f t="shared" si="106"/>
        <v>1.5354975547205774</v>
      </c>
      <c r="W88" t="str">
        <f t="shared" si="107"/>
        <v>31 Science, engineering and technology associate professionals</v>
      </c>
      <c r="X88" s="18">
        <f t="shared" si="108"/>
        <v>0.24948917547820137</v>
      </c>
      <c r="Y88" s="18">
        <f t="shared" si="108"/>
        <v>23.287042675718794</v>
      </c>
      <c r="Z88" s="18">
        <f t="shared" si="108"/>
        <v>1.1656020522419652</v>
      </c>
      <c r="AA88" s="18">
        <f t="shared" si="108"/>
        <v>1.7721290063527073</v>
      </c>
      <c r="AB88" s="18">
        <f t="shared" si="109"/>
        <v>1.5695503874085581</v>
      </c>
      <c r="AD88" s="18">
        <f t="shared" si="110"/>
        <v>1.5695503874085581</v>
      </c>
      <c r="AE88" s="18">
        <f t="shared" si="111"/>
        <v>3.0217665902356083</v>
      </c>
      <c r="AF88" s="18">
        <f t="shared" si="112"/>
        <v>4.0960613749531749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4.0773370028994949</v>
      </c>
      <c r="C89" s="18">
        <f t="shared" si="96"/>
        <v>-2.8937032618225889E-2</v>
      </c>
      <c r="D89" s="18">
        <f t="shared" si="96"/>
        <v>9.8476795347554926</v>
      </c>
      <c r="E89" s="18">
        <f t="shared" si="96"/>
        <v>1.7775654602550484</v>
      </c>
      <c r="F89" s="18">
        <f t="shared" si="97"/>
        <v>4.3994797695190213</v>
      </c>
      <c r="H89" s="18">
        <f t="shared" si="98"/>
        <v>4.3994797695190213</v>
      </c>
      <c r="I89" s="18">
        <f t="shared" si="99"/>
        <v>4.5392887092094547</v>
      </c>
      <c r="J89" s="18">
        <f t="shared" si="100"/>
        <v>7.241104342446425</v>
      </c>
      <c r="L89" t="str">
        <f t="shared" si="101"/>
        <v>32 Health and social care associate professionals</v>
      </c>
      <c r="M89" s="18">
        <f t="shared" si="102"/>
        <v>2.2312432208661859</v>
      </c>
      <c r="N89" s="18">
        <f t="shared" si="102"/>
        <v>5.3272557404152154</v>
      </c>
      <c r="O89" s="18">
        <f t="shared" si="102"/>
        <v>5.9327164354924911</v>
      </c>
      <c r="P89" s="18">
        <f t="shared" si="102"/>
        <v>1.1115374478601669</v>
      </c>
      <c r="Q89" s="18">
        <f>IF(AND(Q$6-O$6 &lt;&gt; 0,O15&lt;&gt;0,Q15&lt;&gt;0),(EXP(LN(Q15/O15)/(Q$6-O$6))-1)*100,0)</f>
        <v>2.6937104518300226</v>
      </c>
      <c r="S89" s="18">
        <f t="shared" si="104"/>
        <v>2.6937104518300226</v>
      </c>
      <c r="T89" s="18">
        <f t="shared" si="105"/>
        <v>3.3988520356401875</v>
      </c>
      <c r="U89" s="18">
        <f t="shared" si="106"/>
        <v>5.2056837529949274</v>
      </c>
      <c r="W89" t="str">
        <f t="shared" si="107"/>
        <v>32 Health and social care associate professionals</v>
      </c>
      <c r="X89" s="18">
        <f t="shared" si="108"/>
        <v>4.6127812354896491</v>
      </c>
      <c r="Y89" s="18">
        <f t="shared" si="108"/>
        <v>-1.4952751711504786</v>
      </c>
      <c r="Z89" s="18">
        <f t="shared" si="108"/>
        <v>10.894713010156721</v>
      </c>
      <c r="AA89" s="18">
        <f t="shared" si="108"/>
        <v>1.9271622727304649</v>
      </c>
      <c r="AB89" s="18">
        <f t="shared" si="109"/>
        <v>4.8327316957635924</v>
      </c>
      <c r="AD89" s="18">
        <f t="shared" si="110"/>
        <v>4.8327316957635924</v>
      </c>
      <c r="AE89" s="18">
        <f t="shared" si="111"/>
        <v>4.8425612338633295</v>
      </c>
      <c r="AF89" s="18">
        <f t="shared" si="112"/>
        <v>7.7468766226934216</v>
      </c>
    </row>
    <row r="90" spans="1:32" x14ac:dyDescent="0.2">
      <c r="A90" t="str">
        <f t="shared" si="95"/>
        <v>33 Protective service occupations</v>
      </c>
      <c r="B90" s="18">
        <f t="shared" si="96"/>
        <v>1.7126125373349677</v>
      </c>
      <c r="C90" s="18">
        <f t="shared" si="96"/>
        <v>5.6761217226453109</v>
      </c>
      <c r="D90" s="18">
        <f t="shared" si="96"/>
        <v>-2.8994251383236191</v>
      </c>
      <c r="E90" s="18">
        <f t="shared" si="96"/>
        <v>0.90586316799352584</v>
      </c>
      <c r="F90" s="18">
        <f t="shared" si="97"/>
        <v>-0.3788536529196751</v>
      </c>
      <c r="H90" s="18">
        <f t="shared" si="98"/>
        <v>-0.3788536529196751</v>
      </c>
      <c r="I90" s="18">
        <f t="shared" si="99"/>
        <v>1.7919533051761638</v>
      </c>
      <c r="J90" s="18">
        <f t="shared" si="100"/>
        <v>1.4983576930436504</v>
      </c>
      <c r="L90" t="str">
        <f t="shared" si="101"/>
        <v>33 Protective service occupations</v>
      </c>
      <c r="M90" s="18">
        <f t="shared" si="102"/>
        <v>1.1327176666184435</v>
      </c>
      <c r="N90" s="18">
        <f t="shared" si="102"/>
        <v>3.7279305232093218</v>
      </c>
      <c r="O90" s="18">
        <f t="shared" si="102"/>
        <v>-3.0318984062539522</v>
      </c>
      <c r="P90" s="18">
        <f t="shared" si="102"/>
        <v>7.914925834879849E-2</v>
      </c>
      <c r="Q90" s="18">
        <f t="shared" si="103"/>
        <v>-0.96880165432563503</v>
      </c>
      <c r="S90" s="18">
        <f t="shared" si="104"/>
        <v>-0.96880165432563503</v>
      </c>
      <c r="T90" s="18">
        <f t="shared" si="105"/>
        <v>1.4615710016940842</v>
      </c>
      <c r="U90" s="18">
        <f t="shared" si="106"/>
        <v>0.68171085982715596</v>
      </c>
      <c r="W90" t="str">
        <f t="shared" si="107"/>
        <v>33 Protective service occupations</v>
      </c>
      <c r="X90" s="18">
        <f t="shared" si="108"/>
        <v>3.6007995040166607</v>
      </c>
      <c r="Y90" s="18">
        <f t="shared" si="108"/>
        <v>11.64966052396943</v>
      </c>
      <c r="Z90" s="18">
        <f t="shared" si="108"/>
        <v>-2.525967797315265</v>
      </c>
      <c r="AA90" s="18">
        <f t="shared" si="108"/>
        <v>2.9256315836336144</v>
      </c>
      <c r="AB90" s="18">
        <f t="shared" si="109"/>
        <v>1.0753695152873721</v>
      </c>
      <c r="AD90" s="18">
        <f t="shared" si="110"/>
        <v>1.0753695152873721</v>
      </c>
      <c r="AE90" s="18">
        <f t="shared" si="111"/>
        <v>2.6584275827870929</v>
      </c>
      <c r="AF90" s="18">
        <f t="shared" si="112"/>
        <v>3.4210204703266855</v>
      </c>
    </row>
    <row r="91" spans="1:32" x14ac:dyDescent="0.2">
      <c r="A91" t="str">
        <f t="shared" si="95"/>
        <v>34 Culture, media and sports occupations</v>
      </c>
      <c r="B91" s="18">
        <f t="shared" si="96"/>
        <v>2.139117684938463</v>
      </c>
      <c r="C91" s="18">
        <f t="shared" si="96"/>
        <v>2.8800513674950068</v>
      </c>
      <c r="D91" s="18">
        <f t="shared" si="96"/>
        <v>-2.9392968122326613</v>
      </c>
      <c r="E91" s="18">
        <f t="shared" si="96"/>
        <v>1.0674677107408215</v>
      </c>
      <c r="F91" s="18">
        <f t="shared" si="97"/>
        <v>-0.28616932617334667</v>
      </c>
      <c r="H91" s="18">
        <f t="shared" si="98"/>
        <v>-0.28616932617334667</v>
      </c>
      <c r="I91" s="18">
        <f t="shared" si="99"/>
        <v>2.3478686052933906</v>
      </c>
      <c r="J91" s="18">
        <f t="shared" si="100"/>
        <v>2.1423096249777229</v>
      </c>
      <c r="L91" t="str">
        <f t="shared" si="101"/>
        <v>34 Culture, media and sports occupations</v>
      </c>
      <c r="M91" s="18">
        <f t="shared" si="102"/>
        <v>2.6368791007661097</v>
      </c>
      <c r="N91" s="18">
        <f t="shared" si="102"/>
        <v>1.1561378659427746</v>
      </c>
      <c r="O91" s="18">
        <f t="shared" si="102"/>
        <v>-3.1311399865623368</v>
      </c>
      <c r="P91" s="18">
        <f t="shared" si="102"/>
        <v>0.76397901735014706</v>
      </c>
      <c r="Q91" s="18">
        <f t="shared" si="103"/>
        <v>-0.55149270789983662</v>
      </c>
      <c r="S91" s="18">
        <f t="shared" si="104"/>
        <v>-0.55149270789983662</v>
      </c>
      <c r="T91" s="18">
        <f t="shared" si="105"/>
        <v>2.0527930752099799</v>
      </c>
      <c r="U91" s="18">
        <f t="shared" si="106"/>
        <v>1.6421207678061878</v>
      </c>
      <c r="W91" t="str">
        <f t="shared" si="107"/>
        <v>34 Culture, media and sports occupations</v>
      </c>
      <c r="X91" s="18">
        <f t="shared" si="108"/>
        <v>1.3685550169937555</v>
      </c>
      <c r="Y91" s="18">
        <f t="shared" si="108"/>
        <v>5.6330868746558238</v>
      </c>
      <c r="Z91" s="18">
        <f>IF(AND(AA$6-Z$6 &lt;&gt; 0,Z17&lt;&gt;0,AA17&lt;&gt;0),(EXP(LN(AA17/Z17)/(AA$6-Z$6))-1)*100,0)</f>
        <v>-2.6488151785402425</v>
      </c>
      <c r="AA91" s="18">
        <f t="shared" si="108"/>
        <v>1.5054933099680756</v>
      </c>
      <c r="AB91" s="18">
        <f t="shared" si="109"/>
        <v>0.10139073617920769</v>
      </c>
      <c r="AD91" s="18">
        <f t="shared" si="110"/>
        <v>0.10139073617920769</v>
      </c>
      <c r="AE91" s="18">
        <f t="shared" si="111"/>
        <v>2.7772851926147535</v>
      </c>
      <c r="AF91" s="18">
        <f t="shared" si="112"/>
        <v>2.8465437555059481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2.5467689073314537</v>
      </c>
      <c r="C92" s="18">
        <f t="shared" si="96"/>
        <v>2.8585424026114969</v>
      </c>
      <c r="D92" s="18">
        <f t="shared" si="96"/>
        <v>0.17968951043247916</v>
      </c>
      <c r="E92" s="18">
        <f t="shared" si="96"/>
        <v>0.67584417146921982</v>
      </c>
      <c r="F92" s="18">
        <f t="shared" si="97"/>
        <v>0.51018685271539965</v>
      </c>
      <c r="H92" s="18">
        <f t="shared" si="98"/>
        <v>0.51018685271539965</v>
      </c>
      <c r="I92" s="18">
        <f t="shared" si="99"/>
        <v>2.6031656863603425</v>
      </c>
      <c r="J92" s="18">
        <f t="shared" si="100"/>
        <v>2.9632093993046116</v>
      </c>
      <c r="L92" t="str">
        <f t="shared" si="101"/>
        <v>35 Business and public service associate professionals</v>
      </c>
      <c r="M92" s="18">
        <f t="shared" si="102"/>
        <v>2.0728956145404709</v>
      </c>
      <c r="N92" s="18">
        <f t="shared" si="102"/>
        <v>3.5642532181400899</v>
      </c>
      <c r="O92" s="18">
        <f t="shared" si="102"/>
        <v>-3.9136908444026286E-2</v>
      </c>
      <c r="P92" s="18">
        <f t="shared" si="102"/>
        <v>0.21158393095592753</v>
      </c>
      <c r="Q92" s="18">
        <f t="shared" si="103"/>
        <v>0.12794052276545731</v>
      </c>
      <c r="S92" s="18">
        <f t="shared" si="104"/>
        <v>0.12794052276545731</v>
      </c>
      <c r="T92" s="18">
        <f t="shared" si="105"/>
        <v>2.1985561946706866</v>
      </c>
      <c r="U92" s="18">
        <f t="shared" si="106"/>
        <v>2.2931492158040578</v>
      </c>
      <c r="W92" t="str">
        <f t="shared" si="107"/>
        <v>35 Business and public service associate professionals</v>
      </c>
      <c r="X92" s="18">
        <f t="shared" si="108"/>
        <v>3.1278893703268862</v>
      </c>
      <c r="Y92" s="18">
        <f t="shared" si="108"/>
        <v>2.0150730301787378</v>
      </c>
      <c r="Z92" s="18">
        <f t="shared" si="108"/>
        <v>0.44266210276022733</v>
      </c>
      <c r="AA92" s="18">
        <f t="shared" si="108"/>
        <v>1.2019567233784612</v>
      </c>
      <c r="AB92" s="18">
        <f t="shared" si="109"/>
        <v>0.94822288596021487</v>
      </c>
      <c r="AD92" s="18">
        <f t="shared" si="110"/>
        <v>0.94822288596021487</v>
      </c>
      <c r="AE92" s="18">
        <f t="shared" si="111"/>
        <v>3.0658813826205833</v>
      </c>
      <c r="AF92" s="18">
        <f t="shared" si="112"/>
        <v>3.7019385502166324</v>
      </c>
    </row>
    <row r="93" spans="1:32" x14ac:dyDescent="0.2">
      <c r="A93" t="str">
        <f t="shared" si="95"/>
        <v>41 Administrative occupations</v>
      </c>
      <c r="B93" s="18">
        <f t="shared" si="96"/>
        <v>5.5725309044585281E-2</v>
      </c>
      <c r="C93" s="18">
        <f t="shared" si="96"/>
        <v>3.7988978673759943</v>
      </c>
      <c r="D93" s="18">
        <f t="shared" si="96"/>
        <v>0.88918901404839712</v>
      </c>
      <c r="E93" s="18">
        <f t="shared" si="96"/>
        <v>1.284089760302809E-2</v>
      </c>
      <c r="F93" s="18">
        <f t="shared" si="97"/>
        <v>0.30410785746575186</v>
      </c>
      <c r="H93" s="18">
        <f t="shared" si="98"/>
        <v>0.30410785746575186</v>
      </c>
      <c r="I93" s="18">
        <f t="shared" si="99"/>
        <v>2.8280497606633537</v>
      </c>
      <c r="J93" s="18">
        <f t="shared" si="100"/>
        <v>3.0353475798527096</v>
      </c>
      <c r="L93" t="str">
        <f t="shared" si="101"/>
        <v>41 Administrative occupations</v>
      </c>
      <c r="M93" s="18">
        <f t="shared" si="102"/>
        <v>-0.43691553739683142</v>
      </c>
      <c r="N93" s="18">
        <f t="shared" si="102"/>
        <v>17.946633875812367</v>
      </c>
      <c r="O93" s="18">
        <f t="shared" si="102"/>
        <v>1.6968918333053473</v>
      </c>
      <c r="P93" s="18">
        <f t="shared" si="102"/>
        <v>1.2852909094809073</v>
      </c>
      <c r="Q93" s="18">
        <f t="shared" si="103"/>
        <v>1.4223057853501864</v>
      </c>
      <c r="S93" s="18">
        <f t="shared" si="104"/>
        <v>1.4223057853501864</v>
      </c>
      <c r="T93" s="18">
        <f t="shared" si="105"/>
        <v>2.4152053830016618</v>
      </c>
      <c r="U93" s="18">
        <f t="shared" si="106"/>
        <v>3.4629840384230226</v>
      </c>
      <c r="W93" t="str">
        <f t="shared" si="107"/>
        <v>41 Administrative occupations</v>
      </c>
      <c r="X93" s="18">
        <f t="shared" si="108"/>
        <v>0.27794968802983266</v>
      </c>
      <c r="Y93" s="18">
        <f t="shared" si="108"/>
        <v>-2.4697690788353488</v>
      </c>
      <c r="Z93" s="18">
        <f t="shared" si="108"/>
        <v>0.4455195440620674</v>
      </c>
      <c r="AA93" s="18">
        <f t="shared" si="108"/>
        <v>-0.78343302818523197</v>
      </c>
      <c r="AB93" s="18">
        <f t="shared" si="109"/>
        <v>-0.37546201600001661</v>
      </c>
      <c r="AD93" s="18">
        <f t="shared" si="110"/>
        <v>-0.37546201600001661</v>
      </c>
      <c r="AE93" s="18">
        <f t="shared" si="111"/>
        <v>3.0400700341447484</v>
      </c>
      <c r="AF93" s="18">
        <f t="shared" si="112"/>
        <v>2.7955574085288815</v>
      </c>
    </row>
    <row r="94" spans="1:32" x14ac:dyDescent="0.2">
      <c r="A94" t="str">
        <f t="shared" si="95"/>
        <v>42 Secretarial and related occupations</v>
      </c>
      <c r="B94" s="18">
        <f t="shared" si="96"/>
        <v>-2.2611946988351561</v>
      </c>
      <c r="C94" s="18">
        <f t="shared" si="96"/>
        <v>-2.6316581954154761</v>
      </c>
      <c r="D94" s="18">
        <f t="shared" si="96"/>
        <v>-1.2544394166843165</v>
      </c>
      <c r="E94" s="18">
        <f t="shared" si="96"/>
        <v>-3.9440262392334891</v>
      </c>
      <c r="F94" s="18">
        <f t="shared" si="97"/>
        <v>-3.0557371789918464</v>
      </c>
      <c r="H94" s="18">
        <f t="shared" si="98"/>
        <v>-3.0557371789918464</v>
      </c>
      <c r="I94" s="18">
        <f t="shared" si="99"/>
        <v>2.4751785939101989</v>
      </c>
      <c r="J94" s="18">
        <f t="shared" si="100"/>
        <v>0.45746489322999739</v>
      </c>
      <c r="L94" t="str">
        <f t="shared" si="101"/>
        <v>42 Secretarial and related occupations</v>
      </c>
      <c r="M94" s="18">
        <f t="shared" si="102"/>
        <v>-5.8234086436131367</v>
      </c>
      <c r="N94" s="18">
        <f t="shared" si="102"/>
        <v>2.3596962894580908</v>
      </c>
      <c r="O94" s="18">
        <f t="shared" si="102"/>
        <v>-2.7716221897064686</v>
      </c>
      <c r="P94" s="18">
        <f t="shared" si="102"/>
        <v>1.6904123233130175</v>
      </c>
      <c r="Q94" s="18">
        <f t="shared" si="103"/>
        <v>0.18076694280109162</v>
      </c>
      <c r="S94" s="18">
        <f t="shared" si="104"/>
        <v>0.18076694280109162</v>
      </c>
      <c r="T94" s="18">
        <f t="shared" si="105"/>
        <v>1.8079469532521486</v>
      </c>
      <c r="U94" s="18">
        <f t="shared" si="106"/>
        <v>1.9490257059389116</v>
      </c>
      <c r="W94" t="str">
        <f t="shared" si="107"/>
        <v>42 Secretarial and related occupations</v>
      </c>
      <c r="X94" s="18">
        <f t="shared" si="108"/>
        <v>-1.933850497927192</v>
      </c>
      <c r="Y94" s="18">
        <f t="shared" si="108"/>
        <v>-3.0458405907929587</v>
      </c>
      <c r="Z94" s="18">
        <f t="shared" si="108"/>
        <v>-1.1258817796832021</v>
      </c>
      <c r="AA94" s="18">
        <f t="shared" si="108"/>
        <v>-4.5557516363042723</v>
      </c>
      <c r="AB94" s="18">
        <f t="shared" si="109"/>
        <v>-3.4258896845977937</v>
      </c>
      <c r="AD94" s="18">
        <f t="shared" si="110"/>
        <v>-3.4258896845977937</v>
      </c>
      <c r="AE94" s="18">
        <f t="shared" si="111"/>
        <v>2.5308298037976407</v>
      </c>
      <c r="AF94" s="18">
        <f t="shared" si="112"/>
        <v>0.31081032151776267</v>
      </c>
    </row>
    <row r="95" spans="1:32" x14ac:dyDescent="0.2">
      <c r="A95" t="str">
        <f t="shared" si="95"/>
        <v>51 Skilled agricultural and related trades</v>
      </c>
      <c r="B95" s="18">
        <f t="shared" si="96"/>
        <v>-4.3384356817786962</v>
      </c>
      <c r="C95" s="18">
        <f t="shared" si="96"/>
        <v>-17.380490866544363</v>
      </c>
      <c r="D95" s="18">
        <f t="shared" si="96"/>
        <v>-0.30335801788102801</v>
      </c>
      <c r="E95" s="18">
        <f t="shared" si="96"/>
        <v>0.52280559664306114</v>
      </c>
      <c r="F95" s="18">
        <f t="shared" si="97"/>
        <v>0.2466598208857862</v>
      </c>
      <c r="H95" s="18">
        <f t="shared" si="98"/>
        <v>0.2466598208857862</v>
      </c>
      <c r="I95" s="18">
        <f t="shared" si="99"/>
        <v>2.9952636073450556</v>
      </c>
      <c r="J95" s="18">
        <f t="shared" si="100"/>
        <v>3.1594429129719881</v>
      </c>
      <c r="L95" t="str">
        <f t="shared" si="101"/>
        <v>51 Skilled agricultural and related trades</v>
      </c>
      <c r="M95" s="18">
        <f t="shared" si="102"/>
        <v>-5.2306580180592199</v>
      </c>
      <c r="N95" s="18">
        <f t="shared" si="102"/>
        <v>-21.020894768961075</v>
      </c>
      <c r="O95" s="18">
        <f t="shared" si="102"/>
        <v>-0.62790002153907398</v>
      </c>
      <c r="P95" s="18">
        <f t="shared" si="102"/>
        <v>0.29125028796397334</v>
      </c>
      <c r="Q95" s="18">
        <f t="shared" si="103"/>
        <v>-1.6073925512727349E-2</v>
      </c>
      <c r="S95" s="18">
        <f t="shared" si="104"/>
        <v>-1.6073925512727349E-2</v>
      </c>
      <c r="T95" s="18">
        <f t="shared" si="105"/>
        <v>2.7654798728923069</v>
      </c>
      <c r="U95" s="18">
        <f t="shared" si="106"/>
        <v>2.7545126617475546</v>
      </c>
      <c r="W95" t="str">
        <f t="shared" si="107"/>
        <v>51 Skilled agricultural and related trades</v>
      </c>
      <c r="X95" s="18">
        <f t="shared" si="108"/>
        <v>0.78826450669504666</v>
      </c>
      <c r="Y95" s="18">
        <f t="shared" si="108"/>
        <v>0.58234045662965972</v>
      </c>
      <c r="Z95" s="18">
        <f t="shared" si="108"/>
        <v>0.91573880491131465</v>
      </c>
      <c r="AA95" s="18">
        <f t="shared" si="108"/>
        <v>1.3160882138551377</v>
      </c>
      <c r="AB95" s="18">
        <f t="shared" si="109"/>
        <v>1.1824622488369796</v>
      </c>
      <c r="AD95" s="18">
        <f t="shared" si="110"/>
        <v>1.1824622488369796</v>
      </c>
      <c r="AE95" s="18">
        <f t="shared" si="111"/>
        <v>3.823503641764936</v>
      </c>
      <c r="AF95" s="18">
        <f t="shared" si="112"/>
        <v>4.5473197684080091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0.45859323778325578</v>
      </c>
      <c r="C96" s="18">
        <f t="shared" si="96"/>
        <v>-16.957248755356737</v>
      </c>
      <c r="D96" s="18">
        <f t="shared" si="96"/>
        <v>-0.25638078850873658</v>
      </c>
      <c r="E96" s="18">
        <f t="shared" si="96"/>
        <v>-0.65844328307710365</v>
      </c>
      <c r="F96" s="18">
        <f t="shared" si="97"/>
        <v>-0.52460285244757543</v>
      </c>
      <c r="H96" s="18">
        <f t="shared" si="98"/>
        <v>-0.52460285244757543</v>
      </c>
      <c r="I96" s="18">
        <f t="shared" si="99"/>
        <v>2.0901129515550565</v>
      </c>
      <c r="J96" s="18">
        <f t="shared" si="100"/>
        <v>1.7013170183172388</v>
      </c>
      <c r="L96" t="str">
        <f t="shared" si="101"/>
        <v>52 Skilled metal, electrical and electronic trades</v>
      </c>
      <c r="M96" s="18">
        <f t="shared" si="102"/>
        <v>0.25287021791686737</v>
      </c>
      <c r="N96" s="18">
        <f t="shared" si="102"/>
        <v>-16.857146870694983</v>
      </c>
      <c r="O96" s="18">
        <f t="shared" si="102"/>
        <v>-0.55019016876640681</v>
      </c>
      <c r="P96" s="18">
        <f t="shared" si="102"/>
        <v>-0.76202694220616207</v>
      </c>
      <c r="Q96" s="18">
        <f t="shared" si="103"/>
        <v>-0.69146486867375234</v>
      </c>
      <c r="S96" s="18">
        <f t="shared" si="104"/>
        <v>-0.69146486867375234</v>
      </c>
      <c r="T96" s="18">
        <f t="shared" si="105"/>
        <v>2.0271675753446017</v>
      </c>
      <c r="U96" s="18">
        <f t="shared" si="106"/>
        <v>1.5117708076948233</v>
      </c>
      <c r="W96" t="str">
        <f t="shared" si="107"/>
        <v>52 Skilled metal, electrical and electronic trades</v>
      </c>
      <c r="X96" s="18">
        <f t="shared" si="108"/>
        <v>12.8858505061207</v>
      </c>
      <c r="Y96" s="18">
        <f t="shared" si="108"/>
        <v>-21.490000960539046</v>
      </c>
      <c r="Z96" s="18">
        <f t="shared" si="108"/>
        <v>10.938728448782209</v>
      </c>
      <c r="AA96" s="18">
        <f t="shared" si="108"/>
        <v>1.888695410268415</v>
      </c>
      <c r="AB96" s="18">
        <f t="shared" si="109"/>
        <v>4.8202188933492485</v>
      </c>
      <c r="AD96" s="18">
        <f t="shared" si="110"/>
        <v>4.8202188933492485</v>
      </c>
      <c r="AE96" s="18">
        <f t="shared" si="111"/>
        <v>4.6099760608527829</v>
      </c>
      <c r="AF96" s="18">
        <f t="shared" si="112"/>
        <v>7.5803593639968359</v>
      </c>
    </row>
    <row r="97" spans="1:32" x14ac:dyDescent="0.2">
      <c r="A97" t="str">
        <f t="shared" si="95"/>
        <v>53 Skilled construction and building trades</v>
      </c>
      <c r="B97" s="18">
        <f t="shared" si="96"/>
        <v>3.9193689048902414</v>
      </c>
      <c r="C97" s="18">
        <f t="shared" si="96"/>
        <v>-18.145520979713471</v>
      </c>
      <c r="D97" s="18">
        <f t="shared" si="96"/>
        <v>-0.69005574682141635</v>
      </c>
      <c r="E97" s="18">
        <f t="shared" si="96"/>
        <v>-1.454151239006285</v>
      </c>
      <c r="F97" s="18">
        <f t="shared" si="97"/>
        <v>-1.2001082062610524</v>
      </c>
      <c r="H97" s="18">
        <f t="shared" si="98"/>
        <v>-1.2001082062610524</v>
      </c>
      <c r="I97" s="18">
        <f t="shared" si="99"/>
        <v>2.2199030324842495</v>
      </c>
      <c r="J97" s="18">
        <f t="shared" si="100"/>
        <v>1.3588362831711942</v>
      </c>
      <c r="L97" t="str">
        <f t="shared" si="101"/>
        <v>53 Skilled construction and building trades</v>
      </c>
      <c r="M97" s="18">
        <f t="shared" si="102"/>
        <v>3.9826124414755748</v>
      </c>
      <c r="N97" s="18">
        <f t="shared" si="102"/>
        <v>-18.598379421119461</v>
      </c>
      <c r="O97" s="18">
        <f t="shared" si="102"/>
        <v>-0.56006737898477432</v>
      </c>
      <c r="P97" s="18">
        <f t="shared" si="102"/>
        <v>-1.4808165000270712</v>
      </c>
      <c r="Q97" s="18">
        <f t="shared" si="103"/>
        <v>-1.1748513278730721</v>
      </c>
      <c r="S97" s="18">
        <f t="shared" si="104"/>
        <v>-1.1748513278730721</v>
      </c>
      <c r="T97" s="18">
        <f t="shared" si="105"/>
        <v>2.2250267345259145</v>
      </c>
      <c r="U97" s="18">
        <f t="shared" si="106"/>
        <v>1.3822565417207056</v>
      </c>
      <c r="W97" t="str">
        <f t="shared" si="107"/>
        <v>53 Skilled construction and building trades</v>
      </c>
      <c r="X97" s="18">
        <f t="shared" si="108"/>
        <v>-1.0531026245849118</v>
      </c>
      <c r="Y97" s="18">
        <f t="shared" si="108"/>
        <v>22.225266925912535</v>
      </c>
      <c r="Z97" s="18">
        <f t="shared" si="108"/>
        <v>-10.025666419704415</v>
      </c>
      <c r="AA97" s="18">
        <f t="shared" si="108"/>
        <v>0.88652502807060607</v>
      </c>
      <c r="AB97" s="18">
        <f t="shared" si="109"/>
        <v>-2.8905140762485737</v>
      </c>
      <c r="AD97" s="18">
        <f t="shared" si="110"/>
        <v>-2.8905140762485737</v>
      </c>
      <c r="AE97" s="18">
        <f t="shared" si="111"/>
        <v>1.9090651059866515</v>
      </c>
      <c r="AF97" s="18">
        <f t="shared" si="112"/>
        <v>-0.18887690211719654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-2.7915811736324625</v>
      </c>
      <c r="C98" s="18">
        <f t="shared" si="96"/>
        <v>0.53926073226659987</v>
      </c>
      <c r="D98" s="18">
        <f t="shared" si="96"/>
        <v>0.21601629095329145</v>
      </c>
      <c r="E98" s="18">
        <f t="shared" si="96"/>
        <v>-7.3902004191084281E-2</v>
      </c>
      <c r="F98" s="18">
        <f t="shared" si="97"/>
        <v>2.2644117010606202E-2</v>
      </c>
      <c r="H98" s="18">
        <f t="shared" si="98"/>
        <v>2.2644117010606202E-2</v>
      </c>
      <c r="I98" s="18">
        <f t="shared" si="99"/>
        <v>2.4143702220609908</v>
      </c>
      <c r="J98" s="18">
        <f t="shared" si="100"/>
        <v>2.4305924212911556</v>
      </c>
      <c r="L98" t="str">
        <f t="shared" si="101"/>
        <v>54 Textiles, printing and other skilled trades</v>
      </c>
      <c r="M98" s="18">
        <f t="shared" si="102"/>
        <v>-3.0872623915583319</v>
      </c>
      <c r="N98" s="18">
        <f t="shared" si="102"/>
        <v>-7.9324279103590856</v>
      </c>
      <c r="O98" s="18">
        <f t="shared" si="102"/>
        <v>1.6460663242190421E-2</v>
      </c>
      <c r="P98" s="18">
        <f t="shared" si="102"/>
        <v>-0.37550831583691435</v>
      </c>
      <c r="Q98" s="18">
        <f t="shared" si="103"/>
        <v>-0.24502297011398388</v>
      </c>
      <c r="S98" s="18">
        <f t="shared" si="104"/>
        <v>-0.24502297011398388</v>
      </c>
      <c r="T98" s="18">
        <f t="shared" si="105"/>
        <v>1.8464301991083287</v>
      </c>
      <c r="U98" s="18">
        <f t="shared" si="106"/>
        <v>1.6575611664225054</v>
      </c>
      <c r="W98" t="str">
        <f t="shared" si="107"/>
        <v>54 Textiles, printing and other skilled trades</v>
      </c>
      <c r="X98" s="18">
        <f t="shared" si="108"/>
        <v>-2.2585065647339198</v>
      </c>
      <c r="Y98" s="18">
        <f t="shared" si="108"/>
        <v>15.491098345632581</v>
      </c>
      <c r="Z98" s="18">
        <f t="shared" si="108"/>
        <v>0.4941200092392517</v>
      </c>
      <c r="AA98" s="18">
        <f t="shared" si="108"/>
        <v>0.32753900064030894</v>
      </c>
      <c r="AB98" s="18">
        <f t="shared" si="109"/>
        <v>0.38303530000143304</v>
      </c>
      <c r="AD98" s="18">
        <f t="shared" si="110"/>
        <v>0.38303530000143304</v>
      </c>
      <c r="AE98" s="18">
        <f t="shared" si="111"/>
        <v>3.1454674592312992</v>
      </c>
      <c r="AF98" s="18">
        <f t="shared" si="112"/>
        <v>3.396201490104267</v>
      </c>
    </row>
    <row r="99" spans="1:32" x14ac:dyDescent="0.2">
      <c r="A99" t="str">
        <f t="shared" si="95"/>
        <v>61 Caring personal service occupations</v>
      </c>
      <c r="B99" s="18">
        <f t="shared" si="96"/>
        <v>1.0107791890444862</v>
      </c>
      <c r="C99" s="18">
        <f t="shared" si="96"/>
        <v>-3.8970938723050241</v>
      </c>
      <c r="D99" s="18">
        <f t="shared" si="96"/>
        <v>0.87099292176346932</v>
      </c>
      <c r="E99" s="18">
        <f t="shared" si="96"/>
        <v>0.902557879120236</v>
      </c>
      <c r="F99" s="18">
        <f t="shared" si="97"/>
        <v>0.89203512932798379</v>
      </c>
      <c r="H99" s="18">
        <f t="shared" si="98"/>
        <v>0.89203512932798379</v>
      </c>
      <c r="I99" s="18">
        <f t="shared" si="99"/>
        <v>3.2149914430225301</v>
      </c>
      <c r="J99" s="18">
        <f t="shared" si="100"/>
        <v>3.8010722297602495</v>
      </c>
      <c r="L99" t="str">
        <f t="shared" si="101"/>
        <v>61 Caring personal service occupations</v>
      </c>
      <c r="M99" s="18">
        <f t="shared" si="102"/>
        <v>1.41702406179669</v>
      </c>
      <c r="N99" s="18">
        <f t="shared" si="102"/>
        <v>-5.6515351714385371</v>
      </c>
      <c r="O99" s="18">
        <f t="shared" si="102"/>
        <v>3.5402492184540835</v>
      </c>
      <c r="P99" s="18">
        <f t="shared" si="102"/>
        <v>1.3434146392261814</v>
      </c>
      <c r="Q99" s="18">
        <f t="shared" si="103"/>
        <v>2.070464416974116</v>
      </c>
      <c r="S99" s="18">
        <f t="shared" si="104"/>
        <v>2.070464416974116</v>
      </c>
      <c r="T99" s="18">
        <f t="shared" si="105"/>
        <v>2.912470698391334</v>
      </c>
      <c r="U99" s="18">
        <f t="shared" si="106"/>
        <v>4.3649646589309921</v>
      </c>
      <c r="W99" t="str">
        <f t="shared" si="107"/>
        <v>61 Caring personal service occupations</v>
      </c>
      <c r="X99" s="18">
        <f t="shared" si="108"/>
        <v>0.95953370588595099</v>
      </c>
      <c r="Y99" s="18">
        <f t="shared" si="108"/>
        <v>-3.6732676035682421</v>
      </c>
      <c r="Z99" s="18">
        <f t="shared" si="108"/>
        <v>0.51684717288325022</v>
      </c>
      <c r="AA99" s="18">
        <f t="shared" si="108"/>
        <v>0.83721038149815463</v>
      </c>
      <c r="AB99" s="18">
        <f t="shared" si="109"/>
        <v>0.73030935585474133</v>
      </c>
      <c r="AD99" s="18">
        <f t="shared" si="110"/>
        <v>0.73030935585474133</v>
      </c>
      <c r="AE99" s="18">
        <f t="shared" si="111"/>
        <v>3.2519349760543603</v>
      </c>
      <c r="AF99" s="18">
        <f t="shared" si="112"/>
        <v>3.7275025135984574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-0.11261926288395063</v>
      </c>
      <c r="C100" s="18">
        <f t="shared" si="96"/>
        <v>-8.9509019775481207</v>
      </c>
      <c r="D100" s="18">
        <f t="shared" si="96"/>
        <v>-1.5536055464487553</v>
      </c>
      <c r="E100" s="18">
        <f t="shared" si="96"/>
        <v>9.6746674071068739E-2</v>
      </c>
      <c r="F100" s="18">
        <f t="shared" si="97"/>
        <v>-0.45642210081819901</v>
      </c>
      <c r="H100" s="18">
        <f t="shared" si="98"/>
        <v>-0.45642210081819901</v>
      </c>
      <c r="I100" s="18">
        <f t="shared" si="99"/>
        <v>2.6363685761975342</v>
      </c>
      <c r="J100" s="18">
        <f t="shared" si="100"/>
        <v>2.3226097003848478</v>
      </c>
      <c r="L100" t="str">
        <f t="shared" si="101"/>
        <v>62 Leisure, travel and related personal service occupations</v>
      </c>
      <c r="M100" s="18">
        <f t="shared" si="102"/>
        <v>2.5260206631503301</v>
      </c>
      <c r="N100" s="18">
        <f t="shared" si="102"/>
        <v>-5.6962599855967522</v>
      </c>
      <c r="O100" s="18">
        <f t="shared" si="102"/>
        <v>-0.75045798990304169</v>
      </c>
      <c r="P100" s="18">
        <f t="shared" si="102"/>
        <v>0.42761664247465969</v>
      </c>
      <c r="Q100" s="18">
        <f t="shared" si="103"/>
        <v>3.3379512136066936E-2</v>
      </c>
      <c r="S100" s="18">
        <f t="shared" si="104"/>
        <v>3.3379512136066936E-2</v>
      </c>
      <c r="T100" s="18">
        <f t="shared" si="105"/>
        <v>2.3881954211861345</v>
      </c>
      <c r="U100" s="18">
        <f t="shared" si="106"/>
        <v>2.4121994272870761</v>
      </c>
      <c r="W100" t="str">
        <f t="shared" si="107"/>
        <v>62 Leisure, travel and related personal service occupations</v>
      </c>
      <c r="X100" s="18">
        <f t="shared" si="108"/>
        <v>-1.0913335477773511</v>
      </c>
      <c r="Y100" s="18">
        <f t="shared" si="108"/>
        <v>-10.271042667688047</v>
      </c>
      <c r="Z100" s="18">
        <f t="shared" si="108"/>
        <v>-1.9041048273958805</v>
      </c>
      <c r="AA100" s="18">
        <f t="shared" si="108"/>
        <v>-5.6083785552318854E-2</v>
      </c>
      <c r="AB100" s="18">
        <f t="shared" si="109"/>
        <v>-0.67592706523851298</v>
      </c>
      <c r="AD100" s="18">
        <f t="shared" si="110"/>
        <v>-0.67592706523851298</v>
      </c>
      <c r="AE100" s="18">
        <f t="shared" si="111"/>
        <v>2.739661377829794</v>
      </c>
      <c r="AF100" s="18">
        <f t="shared" si="112"/>
        <v>2.2840814276394728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-1.5963588939719719</v>
      </c>
      <c r="C101" s="18">
        <f t="shared" si="96"/>
        <v>22.800182974137904</v>
      </c>
      <c r="D101" s="18">
        <f t="shared" si="96"/>
        <v>-5.8925532400731058</v>
      </c>
      <c r="E101" s="18">
        <f t="shared" si="96"/>
        <v>1.1093582068756769</v>
      </c>
      <c r="F101" s="18">
        <f t="shared" si="97"/>
        <v>-1.2806623803794381</v>
      </c>
      <c r="H101" s="18">
        <f t="shared" si="98"/>
        <v>-1.2806623803794381</v>
      </c>
      <c r="I101" s="18">
        <f t="shared" si="99"/>
        <v>2.2185909175623797</v>
      </c>
      <c r="J101" s="18">
        <f t="shared" si="100"/>
        <v>1.3011362867631382</v>
      </c>
      <c r="L101" t="str">
        <f t="shared" si="101"/>
        <v>63 Community and civil enforcement occupations</v>
      </c>
      <c r="M101" s="18">
        <f t="shared" si="102"/>
        <v>-4.2911006991470435</v>
      </c>
      <c r="N101" s="18">
        <f t="shared" si="102"/>
        <v>39.709910340090481</v>
      </c>
      <c r="O101" s="18">
        <f t="shared" si="102"/>
        <v>-10.448510372400577</v>
      </c>
      <c r="P101" s="18">
        <f t="shared" si="102"/>
        <v>1.6395485167960855</v>
      </c>
      <c r="Q101" s="18">
        <f t="shared" si="103"/>
        <v>-2.5610138906808744</v>
      </c>
      <c r="S101" s="18">
        <f t="shared" si="104"/>
        <v>-2.5610138906808744</v>
      </c>
      <c r="T101" s="18">
        <f t="shared" si="105"/>
        <v>1.5649151238682713</v>
      </c>
      <c r="U101" s="18">
        <f t="shared" si="106"/>
        <v>-0.41230395059024261</v>
      </c>
      <c r="W101" t="str">
        <f t="shared" si="107"/>
        <v>63 Community and civil enforcement occupations</v>
      </c>
      <c r="X101" s="18">
        <f t="shared" si="108"/>
        <v>6.133111775821587</v>
      </c>
      <c r="Y101" s="18">
        <f t="shared" si="108"/>
        <v>-14.771813038941971</v>
      </c>
      <c r="Z101" s="18">
        <f t="shared" si="108"/>
        <v>5.850750725442122</v>
      </c>
      <c r="AA101" s="18">
        <f t="shared" si="108"/>
        <v>0.21782792810161045</v>
      </c>
      <c r="AB101" s="18">
        <f t="shared" si="109"/>
        <v>2.0613490896019604</v>
      </c>
      <c r="AD101" s="18">
        <f t="shared" si="110"/>
        <v>2.0613490896019604</v>
      </c>
      <c r="AE101" s="18">
        <f t="shared" si="111"/>
        <v>4.2022650381521753</v>
      </c>
      <c r="AF101" s="18">
        <f t="shared" si="112"/>
        <v>5.4360550780069516</v>
      </c>
    </row>
    <row r="102" spans="1:32" x14ac:dyDescent="0.2">
      <c r="A102" t="str">
        <f t="shared" si="95"/>
        <v>71 Sales occupations</v>
      </c>
      <c r="B102" s="18">
        <f t="shared" si="96"/>
        <v>-1.6263157586230759</v>
      </c>
      <c r="C102" s="18">
        <f t="shared" si="96"/>
        <v>-2.4558441503856665</v>
      </c>
      <c r="D102" s="18">
        <f t="shared" si="96"/>
        <v>-0.45109372235672129</v>
      </c>
      <c r="E102" s="18">
        <f t="shared" si="96"/>
        <v>-0.24174369365826953</v>
      </c>
      <c r="F102" s="18">
        <f t="shared" si="97"/>
        <v>-0.31157590870685148</v>
      </c>
      <c r="H102" s="18">
        <f t="shared" si="98"/>
        <v>-0.31157590870685148</v>
      </c>
      <c r="I102" s="18">
        <f t="shared" si="99"/>
        <v>2.4659035945183039</v>
      </c>
      <c r="J102" s="18">
        <f t="shared" si="100"/>
        <v>2.2458531853249974</v>
      </c>
      <c r="L102" t="str">
        <f t="shared" si="101"/>
        <v>71 Sales occupations</v>
      </c>
      <c r="M102" s="18">
        <f t="shared" si="102"/>
        <v>0.58237584868570114</v>
      </c>
      <c r="N102" s="18">
        <f t="shared" si="102"/>
        <v>-1.977868036092334</v>
      </c>
      <c r="O102" s="18">
        <f t="shared" si="102"/>
        <v>-0.25441780857584639</v>
      </c>
      <c r="P102" s="18">
        <f t="shared" si="102"/>
        <v>-0.14586227580144495</v>
      </c>
      <c r="Q102" s="18">
        <f t="shared" si="103"/>
        <v>-0.18206057411574994</v>
      </c>
      <c r="S102" s="18">
        <f t="shared" si="104"/>
        <v>-0.18206057411574994</v>
      </c>
      <c r="T102" s="18">
        <f t="shared" si="105"/>
        <v>1.880345024873753</v>
      </c>
      <c r="U102" s="18">
        <f t="shared" si="106"/>
        <v>1.7405178873142413</v>
      </c>
      <c r="W102" t="str">
        <f t="shared" si="107"/>
        <v>71 Sales occupations</v>
      </c>
      <c r="X102" s="18">
        <f t="shared" si="108"/>
        <v>-3.1828691995184677</v>
      </c>
      <c r="Y102" s="18">
        <f t="shared" si="108"/>
        <v>-2.8263495915177073</v>
      </c>
      <c r="Z102" s="18">
        <f t="shared" si="108"/>
        <v>-0.60596916848650872</v>
      </c>
      <c r="AA102" s="18">
        <f t="shared" si="108"/>
        <v>-0.31864797978725656</v>
      </c>
      <c r="AB102" s="18">
        <f t="shared" si="109"/>
        <v>-0.41451387628116398</v>
      </c>
      <c r="AD102" s="18">
        <f t="shared" si="110"/>
        <v>-0.41451387628116398</v>
      </c>
      <c r="AE102" s="18">
        <f t="shared" si="111"/>
        <v>2.8931944445754088</v>
      </c>
      <c r="AF102" s="18">
        <f t="shared" si="112"/>
        <v>2.6179733772142777</v>
      </c>
    </row>
    <row r="103" spans="1:32" x14ac:dyDescent="0.2">
      <c r="A103" t="str">
        <f t="shared" si="95"/>
        <v>72 Customer service occupations</v>
      </c>
      <c r="B103" s="18">
        <f t="shared" si="96"/>
        <v>4.5195833562100773</v>
      </c>
      <c r="C103" s="18">
        <f t="shared" si="96"/>
        <v>1.7204334458822412</v>
      </c>
      <c r="D103" s="18">
        <f t="shared" si="96"/>
        <v>2.7007554284495194</v>
      </c>
      <c r="E103" s="18">
        <f t="shared" si="96"/>
        <v>1.3043688048781865</v>
      </c>
      <c r="F103" s="18">
        <f t="shared" si="97"/>
        <v>1.7677085864447939</v>
      </c>
      <c r="H103" s="18">
        <f t="shared" si="98"/>
        <v>1.7677085864447939</v>
      </c>
      <c r="I103" s="18">
        <f t="shared" si="99"/>
        <v>2.8618928994057269</v>
      </c>
      <c r="J103" s="18">
        <f t="shared" si="100"/>
        <v>4.1017061793669374</v>
      </c>
      <c r="L103" t="str">
        <f t="shared" si="101"/>
        <v>72 Customer service occupations</v>
      </c>
      <c r="M103" s="18">
        <f t="shared" si="102"/>
        <v>2.2094853369316825</v>
      </c>
      <c r="N103" s="18">
        <f t="shared" si="102"/>
        <v>12.904449845254184</v>
      </c>
      <c r="O103" s="18">
        <f t="shared" si="102"/>
        <v>4.9673470287357357</v>
      </c>
      <c r="P103" s="18">
        <f t="shared" si="102"/>
        <v>1.4912796587487565</v>
      </c>
      <c r="Q103" s="18">
        <f t="shared" si="103"/>
        <v>2.636986547174569</v>
      </c>
      <c r="S103" s="18">
        <f t="shared" si="104"/>
        <v>2.636986547174569</v>
      </c>
      <c r="T103" s="18">
        <f t="shared" si="105"/>
        <v>2.5144544585061324</v>
      </c>
      <c r="U103" s="18">
        <f t="shared" si="106"/>
        <v>4.4772412546915552</v>
      </c>
      <c r="W103" t="str">
        <f t="shared" si="107"/>
        <v>72 Customer service occupations</v>
      </c>
      <c r="X103" s="18">
        <f t="shared" si="108"/>
        <v>6.1561856612534882</v>
      </c>
      <c r="Y103" s="18">
        <f t="shared" si="108"/>
        <v>-5.4857486185001969</v>
      </c>
      <c r="Z103" s="18">
        <f t="shared" si="108"/>
        <v>0.80901744440744494</v>
      </c>
      <c r="AA103" s="18">
        <f t="shared" si="108"/>
        <v>1.1253953468690847</v>
      </c>
      <c r="AB103" s="18">
        <f t="shared" si="109"/>
        <v>1.0198258755517386</v>
      </c>
      <c r="AD103" s="18">
        <f t="shared" si="110"/>
        <v>1.0198258755517386</v>
      </c>
      <c r="AE103" s="18">
        <f t="shared" si="111"/>
        <v>3.1185529960307212</v>
      </c>
      <c r="AF103" s="18">
        <f t="shared" si="112"/>
        <v>3.7991647974545906</v>
      </c>
    </row>
    <row r="104" spans="1:32" x14ac:dyDescent="0.2">
      <c r="A104" t="str">
        <f t="shared" si="95"/>
        <v>81 Process, plant and machine operatives</v>
      </c>
      <c r="B104" s="18">
        <f t="shared" si="96"/>
        <v>-1.8522858565079403</v>
      </c>
      <c r="C104" s="18">
        <f t="shared" si="96"/>
        <v>-14.014115940230354</v>
      </c>
      <c r="D104" s="18">
        <f t="shared" si="96"/>
        <v>0.91411886220318372</v>
      </c>
      <c r="E104" s="18">
        <f t="shared" si="96"/>
        <v>-0.6075167350062638</v>
      </c>
      <c r="F104" s="18">
        <f t="shared" si="97"/>
        <v>-0.10287144041820628</v>
      </c>
      <c r="H104" s="18">
        <f t="shared" si="98"/>
        <v>-0.10287144041820628</v>
      </c>
      <c r="I104" s="18">
        <f t="shared" si="99"/>
        <v>2.3255082863739895</v>
      </c>
      <c r="J104" s="18">
        <f t="shared" si="100"/>
        <v>2.251102857406484</v>
      </c>
      <c r="L104" t="str">
        <f t="shared" si="101"/>
        <v>81 Process, plant and machine operatives</v>
      </c>
      <c r="M104" s="18">
        <f t="shared" si="102"/>
        <v>-2.3533657544673403</v>
      </c>
      <c r="N104" s="18">
        <f t="shared" si="102"/>
        <v>-14.513653814715378</v>
      </c>
      <c r="O104" s="18">
        <f t="shared" si="102"/>
        <v>0.21505718384728922</v>
      </c>
      <c r="P104" s="18">
        <f t="shared" si="102"/>
        <v>-0.85773902885865061</v>
      </c>
      <c r="Q104" s="18">
        <f t="shared" si="103"/>
        <v>-0.50142242486902466</v>
      </c>
      <c r="S104" s="18">
        <f t="shared" si="104"/>
        <v>-0.50142242486902466</v>
      </c>
      <c r="T104" s="18">
        <f t="shared" si="105"/>
        <v>2.0667896261110652</v>
      </c>
      <c r="U104" s="18">
        <f t="shared" si="106"/>
        <v>1.6937817732173066</v>
      </c>
      <c r="W104" t="str">
        <f t="shared" si="107"/>
        <v>81 Process, plant and machine operatives</v>
      </c>
      <c r="X104" s="18">
        <f t="shared" si="108"/>
        <v>1.988004023094625E-2</v>
      </c>
      <c r="Y104" s="18">
        <f t="shared" si="108"/>
        <v>-12.256099473286053</v>
      </c>
      <c r="Z104" s="18">
        <f t="shared" si="108"/>
        <v>3.1744863776592691</v>
      </c>
      <c r="AA104" s="18">
        <f t="shared" si="108"/>
        <v>0.10262387023864949</v>
      </c>
      <c r="AB104" s="18">
        <f t="shared" si="109"/>
        <v>1.1162789602950696</v>
      </c>
      <c r="AD104" s="18">
        <f t="shared" si="110"/>
        <v>1.1162789602950696</v>
      </c>
      <c r="AE104" s="18">
        <f t="shared" si="111"/>
        <v>3.1490080127535514</v>
      </c>
      <c r="AF104" s="18">
        <f t="shared" si="112"/>
        <v>3.8928088151133355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5.006641493526387</v>
      </c>
      <c r="C105" s="18">
        <f t="shared" si="96"/>
        <v>-11.733735617767028</v>
      </c>
      <c r="D105" s="18">
        <f t="shared" si="96"/>
        <v>0.59581065251124166</v>
      </c>
      <c r="E105" s="18">
        <f t="shared" si="96"/>
        <v>1.4817365901520496E-2</v>
      </c>
      <c r="F105" s="18">
        <f t="shared" si="97"/>
        <v>0.20810799679475966</v>
      </c>
      <c r="H105" s="18">
        <f t="shared" si="98"/>
        <v>0.20810799679475966</v>
      </c>
      <c r="I105" s="18">
        <f t="shared" si="99"/>
        <v>2.9458504379260342</v>
      </c>
      <c r="J105" s="18">
        <f t="shared" si="100"/>
        <v>3.0851609593570917</v>
      </c>
      <c r="L105" t="str">
        <f t="shared" si="101"/>
        <v>82 Transport and mobile machine drivers and operatives</v>
      </c>
      <c r="M105" s="18">
        <f t="shared" si="102"/>
        <v>5.0829594346734286</v>
      </c>
      <c r="N105" s="18">
        <f t="shared" si="102"/>
        <v>-11.52746081948437</v>
      </c>
      <c r="O105" s="18">
        <f t="shared" si="102"/>
        <v>0.30123366101650895</v>
      </c>
      <c r="P105" s="18">
        <f t="shared" si="102"/>
        <v>-6.814034956118542E-2</v>
      </c>
      <c r="Q105" s="18">
        <f t="shared" si="103"/>
        <v>5.4832931165593735E-2</v>
      </c>
      <c r="S105" s="18">
        <f t="shared" si="104"/>
        <v>5.4832931165593735E-2</v>
      </c>
      <c r="T105" s="18">
        <f t="shared" si="105"/>
        <v>2.8752537915029075</v>
      </c>
      <c r="U105" s="18">
        <f t="shared" si="106"/>
        <v>2.9121740682887864</v>
      </c>
      <c r="W105" t="str">
        <f t="shared" si="107"/>
        <v>82 Transport and mobile machine drivers and operatives</v>
      </c>
      <c r="X105" s="18">
        <f t="shared" si="108"/>
        <v>3.5258118849355258</v>
      </c>
      <c r="Y105" s="18">
        <f t="shared" si="108"/>
        <v>-15.888901320153026</v>
      </c>
      <c r="Z105" s="18">
        <f t="shared" si="108"/>
        <v>6.1522836673549408</v>
      </c>
      <c r="AA105" s="18">
        <f t="shared" si="108"/>
        <v>1.261438901433487</v>
      </c>
      <c r="AB105" s="18">
        <f t="shared" si="109"/>
        <v>2.8661557820739203</v>
      </c>
      <c r="AD105" s="18">
        <f t="shared" si="110"/>
        <v>2.8661557820739203</v>
      </c>
      <c r="AE105" s="18">
        <f t="shared" si="111"/>
        <v>4.302027656340357</v>
      </c>
      <c r="AF105" s="18">
        <f t="shared" si="112"/>
        <v>6.0362610733615707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-2.1679254829147343</v>
      </c>
      <c r="C106" s="18">
        <f t="shared" si="96"/>
        <v>-14.440184880796458</v>
      </c>
      <c r="D106" s="18">
        <f t="shared" si="96"/>
        <v>12.057398001729336</v>
      </c>
      <c r="E106" s="18">
        <f t="shared" si="96"/>
        <v>1.1860705623035095</v>
      </c>
      <c r="F106" s="18">
        <f t="shared" si="97"/>
        <v>4.6872998918014552</v>
      </c>
      <c r="H106" s="18">
        <f t="shared" si="98"/>
        <v>4.6872998918014552</v>
      </c>
      <c r="I106" s="18">
        <f t="shared" si="99"/>
        <v>4.1126207895569644</v>
      </c>
      <c r="J106" s="18">
        <f t="shared" si="100"/>
        <v>7.1519494790927896</v>
      </c>
      <c r="L106" t="str">
        <f t="shared" si="101"/>
        <v>91 Elementary trades and related occupations</v>
      </c>
      <c r="M106" s="18">
        <f t="shared" si="102"/>
        <v>-1.6172619893962681</v>
      </c>
      <c r="N106" s="18">
        <f t="shared" si="102"/>
        <v>-12.334743929993097</v>
      </c>
      <c r="O106" s="18">
        <f t="shared" si="102"/>
        <v>6.4672479270786454</v>
      </c>
      <c r="P106" s="18">
        <f t="shared" si="102"/>
        <v>0.85349405570336323</v>
      </c>
      <c r="Q106" s="18">
        <f t="shared" si="103"/>
        <v>2.6910612296634495</v>
      </c>
      <c r="S106" s="18">
        <f t="shared" si="104"/>
        <v>2.6910612296634495</v>
      </c>
      <c r="T106" s="18">
        <f t="shared" si="105"/>
        <v>2.6069653223681044</v>
      </c>
      <c r="U106" s="18">
        <f t="shared" si="106"/>
        <v>4.5900922327184679</v>
      </c>
      <c r="W106" t="str">
        <f t="shared" si="107"/>
        <v>91 Elementary trades and related occupations</v>
      </c>
      <c r="X106" s="18">
        <f t="shared" si="108"/>
        <v>-3.8070486289525363</v>
      </c>
      <c r="Y106" s="18">
        <f t="shared" si="108"/>
        <v>-21.071145327184027</v>
      </c>
      <c r="Z106" s="18">
        <f t="shared" si="108"/>
        <v>25.891640598120457</v>
      </c>
      <c r="AA106" s="18">
        <f t="shared" si="108"/>
        <v>1.6713658060811376</v>
      </c>
      <c r="AB106" s="18">
        <f t="shared" si="109"/>
        <v>9.1770619496389436</v>
      </c>
      <c r="AD106" s="18">
        <f t="shared" si="110"/>
        <v>9.1770619496389436</v>
      </c>
      <c r="AE106" s="18">
        <f t="shared" si="111"/>
        <v>7.8047156960264097</v>
      </c>
      <c r="AF106" s="18">
        <f t="shared" si="112"/>
        <v>12.458477605120176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3.2092205614214775</v>
      </c>
      <c r="C107" s="18">
        <f t="shared" si="96"/>
        <v>-10.880766800624242</v>
      </c>
      <c r="D107" s="18">
        <f t="shared" si="96"/>
        <v>-2.1520649343307441</v>
      </c>
      <c r="E107" s="18">
        <f t="shared" si="96"/>
        <v>-0.79830123928482655</v>
      </c>
      <c r="F107" s="18">
        <f t="shared" si="97"/>
        <v>-1.2516242031726743</v>
      </c>
      <c r="H107" s="18">
        <f t="shared" si="98"/>
        <v>-1.2516242031726743</v>
      </c>
      <c r="I107" s="18">
        <f t="shared" si="99"/>
        <v>2.4313088063931065</v>
      </c>
      <c r="J107" s="18">
        <f t="shared" si="100"/>
        <v>1.5615528049116367</v>
      </c>
      <c r="L107" t="str">
        <f t="shared" si="101"/>
        <v>92 Elementary administration and service occupations</v>
      </c>
      <c r="M107" s="18">
        <f t="shared" si="102"/>
        <v>2.0995549207769137</v>
      </c>
      <c r="N107" s="18">
        <f t="shared" si="102"/>
        <v>-7.8276902873866909</v>
      </c>
      <c r="O107" s="18">
        <f t="shared" si="102"/>
        <v>-0.36275001126320205</v>
      </c>
      <c r="P107" s="18">
        <f t="shared" si="102"/>
        <v>-0.55929971785961818</v>
      </c>
      <c r="Q107" s="18">
        <f t="shared" si="103"/>
        <v>-0.4938262672902316</v>
      </c>
      <c r="S107" s="18">
        <f t="shared" si="104"/>
        <v>-0.4938262672902316</v>
      </c>
      <c r="T107" s="18">
        <f t="shared" si="105"/>
        <v>2.2373194415845177</v>
      </c>
      <c r="U107" s="18">
        <f t="shared" si="106"/>
        <v>1.8786239083034895</v>
      </c>
      <c r="W107" t="str">
        <f t="shared" si="107"/>
        <v>92 Elementary administration and service occupations</v>
      </c>
      <c r="X107" s="18">
        <f t="shared" si="108"/>
        <v>4.2701387242818356</v>
      </c>
      <c r="Y107" s="18">
        <f t="shared" si="108"/>
        <v>-13.650155074337555</v>
      </c>
      <c r="Z107" s="18">
        <f t="shared" si="108"/>
        <v>-4.0189866432512211</v>
      </c>
      <c r="AA107" s="18">
        <f t="shared" si="108"/>
        <v>-1.0839961241130069</v>
      </c>
      <c r="AB107" s="18">
        <f t="shared" si="109"/>
        <v>-2.0721652155212378</v>
      </c>
      <c r="AD107" s="18">
        <f t="shared" si="110"/>
        <v>-2.0721652155212378</v>
      </c>
      <c r="AE107" s="18">
        <f t="shared" si="111"/>
        <v>2.6143605256168323</v>
      </c>
      <c r="AF107" s="18">
        <f t="shared" si="112"/>
        <v>1.2407527152778153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1.7994558797274962</v>
      </c>
      <c r="C109" s="26">
        <f>IF(AND(D$6-C$6 &lt;&gt; 0,C35&lt;&gt;0,D35&lt;&gt;0),(EXP(LN(D35/C35)/(D$6-C$6))-1)*100,0)</f>
        <v>-2.839916976905088</v>
      </c>
      <c r="D109" s="26">
        <f>IF(AND(E$6-D$6 &lt;&gt; 0,D35&lt;&gt;0,E35&lt;&gt;0),(EXP(LN(E35/D35)/(E$6-D$6))-1)*100,0)</f>
        <v>0.5282473234976548</v>
      </c>
      <c r="E109" s="26">
        <f>IF(AND(F$6-E$6 &lt;&gt; 0,E35&lt;&gt;0,F35&lt;&gt;0),(EXP(LN(F35/E35)/(F$6-E$6))-1)*100,0)</f>
        <v>0.40472645967131182</v>
      </c>
      <c r="F109" s="26">
        <f t="shared" ref="F109" si="113">IF(AND(F$6-D$6 &lt;&gt; 0,D35&lt;&gt;0,F35&lt;&gt;0),(EXP(LN(F35/D35)/(F$6-D$6))-1)*100,0)</f>
        <v>0.44588320814158422</v>
      </c>
      <c r="H109" s="26">
        <f t="shared" ref="H109" si="114">IF($F$6-$D$6 &lt;&gt; 0,(EXP(LN(1+(H72/100))/($F$6-$D$6))-1)*100,0)</f>
        <v>0.44588320814158422</v>
      </c>
      <c r="I109" s="26">
        <f>IF(D35&gt;0,((1+(I35/D35))^(1/($F$6-$D$6))-1)*100,0)</f>
        <v>2.7263577086669377</v>
      </c>
      <c r="J109" s="26">
        <f t="shared" ref="J109" si="115">IF($F$6-$D$6 &lt;&gt; 0,(EXP(LN(1+(J72/100))/($F$6-$D$6))-1)*100,0)</f>
        <v>3.0354650828069651</v>
      </c>
      <c r="L109" s="24" t="str">
        <f>L35</f>
        <v>All occupations</v>
      </c>
      <c r="M109" s="26">
        <f>IF(AND(N$6-M$6 &lt;&gt; 0,M35&lt;&gt;0,N35&lt;&gt;0),(EXP(LN(N35/M35)/(N$6-M$6))-1)*100,0)</f>
        <v>1.8334468853488994</v>
      </c>
      <c r="N109" s="26">
        <f>IF(AND(O$6-N$6 &lt;&gt; 0,N35&lt;&gt;0,O35&lt;&gt;0),(EXP(LN(O35/N35)/(O$6-N$6))-1)*100,0)</f>
        <v>-3.7838118114019936</v>
      </c>
      <c r="O109" s="26">
        <f>IF(AND(P$6-O$6 &lt;&gt; 0,O35&lt;&gt;0,P35&lt;&gt;0),(EXP(LN(P35/O35)/(P$6-O$6))-1)*100,0)</f>
        <v>0.46209981043945358</v>
      </c>
      <c r="P109" s="26">
        <f>IF(AND(Q$6-P$6 &lt;&gt; 0,P35&lt;&gt;0,Q35&lt;&gt;0),(EXP(LN(Q35/P35)/(Q$6-P$6))-1)*100,0)</f>
        <v>0.29824976719987628</v>
      </c>
      <c r="Q109" s="26">
        <f t="shared" ref="Q109" si="116">IF(AND(Q$6-O$6 &lt;&gt; 0,O35&lt;&gt;0,Q35&lt;&gt;0),(EXP(LN(Q35/O35)/(Q$6-O$6))-1)*100,0)</f>
        <v>0.35283673412684902</v>
      </c>
      <c r="S109" s="26">
        <f t="shared" ref="S109" si="117">IF($F$6-$D$6 &lt;&gt; 0,(EXP(LN(1+(S72/100))/($F$6-$D$6))-1)*100,0)</f>
        <v>0.35283673412684902</v>
      </c>
      <c r="T109" s="26">
        <f t="shared" ref="T109" si="118">IF(O35&gt;0,((1+(T35/O35))^(1/($F$6-$D$6))-1)*100,0)</f>
        <v>2.3307358048723748</v>
      </c>
      <c r="U109" s="26">
        <f t="shared" ref="U109" si="119">IF($F$6-$D$6 &lt;&gt; 0,(EXP(LN(1+(U72/100))/($F$6-$D$6))-1)*100,0)</f>
        <v>2.5881211772406099</v>
      </c>
      <c r="W109" s="24" t="str">
        <f>W35</f>
        <v>All occupations</v>
      </c>
      <c r="X109" s="26">
        <f>IF(AND(Y$6-X$6 &lt;&gt; 0,X35&lt;&gt;0,Y35&lt;&gt;0),(EXP(LN(Y35/X35)/(Y$6-X$6))-1)*100,0)</f>
        <v>1.7588243767005185</v>
      </c>
      <c r="Y109" s="26">
        <f>IF(AND(Z$6-Y$6 &lt;&gt; 0,Y35&lt;&gt;0,Z35&lt;&gt;0),(EXP(LN(Z35/Y35)/(Z$6-Y$6))-1)*100,0)</f>
        <v>-1.7095527493715568</v>
      </c>
      <c r="Z109" s="26">
        <f>IF(AND(AA$6-Z$6 &lt;&gt; 0,Z35&lt;&gt;0,AA35&lt;&gt;0),(EXP(LN(AA35/Z35)/(AA$6-Z$6))-1)*100,0)</f>
        <v>0.6055697610773958</v>
      </c>
      <c r="AA109" s="26">
        <f>IF(AND(AB$6-AA$6 &lt;&gt; 0,AA35&lt;&gt;0,AB35&lt;&gt;0),(EXP(LN(AB35/AA35)/(AB$6-AA$6))-1)*100,0)</f>
        <v>0.52739321077646117</v>
      </c>
      <c r="AB109" s="26">
        <f t="shared" ref="AB109" si="120">IF(AND(AB$6-Z$6 &lt;&gt; 0,Z35&lt;&gt;0,AB35&lt;&gt;0),(EXP(LN(AB35/Z35)/(AB$6-Z$6))-1)*100,0)</f>
        <v>0.55344530878245202</v>
      </c>
      <c r="AD109" s="26">
        <f t="shared" ref="AD109" si="121">IF($F$6-$D$6 &lt;&gt; 0,(EXP(LN(1+(AD72/100))/($F$6-$D$6))-1)*100,0)</f>
        <v>0.55344530878245202</v>
      </c>
      <c r="AE109" s="26">
        <f t="shared" ref="AE109" si="122">IF(Z35&gt;0,((1+(AE35/Z35))^(1/($F$6-$D$6))-1)*100,0)</f>
        <v>3.1645141516442932</v>
      </c>
      <c r="AF109" s="26">
        <f t="shared" ref="AF109" si="123">IF($F$6-$D$6 &lt;&gt; 0,(EXP(LN(1+(AF72/100))/($F$6-$D$6))-1)*100,0)</f>
        <v>3.5274467620015848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Worcestershire (Continued)</v>
      </c>
      <c r="L112" s="19" t="str">
        <f>CONCATENATE(L$1," (Continued)")</f>
        <v>Occupation Table 2.1  Males: Employment Change by Occupation (SOC 2020) and Replacement Demand, 2015-2035, Worcestershire (Continued)</v>
      </c>
      <c r="W112" s="19" t="str">
        <f>CONCATENATE(W$1," (Continued)")</f>
        <v>Occupation Table 2.2  Females: Employment Change by Occupation (SOC 2020) and Replacement Demand, 2015-2035, Worcestershire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3.337828152697675</v>
      </c>
      <c r="C119" s="27">
        <f t="shared" si="125"/>
        <v>0.47985001698533836</v>
      </c>
      <c r="D119" s="27">
        <f t="shared" si="125"/>
        <v>-1.915339753757344</v>
      </c>
      <c r="E119" s="27">
        <f t="shared" si="125"/>
        <v>1.8110127024625058</v>
      </c>
      <c r="F119" s="27">
        <f t="shared" ref="F119:F144" si="126">F8-D8</f>
        <v>-0.10432705129483821</v>
      </c>
      <c r="L119" t="str">
        <f t="shared" ref="L119:L144" si="127">L8</f>
        <v>11 Corporate managers and directors</v>
      </c>
      <c r="M119" s="27">
        <f t="shared" ref="M119:P144" si="128">N8-M8</f>
        <v>1.9108771284370611</v>
      </c>
      <c r="N119" s="27">
        <f t="shared" si="128"/>
        <v>0.17310350276298614</v>
      </c>
      <c r="O119" s="27">
        <f t="shared" si="128"/>
        <v>-1.7962775793061745</v>
      </c>
      <c r="P119" s="27">
        <f t="shared" si="128"/>
        <v>0.63811773919586656</v>
      </c>
      <c r="Q119" s="27">
        <f t="shared" ref="Q119:Q144" si="129">Q8-O8</f>
        <v>-1.1581598401103079</v>
      </c>
      <c r="W119" t="str">
        <f t="shared" ref="W119:W144" si="130">W8</f>
        <v>11 Corporate managers and directors</v>
      </c>
      <c r="X119" s="27">
        <f t="shared" ref="X119:AA144" si="131">Y8-X8</f>
        <v>1.4269510242605774</v>
      </c>
      <c r="Y119" s="27">
        <f t="shared" si="131"/>
        <v>0.30674651422233978</v>
      </c>
      <c r="Z119" s="27">
        <f t="shared" si="131"/>
        <v>-0.11906217445110912</v>
      </c>
      <c r="AA119" s="27">
        <f t="shared" si="131"/>
        <v>1.1728949632666197</v>
      </c>
      <c r="AB119" s="27">
        <f t="shared" ref="AB119:AB144" si="132">AB8-Z8</f>
        <v>1.0538327888155106</v>
      </c>
    </row>
    <row r="120" spans="1:28" x14ac:dyDescent="0.2">
      <c r="A120" t="str">
        <f t="shared" si="124"/>
        <v>12 Other managers and proprietors</v>
      </c>
      <c r="B120" s="27">
        <f t="shared" si="125"/>
        <v>0.76722127031191079</v>
      </c>
      <c r="C120" s="27">
        <f t="shared" si="125"/>
        <v>0.3443843931249102</v>
      </c>
      <c r="D120" s="27">
        <f t="shared" si="125"/>
        <v>0.26606164597461479</v>
      </c>
      <c r="E120" s="27">
        <f t="shared" si="125"/>
        <v>1.2881558535529862</v>
      </c>
      <c r="F120" s="27">
        <f t="shared" si="126"/>
        <v>1.554217499527601</v>
      </c>
      <c r="L120" t="str">
        <f t="shared" si="127"/>
        <v>12 Other managers and proprietors</v>
      </c>
      <c r="M120" s="27">
        <f t="shared" si="128"/>
        <v>0.5800143079695097</v>
      </c>
      <c r="N120" s="27">
        <f t="shared" si="128"/>
        <v>-0.27648423259759713</v>
      </c>
      <c r="O120" s="27">
        <f t="shared" si="128"/>
        <v>0.61056033153996303</v>
      </c>
      <c r="P120" s="27">
        <f t="shared" si="128"/>
        <v>0.75582719229999196</v>
      </c>
      <c r="Q120" s="27">
        <f t="shared" si="129"/>
        <v>1.366387523839955</v>
      </c>
      <c r="W120" t="str">
        <f t="shared" si="130"/>
        <v>12 Other managers and proprietors</v>
      </c>
      <c r="X120" s="27">
        <f t="shared" si="131"/>
        <v>0.18720696234240908</v>
      </c>
      <c r="Y120" s="27">
        <f t="shared" si="131"/>
        <v>0.62086862572251045</v>
      </c>
      <c r="Z120" s="27">
        <f t="shared" si="131"/>
        <v>-0.34449868556536023</v>
      </c>
      <c r="AA120" s="27">
        <f t="shared" si="131"/>
        <v>0.53232866125300893</v>
      </c>
      <c r="AB120" s="27">
        <f t="shared" si="132"/>
        <v>0.1878299756876487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2.2500992701842648</v>
      </c>
      <c r="C121" s="27">
        <f t="shared" si="125"/>
        <v>0.84140066893889554</v>
      </c>
      <c r="D121" s="27">
        <f t="shared" si="125"/>
        <v>3.7129764940601646</v>
      </c>
      <c r="E121" s="27">
        <f t="shared" si="125"/>
        <v>2.959226885706002</v>
      </c>
      <c r="F121" s="27">
        <f t="shared" si="126"/>
        <v>6.6722033797661666</v>
      </c>
      <c r="L121" t="str">
        <f t="shared" si="127"/>
        <v>21 Science, research, engineering and technology professionals</v>
      </c>
      <c r="M121" s="27">
        <f t="shared" si="128"/>
        <v>2.017248696431464</v>
      </c>
      <c r="N121" s="27">
        <f t="shared" si="128"/>
        <v>0.23992008500822237</v>
      </c>
      <c r="O121" s="27">
        <f t="shared" si="128"/>
        <v>2.6293826384925971</v>
      </c>
      <c r="P121" s="27">
        <f t="shared" si="128"/>
        <v>1.9131390760217606</v>
      </c>
      <c r="Q121" s="27">
        <f t="shared" si="129"/>
        <v>4.5425217145143577</v>
      </c>
      <c r="W121" t="str">
        <f t="shared" si="130"/>
        <v>21 Science, research, engineering and technology professionals</v>
      </c>
      <c r="X121" s="27">
        <f t="shared" si="131"/>
        <v>0.23285057375281282</v>
      </c>
      <c r="Y121" s="27">
        <f t="shared" si="131"/>
        <v>0.60148058393064341</v>
      </c>
      <c r="Z121" s="27">
        <f t="shared" si="131"/>
        <v>1.0835938555675813</v>
      </c>
      <c r="AA121" s="27">
        <f t="shared" si="131"/>
        <v>1.0460878096842441</v>
      </c>
      <c r="AB121" s="27">
        <f t="shared" si="132"/>
        <v>2.1296816652518253</v>
      </c>
    </row>
    <row r="122" spans="1:28" x14ac:dyDescent="0.2">
      <c r="A122" t="str">
        <f t="shared" si="124"/>
        <v>22 Health professionals</v>
      </c>
      <c r="B122" s="27">
        <f t="shared" si="125"/>
        <v>2.496505956353877</v>
      </c>
      <c r="C122" s="27">
        <f t="shared" si="125"/>
        <v>-0.29496339545101158</v>
      </c>
      <c r="D122" s="27">
        <f t="shared" si="125"/>
        <v>-0.2327608848644882</v>
      </c>
      <c r="E122" s="27">
        <f t="shared" si="125"/>
        <v>1.0738068476306424</v>
      </c>
      <c r="F122" s="27">
        <f t="shared" si="126"/>
        <v>0.84104596276615418</v>
      </c>
      <c r="L122" t="str">
        <f t="shared" si="127"/>
        <v>22 Health professionals</v>
      </c>
      <c r="M122" s="27">
        <f t="shared" si="128"/>
        <v>0.64175885287895751</v>
      </c>
      <c r="N122" s="27">
        <f t="shared" si="128"/>
        <v>0.20652001118085428</v>
      </c>
      <c r="O122" s="27">
        <f t="shared" si="128"/>
        <v>-6.1414512442634184E-2</v>
      </c>
      <c r="P122" s="27">
        <f t="shared" si="128"/>
        <v>0.25210479353607074</v>
      </c>
      <c r="Q122" s="27">
        <f t="shared" si="129"/>
        <v>0.19069028109343655</v>
      </c>
      <c r="W122" t="str">
        <f t="shared" si="130"/>
        <v>22 Health professionals</v>
      </c>
      <c r="X122" s="27">
        <f t="shared" si="131"/>
        <v>1.8547471034748995</v>
      </c>
      <c r="Y122" s="27">
        <f t="shared" si="131"/>
        <v>-0.50148340663185564</v>
      </c>
      <c r="Z122" s="27">
        <f t="shared" si="131"/>
        <v>-0.17134637242183004</v>
      </c>
      <c r="AA122" s="27">
        <f t="shared" si="131"/>
        <v>0.82170205409455654</v>
      </c>
      <c r="AB122" s="27">
        <f t="shared" si="132"/>
        <v>0.6503556816727265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0.24904105988460046</v>
      </c>
      <c r="C123" s="27">
        <f t="shared" si="125"/>
        <v>0.69246229902158518</v>
      </c>
      <c r="D123" s="27">
        <f t="shared" si="125"/>
        <v>-4.8527860367466147E-2</v>
      </c>
      <c r="E123" s="27">
        <f t="shared" si="125"/>
        <v>1.2353107489167279</v>
      </c>
      <c r="F123" s="27">
        <f t="shared" si="126"/>
        <v>1.1867828885492617</v>
      </c>
      <c r="L123" t="str">
        <f t="shared" si="127"/>
        <v>23 Teaching and other educational professionals</v>
      </c>
      <c r="M123" s="27">
        <f t="shared" si="128"/>
        <v>-0.11335174255317737</v>
      </c>
      <c r="N123" s="27">
        <f t="shared" si="128"/>
        <v>0.27702140547360621</v>
      </c>
      <c r="O123" s="27">
        <f t="shared" si="128"/>
        <v>8.6866339979538409E-2</v>
      </c>
      <c r="P123" s="27">
        <f t="shared" si="128"/>
        <v>0.30548030481975186</v>
      </c>
      <c r="Q123" s="27">
        <f t="shared" si="129"/>
        <v>0.39234664479929027</v>
      </c>
      <c r="W123" t="str">
        <f t="shared" si="130"/>
        <v>23 Teaching and other educational professionals</v>
      </c>
      <c r="X123" s="27">
        <f t="shared" si="131"/>
        <v>0.36239280243777827</v>
      </c>
      <c r="Y123" s="27">
        <f t="shared" si="131"/>
        <v>0.41544089354800828</v>
      </c>
      <c r="Z123" s="27">
        <f t="shared" si="131"/>
        <v>-0.13539420034704719</v>
      </c>
      <c r="AA123" s="27">
        <f t="shared" si="131"/>
        <v>0.92983044409698223</v>
      </c>
      <c r="AB123" s="27">
        <f t="shared" si="132"/>
        <v>0.79443624374993504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2.7597963799215215</v>
      </c>
      <c r="C124" s="27">
        <f t="shared" si="125"/>
        <v>1.5023166199326177</v>
      </c>
      <c r="D124" s="27">
        <f t="shared" si="125"/>
        <v>0.79401135188100369</v>
      </c>
      <c r="E124" s="27">
        <f t="shared" si="125"/>
        <v>2.3149826188071216</v>
      </c>
      <c r="F124" s="27">
        <f t="shared" si="126"/>
        <v>3.1089939706881253</v>
      </c>
      <c r="L124" t="str">
        <f t="shared" si="127"/>
        <v>24 Business, media and public service professionals</v>
      </c>
      <c r="M124" s="27">
        <f t="shared" si="128"/>
        <v>1.3101606438680609</v>
      </c>
      <c r="N124" s="27">
        <f t="shared" si="128"/>
        <v>0.93651931262475507</v>
      </c>
      <c r="O124" s="27">
        <f t="shared" si="128"/>
        <v>0.58459150252422276</v>
      </c>
      <c r="P124" s="27">
        <f t="shared" si="128"/>
        <v>0.97773108999396818</v>
      </c>
      <c r="Q124" s="27">
        <f t="shared" si="129"/>
        <v>1.5623225925181909</v>
      </c>
      <c r="W124" t="str">
        <f t="shared" si="130"/>
        <v>24 Business, media and public service professionals</v>
      </c>
      <c r="X124" s="27">
        <f t="shared" si="131"/>
        <v>1.4496357360534455</v>
      </c>
      <c r="Y124" s="27">
        <f t="shared" si="131"/>
        <v>0.5657973073078324</v>
      </c>
      <c r="Z124" s="27">
        <f t="shared" si="131"/>
        <v>0.20941984935681912</v>
      </c>
      <c r="AA124" s="27">
        <f t="shared" si="131"/>
        <v>1.3372515288131019</v>
      </c>
      <c r="AB124" s="27">
        <f t="shared" si="132"/>
        <v>1.5466713781699211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0.6567013334988232</v>
      </c>
      <c r="C125" s="27">
        <f t="shared" si="125"/>
        <v>0.38540289885385537</v>
      </c>
      <c r="D125" s="27">
        <f t="shared" si="125"/>
        <v>-0.36131324762667738</v>
      </c>
      <c r="E125" s="27">
        <f t="shared" si="125"/>
        <v>0.3853401407179895</v>
      </c>
      <c r="F125" s="27">
        <f t="shared" si="126"/>
        <v>2.4026893091312118E-2</v>
      </c>
      <c r="L125" t="str">
        <f t="shared" si="127"/>
        <v>31 Science, engineering and technology associate professionals</v>
      </c>
      <c r="M125" s="27">
        <f t="shared" si="128"/>
        <v>0.64666848359630835</v>
      </c>
      <c r="N125" s="27">
        <f t="shared" si="128"/>
        <v>0.14982709025145535</v>
      </c>
      <c r="O125" s="27">
        <f t="shared" si="128"/>
        <v>-0.43571414221047489</v>
      </c>
      <c r="P125" s="27">
        <f t="shared" si="128"/>
        <v>0.13154927525468896</v>
      </c>
      <c r="Q125" s="27">
        <f t="shared" si="129"/>
        <v>-0.30416486695578593</v>
      </c>
      <c r="W125" t="str">
        <f t="shared" si="130"/>
        <v>31 Science, engineering and technology associate professionals</v>
      </c>
      <c r="X125" s="27">
        <f t="shared" si="131"/>
        <v>1.0032849902502861E-2</v>
      </c>
      <c r="Y125" s="27">
        <f t="shared" si="131"/>
        <v>0.23557580860240046</v>
      </c>
      <c r="Z125" s="27">
        <f t="shared" si="131"/>
        <v>7.4400894583798172E-2</v>
      </c>
      <c r="AA125" s="27">
        <f t="shared" si="131"/>
        <v>0.25379086546329876</v>
      </c>
      <c r="AB125" s="27">
        <f t="shared" si="132"/>
        <v>0.32819176004709694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0.85110613427421544</v>
      </c>
      <c r="C126" s="27">
        <f t="shared" si="125"/>
        <v>-1.6670864709187327E-3</v>
      </c>
      <c r="D126" s="27">
        <f t="shared" si="125"/>
        <v>3.4521375731679527</v>
      </c>
      <c r="E126" s="27">
        <f t="shared" si="125"/>
        <v>1.7747972783841757</v>
      </c>
      <c r="F126" s="27">
        <f t="shared" si="126"/>
        <v>5.2269348515521283</v>
      </c>
      <c r="L126" t="str">
        <f t="shared" si="127"/>
        <v>32 Health and social care associate professionals</v>
      </c>
      <c r="M126" s="27">
        <f t="shared" si="128"/>
        <v>0.10460988375793967</v>
      </c>
      <c r="N126" s="27">
        <f t="shared" si="128"/>
        <v>6.5962377044016085E-2</v>
      </c>
      <c r="O126" s="27">
        <f t="shared" si="128"/>
        <v>0.43557092407121667</v>
      </c>
      <c r="P126" s="27">
        <f t="shared" si="128"/>
        <v>0.20334348303607741</v>
      </c>
      <c r="Q126" s="27">
        <f t="shared" si="129"/>
        <v>0.63891440710729408</v>
      </c>
      <c r="W126" t="str">
        <f t="shared" si="130"/>
        <v>32 Health and social care associate professionals</v>
      </c>
      <c r="X126" s="27">
        <f t="shared" si="131"/>
        <v>0.74649625051626201</v>
      </c>
      <c r="Y126" s="27">
        <f t="shared" si="131"/>
        <v>-6.762946351493504E-2</v>
      </c>
      <c r="Z126" s="27">
        <f t="shared" si="131"/>
        <v>3.0165666490967311</v>
      </c>
      <c r="AA126" s="27">
        <f t="shared" si="131"/>
        <v>1.5714537953481011</v>
      </c>
      <c r="AB126" s="27">
        <f t="shared" si="132"/>
        <v>4.5880204444448323</v>
      </c>
    </row>
    <row r="127" spans="1:28" x14ac:dyDescent="0.2">
      <c r="A127" t="str">
        <f t="shared" si="124"/>
        <v>33 Protective service occupations</v>
      </c>
      <c r="B127" s="27">
        <f t="shared" si="125"/>
        <v>0.18669340346330188</v>
      </c>
      <c r="C127" s="27">
        <f t="shared" si="125"/>
        <v>0.16136907872642592</v>
      </c>
      <c r="D127" s="27">
        <f t="shared" si="125"/>
        <v>-0.41100479942167212</v>
      </c>
      <c r="E127" s="27">
        <f t="shared" si="125"/>
        <v>0.24472964247856277</v>
      </c>
      <c r="F127" s="27">
        <f t="shared" si="126"/>
        <v>-0.16627515694310935</v>
      </c>
      <c r="L127" t="str">
        <f t="shared" si="127"/>
        <v>33 Protective service occupations</v>
      </c>
      <c r="M127" s="27">
        <f t="shared" si="128"/>
        <v>9.4442435518468759E-2</v>
      </c>
      <c r="N127" s="27">
        <f t="shared" si="128"/>
        <v>7.9918639525171642E-2</v>
      </c>
      <c r="O127" s="27">
        <f t="shared" si="128"/>
        <v>-0.31727072996457206</v>
      </c>
      <c r="P127" s="27">
        <f t="shared" si="128"/>
        <v>1.5143094934620516E-2</v>
      </c>
      <c r="Q127" s="27">
        <f t="shared" si="129"/>
        <v>-0.30212763502995155</v>
      </c>
      <c r="W127" t="str">
        <f t="shared" si="130"/>
        <v>33 Protective service occupations</v>
      </c>
      <c r="X127" s="27">
        <f t="shared" si="131"/>
        <v>9.2250967944831674E-2</v>
      </c>
      <c r="Y127" s="27">
        <f t="shared" si="131"/>
        <v>8.1450439201257385E-2</v>
      </c>
      <c r="Z127" s="27">
        <f t="shared" si="131"/>
        <v>-9.3734069457097391E-2</v>
      </c>
      <c r="AA127" s="27">
        <f t="shared" si="131"/>
        <v>0.22958654754393837</v>
      </c>
      <c r="AB127" s="27">
        <f t="shared" si="132"/>
        <v>0.13585247808684098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0.42237189942861786</v>
      </c>
      <c r="C128" s="27">
        <f t="shared" si="125"/>
        <v>0.14985086208289111</v>
      </c>
      <c r="D128" s="27">
        <f t="shared" si="125"/>
        <v>-0.74178315303799014</v>
      </c>
      <c r="E128" s="27">
        <f t="shared" si="125"/>
        <v>0.5165534735587789</v>
      </c>
      <c r="F128" s="27">
        <f t="shared" si="126"/>
        <v>-0.22522967947921124</v>
      </c>
      <c r="L128" t="str">
        <f t="shared" si="127"/>
        <v>34 Culture, media and sports occupations</v>
      </c>
      <c r="M128" s="27">
        <f t="shared" si="128"/>
        <v>0.31634731040498698</v>
      </c>
      <c r="N128" s="27">
        <f t="shared" si="128"/>
        <v>3.6991189965375426E-2</v>
      </c>
      <c r="O128" s="27">
        <f t="shared" si="128"/>
        <v>-0.47594985220837494</v>
      </c>
      <c r="P128" s="27">
        <f t="shared" si="128"/>
        <v>0.21830362337826514</v>
      </c>
      <c r="Q128" s="27">
        <f t="shared" si="129"/>
        <v>-0.25764622883010979</v>
      </c>
      <c r="W128" t="str">
        <f t="shared" si="130"/>
        <v>34 Culture, media and sports occupations</v>
      </c>
      <c r="X128" s="27">
        <f t="shared" si="131"/>
        <v>0.10602458902363265</v>
      </c>
      <c r="Y128" s="27">
        <f t="shared" si="131"/>
        <v>0.11285967211750991</v>
      </c>
      <c r="Z128" s="27">
        <f t="shared" si="131"/>
        <v>-0.26583330082961809</v>
      </c>
      <c r="AA128" s="27">
        <f t="shared" si="131"/>
        <v>0.29824985018051797</v>
      </c>
      <c r="AB128" s="27">
        <f t="shared" si="132"/>
        <v>3.2416549350899881E-2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1.641750186407732</v>
      </c>
      <c r="C129" s="27">
        <f t="shared" si="125"/>
        <v>0.49038308199665792</v>
      </c>
      <c r="D129" s="27">
        <f t="shared" si="125"/>
        <v>0.15910531872962608</v>
      </c>
      <c r="E129" s="27">
        <f t="shared" si="125"/>
        <v>1.2405698431623939</v>
      </c>
      <c r="F129" s="27">
        <f t="shared" si="126"/>
        <v>1.39967516189202</v>
      </c>
      <c r="L129" t="str">
        <f t="shared" si="127"/>
        <v>35 Business and public service associate professionals</v>
      </c>
      <c r="M129" s="27">
        <f t="shared" si="128"/>
        <v>0.73592543382409126</v>
      </c>
      <c r="N129" s="27">
        <f t="shared" si="128"/>
        <v>0.33290994845485322</v>
      </c>
      <c r="O129" s="27">
        <f t="shared" si="128"/>
        <v>-1.8914056533589019E-2</v>
      </c>
      <c r="P129" s="27">
        <f t="shared" si="128"/>
        <v>0.20622411174251987</v>
      </c>
      <c r="Q129" s="27">
        <f t="shared" si="129"/>
        <v>0.18731005520893085</v>
      </c>
      <c r="W129" t="str">
        <f t="shared" si="130"/>
        <v>35 Business and public service associate professionals</v>
      </c>
      <c r="X129" s="27">
        <f t="shared" si="131"/>
        <v>0.90582475258363715</v>
      </c>
      <c r="Y129" s="27">
        <f t="shared" si="131"/>
        <v>0.15747313354178516</v>
      </c>
      <c r="Z129" s="27">
        <f t="shared" si="131"/>
        <v>0.17801937526323375</v>
      </c>
      <c r="AA129" s="27">
        <f t="shared" si="131"/>
        <v>1.0343457314198883</v>
      </c>
      <c r="AB129" s="27">
        <f t="shared" si="132"/>
        <v>1.212365106683122</v>
      </c>
    </row>
    <row r="130" spans="1:28" x14ac:dyDescent="0.2">
      <c r="A130" t="str">
        <f t="shared" si="124"/>
        <v>41 Administrative occupations</v>
      </c>
      <c r="B130" s="27">
        <f t="shared" si="125"/>
        <v>6.1766191470514542E-2</v>
      </c>
      <c r="C130" s="27">
        <f t="shared" si="125"/>
        <v>1.0541459419873895</v>
      </c>
      <c r="D130" s="27">
        <f t="shared" si="125"/>
        <v>1.3035366756355025</v>
      </c>
      <c r="E130" s="27">
        <f t="shared" si="125"/>
        <v>3.8681683746442985E-2</v>
      </c>
      <c r="F130" s="27">
        <f t="shared" si="126"/>
        <v>1.3422183593819454</v>
      </c>
      <c r="L130" t="str">
        <f t="shared" si="127"/>
        <v>41 Administrative occupations</v>
      </c>
      <c r="M130" s="27">
        <f t="shared" si="128"/>
        <v>-0.15054138922711502</v>
      </c>
      <c r="N130" s="27">
        <f t="shared" si="128"/>
        <v>1.5290514331542422</v>
      </c>
      <c r="O130" s="27">
        <f t="shared" si="128"/>
        <v>0.88203764490244829</v>
      </c>
      <c r="P130" s="27">
        <f t="shared" si="128"/>
        <v>1.4890707453160488</v>
      </c>
      <c r="Q130" s="27">
        <f t="shared" si="129"/>
        <v>2.3711083902184971</v>
      </c>
      <c r="W130" t="str">
        <f t="shared" si="130"/>
        <v>41 Administrative occupations</v>
      </c>
      <c r="X130" s="27">
        <f t="shared" si="131"/>
        <v>0.21230758069762601</v>
      </c>
      <c r="Y130" s="27">
        <f t="shared" si="131"/>
        <v>-0.47490549116688996</v>
      </c>
      <c r="Z130" s="27">
        <f t="shared" si="131"/>
        <v>0.42149903073308437</v>
      </c>
      <c r="AA130" s="27">
        <f t="shared" si="131"/>
        <v>-1.4503890615695916</v>
      </c>
      <c r="AB130" s="27">
        <f t="shared" si="132"/>
        <v>-1.0288900308365072</v>
      </c>
    </row>
    <row r="131" spans="1:28" x14ac:dyDescent="0.2">
      <c r="A131" t="str">
        <f t="shared" si="124"/>
        <v>42 Secretarial and related occupations</v>
      </c>
      <c r="B131" s="27">
        <f t="shared" si="125"/>
        <v>-0.56674559429404781</v>
      </c>
      <c r="C131" s="27">
        <f t="shared" si="125"/>
        <v>-0.15568446247029133</v>
      </c>
      <c r="D131" s="27">
        <f t="shared" si="125"/>
        <v>-0.35233649168814285</v>
      </c>
      <c r="E131" s="27">
        <f t="shared" si="125"/>
        <v>-1.7915038013285161</v>
      </c>
      <c r="F131" s="27">
        <f t="shared" si="126"/>
        <v>-2.1438402930166589</v>
      </c>
      <c r="L131" t="str">
        <f t="shared" si="127"/>
        <v>42 Secretarial and related occupations</v>
      </c>
      <c r="M131" s="27">
        <f t="shared" si="128"/>
        <v>-0.12294901309570921</v>
      </c>
      <c r="N131" s="27">
        <f t="shared" si="128"/>
        <v>1.0696081421455117E-2</v>
      </c>
      <c r="O131" s="27">
        <f t="shared" si="128"/>
        <v>-6.083181049123576E-2</v>
      </c>
      <c r="P131" s="27">
        <f t="shared" si="128"/>
        <v>7.3573045835905071E-2</v>
      </c>
      <c r="Q131" s="27">
        <f t="shared" si="129"/>
        <v>1.2741235344669311E-2</v>
      </c>
      <c r="W131" t="str">
        <f t="shared" si="130"/>
        <v>42 Secretarial and related occupations</v>
      </c>
      <c r="X131" s="27">
        <f t="shared" si="131"/>
        <v>-0.44379658119833643</v>
      </c>
      <c r="Y131" s="27">
        <f t="shared" si="131"/>
        <v>-0.16638054389174961</v>
      </c>
      <c r="Z131" s="27">
        <f t="shared" si="131"/>
        <v>-0.29150468119690753</v>
      </c>
      <c r="AA131" s="27">
        <f t="shared" si="131"/>
        <v>-1.8650768471644201</v>
      </c>
      <c r="AB131" s="27">
        <f t="shared" si="132"/>
        <v>-2.1565815283613277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-0.70397823909901502</v>
      </c>
      <c r="C132" s="27">
        <f t="shared" si="125"/>
        <v>-0.63028647285731987</v>
      </c>
      <c r="D132" s="27">
        <f t="shared" si="125"/>
        <v>-4.5169898134981512E-2</v>
      </c>
      <c r="E132" s="27">
        <f t="shared" si="125"/>
        <v>0.15795771939435088</v>
      </c>
      <c r="F132" s="27">
        <f t="shared" si="126"/>
        <v>0.11278782125936937</v>
      </c>
      <c r="L132" t="str">
        <f t="shared" si="127"/>
        <v>51 Skilled agricultural and related trades</v>
      </c>
      <c r="M132" s="27">
        <f t="shared" si="128"/>
        <v>-0.72287252596286677</v>
      </c>
      <c r="N132" s="27">
        <f t="shared" si="128"/>
        <v>-0.63384510984254971</v>
      </c>
      <c r="O132" s="27">
        <f t="shared" si="128"/>
        <v>-7.383305236147697E-2</v>
      </c>
      <c r="P132" s="27">
        <f t="shared" si="128"/>
        <v>6.809758551173184E-2</v>
      </c>
      <c r="Q132" s="27">
        <f t="shared" si="129"/>
        <v>-5.73546684974513E-3</v>
      </c>
      <c r="W132" t="str">
        <f t="shared" si="130"/>
        <v>51 Skilled agricultural and related trades</v>
      </c>
      <c r="X132" s="27">
        <f t="shared" si="131"/>
        <v>1.8894286863856413E-2</v>
      </c>
      <c r="Y132" s="27">
        <f t="shared" si="131"/>
        <v>3.5586369852279587E-3</v>
      </c>
      <c r="Z132" s="27">
        <f t="shared" si="131"/>
        <v>2.8663154226493126E-2</v>
      </c>
      <c r="AA132" s="27">
        <f t="shared" si="131"/>
        <v>8.9860133882618709E-2</v>
      </c>
      <c r="AB132" s="27">
        <f t="shared" si="132"/>
        <v>0.11852328810911184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0.27127126019094661</v>
      </c>
      <c r="C133" s="27">
        <f t="shared" si="125"/>
        <v>-2.5364925230392572</v>
      </c>
      <c r="D133" s="27">
        <f t="shared" si="125"/>
        <v>-0.15841945500465471</v>
      </c>
      <c r="E133" s="27">
        <f t="shared" si="125"/>
        <v>-0.78395550659891455</v>
      </c>
      <c r="F133" s="27">
        <f t="shared" si="126"/>
        <v>-0.94237496160356926</v>
      </c>
      <c r="L133" t="str">
        <f t="shared" si="127"/>
        <v>52 Skilled metal, electrical and electronic trades</v>
      </c>
      <c r="M133" s="27">
        <f t="shared" si="128"/>
        <v>0.14709872826591486</v>
      </c>
      <c r="N133" s="27">
        <f t="shared" si="128"/>
        <v>-2.4670367639722137</v>
      </c>
      <c r="O133" s="27">
        <f t="shared" si="128"/>
        <v>-0.33107046412190044</v>
      </c>
      <c r="P133" s="27">
        <f t="shared" si="128"/>
        <v>-0.87168965139645849</v>
      </c>
      <c r="Q133" s="27">
        <f t="shared" si="129"/>
        <v>-1.2027601155183589</v>
      </c>
      <c r="W133" t="str">
        <f t="shared" si="130"/>
        <v>52 Skilled metal, electrical and electronic trades</v>
      </c>
      <c r="X133" s="27">
        <f t="shared" si="131"/>
        <v>0.12417253192501701</v>
      </c>
      <c r="Y133" s="27">
        <f t="shared" si="131"/>
        <v>-6.9455759067026779E-2</v>
      </c>
      <c r="Z133" s="27">
        <f t="shared" si="131"/>
        <v>0.17265100911724623</v>
      </c>
      <c r="AA133" s="27">
        <f t="shared" si="131"/>
        <v>8.7734144797544489E-2</v>
      </c>
      <c r="AB133" s="27">
        <f t="shared" si="132"/>
        <v>0.26038515391479072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1.7287284871127717</v>
      </c>
      <c r="C134" s="27">
        <f t="shared" si="125"/>
        <v>-2.2006969683548245</v>
      </c>
      <c r="D134" s="27">
        <f t="shared" si="125"/>
        <v>-0.33782651505480743</v>
      </c>
      <c r="E134" s="27">
        <f t="shared" si="125"/>
        <v>-1.3066622780204877</v>
      </c>
      <c r="F134" s="27">
        <f t="shared" si="126"/>
        <v>-1.6444887930752952</v>
      </c>
      <c r="L134" t="str">
        <f t="shared" si="127"/>
        <v>53 Skilled construction and building trades</v>
      </c>
      <c r="M134" s="27">
        <f t="shared" si="128"/>
        <v>1.7345481407047405</v>
      </c>
      <c r="N134" s="27">
        <f t="shared" si="128"/>
        <v>-2.2305981577174165</v>
      </c>
      <c r="O134" s="27">
        <f t="shared" si="128"/>
        <v>-0.27034908951185344</v>
      </c>
      <c r="P134" s="27">
        <f t="shared" si="128"/>
        <v>-1.3156092370738008</v>
      </c>
      <c r="Q134" s="27">
        <f t="shared" si="129"/>
        <v>-1.5859583265856543</v>
      </c>
      <c r="W134" t="str">
        <f t="shared" si="130"/>
        <v>53 Skilled construction and building trades</v>
      </c>
      <c r="X134" s="27">
        <f t="shared" si="131"/>
        <v>-5.8196535919567971E-3</v>
      </c>
      <c r="Y134" s="27">
        <f t="shared" si="131"/>
        <v>2.9901189362601194E-2</v>
      </c>
      <c r="Z134" s="27">
        <f t="shared" si="131"/>
        <v>-6.747742554296704E-2</v>
      </c>
      <c r="AA134" s="27">
        <f t="shared" si="131"/>
        <v>8.9469590533084592E-3</v>
      </c>
      <c r="AB134" s="27">
        <f t="shared" si="132"/>
        <v>-5.8530466489658581E-2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-0.61434902122287838</v>
      </c>
      <c r="C135" s="27">
        <f t="shared" si="125"/>
        <v>2.7627771247352939E-2</v>
      </c>
      <c r="D135" s="27">
        <f t="shared" si="125"/>
        <v>5.5874743608864463E-2</v>
      </c>
      <c r="E135" s="27">
        <f t="shared" si="125"/>
        <v>-3.8351362100890185E-2</v>
      </c>
      <c r="F135" s="27">
        <f t="shared" si="126"/>
        <v>1.7523381507974278E-2</v>
      </c>
      <c r="L135" t="str">
        <f t="shared" si="127"/>
        <v>54 Textiles, printing and other skilled trades</v>
      </c>
      <c r="M135" s="27">
        <f t="shared" si="128"/>
        <v>-0.43705653762505303</v>
      </c>
      <c r="N135" s="27">
        <f t="shared" si="128"/>
        <v>-0.25941523878105555</v>
      </c>
      <c r="O135" s="27">
        <f t="shared" si="128"/>
        <v>2.4788848353964887E-3</v>
      </c>
      <c r="P135" s="27">
        <f t="shared" si="128"/>
        <v>-0.11126175299223151</v>
      </c>
      <c r="Q135" s="27">
        <f t="shared" si="129"/>
        <v>-0.10878286815683502</v>
      </c>
      <c r="W135" t="str">
        <f t="shared" si="130"/>
        <v>54 Textiles, printing and other skilled trades</v>
      </c>
      <c r="X135" s="27">
        <f t="shared" si="131"/>
        <v>-0.17729248359783334</v>
      </c>
      <c r="Y135" s="27">
        <f t="shared" si="131"/>
        <v>0.28704301002841071</v>
      </c>
      <c r="Z135" s="27">
        <f t="shared" si="131"/>
        <v>5.3395858773459981E-2</v>
      </c>
      <c r="AA135" s="27">
        <f t="shared" si="131"/>
        <v>7.2910390891342214E-2</v>
      </c>
      <c r="AB135" s="27">
        <f t="shared" si="132"/>
        <v>0.12630624966480219</v>
      </c>
    </row>
    <row r="136" spans="1:28" x14ac:dyDescent="0.2">
      <c r="A136" t="str">
        <f t="shared" si="124"/>
        <v>61 Caring personal service occupations</v>
      </c>
      <c r="B136" s="27">
        <f t="shared" si="125"/>
        <v>0.86389229723977579</v>
      </c>
      <c r="C136" s="27">
        <f t="shared" si="125"/>
        <v>-0.85383909346791853</v>
      </c>
      <c r="D136" s="27">
        <f t="shared" si="125"/>
        <v>0.93308578290250921</v>
      </c>
      <c r="E136" s="27">
        <f t="shared" si="125"/>
        <v>2.0672006805441434</v>
      </c>
      <c r="F136" s="27">
        <f t="shared" si="126"/>
        <v>3.0002864634466526</v>
      </c>
      <c r="L136" t="str">
        <f t="shared" si="127"/>
        <v>61 Caring personal service occupations</v>
      </c>
      <c r="M136" s="27">
        <f t="shared" si="128"/>
        <v>0.13566724018694609</v>
      </c>
      <c r="N136" s="27">
        <f t="shared" si="128"/>
        <v>-0.14009661005791774</v>
      </c>
      <c r="O136" s="27">
        <f t="shared" si="128"/>
        <v>0.44436904376738262</v>
      </c>
      <c r="P136" s="27">
        <f t="shared" si="128"/>
        <v>0.3973296862753477</v>
      </c>
      <c r="Q136" s="27">
        <f t="shared" si="129"/>
        <v>0.84169873004273033</v>
      </c>
      <c r="W136" t="str">
        <f t="shared" si="130"/>
        <v>61 Caring personal service occupations</v>
      </c>
      <c r="X136" s="27">
        <f t="shared" si="131"/>
        <v>0.72822505705283547</v>
      </c>
      <c r="Y136" s="27">
        <f t="shared" si="131"/>
        <v>-0.71374248341000168</v>
      </c>
      <c r="Z136" s="27">
        <f t="shared" si="131"/>
        <v>0.48871673913513192</v>
      </c>
      <c r="AA136" s="27">
        <f t="shared" si="131"/>
        <v>1.6698709942687948</v>
      </c>
      <c r="AB136" s="27">
        <f t="shared" si="132"/>
        <v>2.1585877334039267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-2.9095241426906782E-2</v>
      </c>
      <c r="C137" s="27">
        <f t="shared" si="125"/>
        <v>-0.57649070951894466</v>
      </c>
      <c r="D137" s="27">
        <f t="shared" si="125"/>
        <v>-0.44158877818291842</v>
      </c>
      <c r="E137" s="27">
        <f t="shared" si="125"/>
        <v>5.2689949692514837E-2</v>
      </c>
      <c r="F137" s="27">
        <f t="shared" si="126"/>
        <v>-0.38889882849040358</v>
      </c>
      <c r="L137" t="str">
        <f t="shared" si="127"/>
        <v>62 Leisure, travel and related personal service occupations</v>
      </c>
      <c r="M137" s="27">
        <f t="shared" si="128"/>
        <v>0.17650450817204888</v>
      </c>
      <c r="N137" s="27">
        <f t="shared" si="128"/>
        <v>-0.10586808648376711</v>
      </c>
      <c r="O137" s="27">
        <f t="shared" si="128"/>
        <v>-6.4786159176349889E-2</v>
      </c>
      <c r="P137" s="27">
        <f t="shared" si="128"/>
        <v>7.3582265315560003E-2</v>
      </c>
      <c r="Q137" s="27">
        <f t="shared" si="129"/>
        <v>8.7961061392101136E-3</v>
      </c>
      <c r="W137" t="str">
        <f t="shared" si="130"/>
        <v>62 Leisure, travel and related personal service occupations</v>
      </c>
      <c r="X137" s="27">
        <f t="shared" si="131"/>
        <v>-0.20559974959895211</v>
      </c>
      <c r="Y137" s="27">
        <f t="shared" si="131"/>
        <v>-0.47062262303517244</v>
      </c>
      <c r="Z137" s="27">
        <f t="shared" si="131"/>
        <v>-0.37680261900656919</v>
      </c>
      <c r="AA137" s="27">
        <f t="shared" si="131"/>
        <v>-2.0892315623049384E-2</v>
      </c>
      <c r="AB137" s="27">
        <f t="shared" si="132"/>
        <v>-0.39769493462961858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-1.6161763275876317E-2</v>
      </c>
      <c r="C138" s="27">
        <f t="shared" si="125"/>
        <v>5.5423529307656649E-2</v>
      </c>
      <c r="D138" s="27">
        <f t="shared" si="125"/>
        <v>-7.8176635586440724E-2</v>
      </c>
      <c r="E138" s="27">
        <f t="shared" si="125"/>
        <v>2.5699562651318897E-2</v>
      </c>
      <c r="F138" s="27">
        <f t="shared" si="126"/>
        <v>-5.2477072935121827E-2</v>
      </c>
      <c r="L138" t="str">
        <f t="shared" si="127"/>
        <v>63 Community and civil enforcement occupations</v>
      </c>
      <c r="M138" s="27">
        <f t="shared" si="128"/>
        <v>-3.2146904404579818E-2</v>
      </c>
      <c r="N138" s="27">
        <f t="shared" si="128"/>
        <v>6.6568409815962432E-2</v>
      </c>
      <c r="O138" s="27">
        <f t="shared" si="128"/>
        <v>-9.9321137608948895E-2</v>
      </c>
      <c r="P138" s="27">
        <f t="shared" si="128"/>
        <v>2.3819946988696661E-2</v>
      </c>
      <c r="Q138" s="27">
        <f t="shared" si="129"/>
        <v>-7.5501190620252234E-2</v>
      </c>
      <c r="W138" t="str">
        <f t="shared" si="130"/>
        <v>63 Community and civil enforcement occupations</v>
      </c>
      <c r="X138" s="27">
        <f t="shared" si="131"/>
        <v>1.5985141128703369E-2</v>
      </c>
      <c r="Y138" s="27">
        <f t="shared" si="131"/>
        <v>-1.1144880508305768E-2</v>
      </c>
      <c r="Z138" s="27">
        <f t="shared" si="131"/>
        <v>2.1144502022507977E-2</v>
      </c>
      <c r="AA138" s="27">
        <f t="shared" si="131"/>
        <v>1.879615662622805E-3</v>
      </c>
      <c r="AB138" s="27">
        <f t="shared" si="132"/>
        <v>2.3024117685130782E-2</v>
      </c>
    </row>
    <row r="139" spans="1:28" x14ac:dyDescent="0.2">
      <c r="A139" t="str">
        <f t="shared" si="124"/>
        <v>71 Sales occupations</v>
      </c>
      <c r="B139" s="27">
        <f t="shared" si="125"/>
        <v>-1.1736574370154003</v>
      </c>
      <c r="C139" s="27">
        <f t="shared" si="125"/>
        <v>-0.42520823193120449</v>
      </c>
      <c r="D139" s="27">
        <f t="shared" si="125"/>
        <v>-0.37750331214253308</v>
      </c>
      <c r="E139" s="27">
        <f t="shared" si="125"/>
        <v>-0.39483900674789041</v>
      </c>
      <c r="F139" s="27">
        <f t="shared" si="126"/>
        <v>-0.77234231889042348</v>
      </c>
      <c r="L139" t="str">
        <f t="shared" si="127"/>
        <v>71 Sales occupations</v>
      </c>
      <c r="M139" s="27">
        <f t="shared" si="128"/>
        <v>0.17358844833558251</v>
      </c>
      <c r="N139" s="27">
        <f t="shared" si="128"/>
        <v>-0.14953758321008603</v>
      </c>
      <c r="O139" s="27">
        <f t="shared" si="128"/>
        <v>-9.379611679758959E-2</v>
      </c>
      <c r="P139" s="27">
        <f t="shared" si="128"/>
        <v>-0.1060326548562287</v>
      </c>
      <c r="Q139" s="27">
        <f t="shared" si="129"/>
        <v>-0.19982877165381829</v>
      </c>
      <c r="W139" t="str">
        <f t="shared" si="130"/>
        <v>71 Sales occupations</v>
      </c>
      <c r="X139" s="27">
        <f t="shared" si="131"/>
        <v>-1.347245885351013</v>
      </c>
      <c r="Y139" s="27">
        <f t="shared" si="131"/>
        <v>-0.27567064872106961</v>
      </c>
      <c r="Z139" s="27">
        <f t="shared" si="131"/>
        <v>-0.28370719534497724</v>
      </c>
      <c r="AA139" s="27">
        <f t="shared" si="131"/>
        <v>-0.28880635189164749</v>
      </c>
      <c r="AB139" s="27">
        <f t="shared" si="132"/>
        <v>-0.57251354723662473</v>
      </c>
    </row>
    <row r="140" spans="1:28" x14ac:dyDescent="0.2">
      <c r="A140" t="str">
        <f t="shared" si="124"/>
        <v>72 Customer service occupations</v>
      </c>
      <c r="B140" s="27">
        <f t="shared" si="125"/>
        <v>0.94058941424770115</v>
      </c>
      <c r="C140" s="27">
        <f t="shared" si="125"/>
        <v>9.9848950881152199E-2</v>
      </c>
      <c r="D140" s="27">
        <f t="shared" si="125"/>
        <v>0.84144309591394251</v>
      </c>
      <c r="E140" s="27">
        <f t="shared" si="125"/>
        <v>0.93327587079463381</v>
      </c>
      <c r="F140" s="27">
        <f t="shared" si="126"/>
        <v>1.7747189667085763</v>
      </c>
      <c r="L140" t="str">
        <f t="shared" si="127"/>
        <v>72 Customer service occupations</v>
      </c>
      <c r="M140" s="27">
        <f t="shared" si="128"/>
        <v>0.19036065301453986</v>
      </c>
      <c r="N140" s="27">
        <f t="shared" si="128"/>
        <v>0.29347015239099017</v>
      </c>
      <c r="O140" s="27">
        <f t="shared" si="128"/>
        <v>0.70430151307896649</v>
      </c>
      <c r="P140" s="27">
        <f t="shared" si="128"/>
        <v>0.5220203716028271</v>
      </c>
      <c r="Q140" s="27">
        <f t="shared" si="129"/>
        <v>1.2263218846817936</v>
      </c>
      <c r="W140" t="str">
        <f t="shared" si="130"/>
        <v>72 Customer service occupations</v>
      </c>
      <c r="X140" s="27">
        <f t="shared" si="131"/>
        <v>0.75022876123316351</v>
      </c>
      <c r="Y140" s="27">
        <f t="shared" si="131"/>
        <v>-0.19362120150985174</v>
      </c>
      <c r="Z140" s="27">
        <f t="shared" si="131"/>
        <v>0.1371415828349809</v>
      </c>
      <c r="AA140" s="27">
        <f t="shared" si="131"/>
        <v>0.41125549919180493</v>
      </c>
      <c r="AB140" s="27">
        <f t="shared" si="132"/>
        <v>0.54839708202678583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-0.87333805062321979</v>
      </c>
      <c r="C141" s="27">
        <f t="shared" si="125"/>
        <v>-1.5761069420309362</v>
      </c>
      <c r="D141" s="27">
        <f t="shared" si="125"/>
        <v>0.45015246939282427</v>
      </c>
      <c r="E141" s="27">
        <f t="shared" si="125"/>
        <v>-0.59830481980915629</v>
      </c>
      <c r="F141" s="27">
        <f t="shared" si="126"/>
        <v>-0.14815235041633201</v>
      </c>
      <c r="L141" t="str">
        <f t="shared" si="127"/>
        <v>81 Process, plant and machine operatives</v>
      </c>
      <c r="M141" s="27">
        <f t="shared" si="128"/>
        <v>-0.87531598383142217</v>
      </c>
      <c r="N141" s="27">
        <f t="shared" si="128"/>
        <v>-1.2711051004966212</v>
      </c>
      <c r="O141" s="27">
        <f t="shared" si="128"/>
        <v>8.0852485820480879E-2</v>
      </c>
      <c r="P141" s="27">
        <f t="shared" si="128"/>
        <v>-0.62462467819264322</v>
      </c>
      <c r="Q141" s="27">
        <f t="shared" si="129"/>
        <v>-0.54377219237216234</v>
      </c>
      <c r="W141" t="str">
        <f t="shared" si="130"/>
        <v>81 Process, plant and machine operatives</v>
      </c>
      <c r="X141" s="27">
        <f t="shared" si="131"/>
        <v>1.9779332081957257E-3</v>
      </c>
      <c r="Y141" s="27">
        <f t="shared" si="131"/>
        <v>-0.30500184153428567</v>
      </c>
      <c r="Z141" s="27">
        <f t="shared" si="131"/>
        <v>0.36929998357228522</v>
      </c>
      <c r="AA141" s="27">
        <f t="shared" si="131"/>
        <v>2.6319858383509587E-2</v>
      </c>
      <c r="AB141" s="27">
        <f t="shared" si="132"/>
        <v>0.3956198419557948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2.3783764287020723</v>
      </c>
      <c r="C142" s="27">
        <f t="shared" si="125"/>
        <v>-1.5721888971631603</v>
      </c>
      <c r="D142" s="27">
        <f t="shared" si="125"/>
        <v>0.35654681083047457</v>
      </c>
      <c r="E142" s="27">
        <f t="shared" si="125"/>
        <v>1.8064387875185162E-2</v>
      </c>
      <c r="F142" s="27">
        <f t="shared" si="126"/>
        <v>0.37461119870565973</v>
      </c>
      <c r="L142" t="str">
        <f t="shared" si="127"/>
        <v>82 Transport and mobile machine drivers and operatives</v>
      </c>
      <c r="M142" s="27">
        <f t="shared" si="128"/>
        <v>2.2963586485867307</v>
      </c>
      <c r="N142" s="27">
        <f t="shared" si="128"/>
        <v>-1.4715007119797274</v>
      </c>
      <c r="O142" s="27">
        <f t="shared" si="128"/>
        <v>0.17112966346674341</v>
      </c>
      <c r="P142" s="27">
        <f t="shared" si="128"/>
        <v>-7.7882473972261224E-2</v>
      </c>
      <c r="Q142" s="27">
        <f t="shared" si="129"/>
        <v>9.3247189494482186E-2</v>
      </c>
      <c r="W142" t="str">
        <f t="shared" si="130"/>
        <v>82 Transport and mobile machine drivers and operatives</v>
      </c>
      <c r="X142" s="27">
        <f t="shared" si="131"/>
        <v>8.2017780115334005E-2</v>
      </c>
      <c r="Y142" s="27">
        <f t="shared" si="131"/>
        <v>-0.1006881851834075</v>
      </c>
      <c r="Z142" s="27">
        <f t="shared" si="131"/>
        <v>0.18541714736372406</v>
      </c>
      <c r="AA142" s="27">
        <f t="shared" si="131"/>
        <v>9.5946861847448717E-2</v>
      </c>
      <c r="AB142" s="27">
        <f t="shared" si="132"/>
        <v>0.28136400921117277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-0.52924385531520191</v>
      </c>
      <c r="C143" s="27">
        <f t="shared" si="125"/>
        <v>-0.83405945360639588</v>
      </c>
      <c r="D143" s="27">
        <f t="shared" si="125"/>
        <v>3.7897573168687373</v>
      </c>
      <c r="E143" s="27">
        <f t="shared" si="125"/>
        <v>1.0926966436923884</v>
      </c>
      <c r="F143" s="27">
        <f t="shared" si="126"/>
        <v>4.8824539605611257</v>
      </c>
      <c r="L143" t="str">
        <f t="shared" si="127"/>
        <v>91 Elementary trades and related occupations</v>
      </c>
      <c r="M143" s="27">
        <f t="shared" si="128"/>
        <v>-0.2954495814741307</v>
      </c>
      <c r="N143" s="27">
        <f t="shared" si="128"/>
        <v>-0.54075214550868367</v>
      </c>
      <c r="O143" s="27">
        <f t="shared" si="128"/>
        <v>1.4142340642669469</v>
      </c>
      <c r="P143" s="27">
        <f t="shared" si="128"/>
        <v>0.46635315259933297</v>
      </c>
      <c r="Q143" s="27">
        <f t="shared" si="129"/>
        <v>1.8805872168662798</v>
      </c>
      <c r="W143" t="str">
        <f t="shared" si="130"/>
        <v>91 Elementary trades and related occupations</v>
      </c>
      <c r="X143" s="27">
        <f t="shared" si="131"/>
        <v>-0.23379427384106322</v>
      </c>
      <c r="Y143" s="27">
        <f t="shared" si="131"/>
        <v>-0.2933073080977191</v>
      </c>
      <c r="Z143" s="27">
        <f t="shared" si="131"/>
        <v>2.375523252601802</v>
      </c>
      <c r="AA143" s="27">
        <f t="shared" si="131"/>
        <v>0.62634349109304566</v>
      </c>
      <c r="AB143" s="27">
        <f t="shared" si="132"/>
        <v>3.0018667436948476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3.5418300768822064</v>
      </c>
      <c r="C144" s="27">
        <f t="shared" si="125"/>
        <v>-3.2467818767245156</v>
      </c>
      <c r="D144" s="27">
        <f t="shared" si="125"/>
        <v>-2.7409384940959924</v>
      </c>
      <c r="E144" s="27">
        <f t="shared" si="125"/>
        <v>-1.8371357591632673</v>
      </c>
      <c r="F144" s="27">
        <f t="shared" si="126"/>
        <v>-4.5780742532592598</v>
      </c>
      <c r="L144" t="str">
        <f t="shared" si="127"/>
        <v>92 Elementary administration and service occupations</v>
      </c>
      <c r="M144" s="27">
        <f t="shared" si="128"/>
        <v>1.1319190714919785</v>
      </c>
      <c r="N144" s="27">
        <f t="shared" si="128"/>
        <v>-1.1109748377187252</v>
      </c>
      <c r="O144" s="27">
        <f t="shared" si="128"/>
        <v>-0.23555791339809318</v>
      </c>
      <c r="P144" s="27">
        <f t="shared" si="128"/>
        <v>-0.70067957556215532</v>
      </c>
      <c r="Q144" s="27">
        <f t="shared" si="129"/>
        <v>-0.9362374889602485</v>
      </c>
      <c r="W144" t="str">
        <f t="shared" si="130"/>
        <v>92 Elementary administration and service occupations</v>
      </c>
      <c r="X144" s="27">
        <f t="shared" si="131"/>
        <v>2.409911005390251</v>
      </c>
      <c r="Y144" s="27">
        <f t="shared" si="131"/>
        <v>-2.1358070390057673</v>
      </c>
      <c r="Z144" s="27">
        <f t="shared" si="131"/>
        <v>-2.5053805806979685</v>
      </c>
      <c r="AA144" s="27">
        <f t="shared" si="131"/>
        <v>-1.136456183601064</v>
      </c>
      <c r="AB144" s="27">
        <f t="shared" si="132"/>
        <v>-3.6418367642990326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20.899000000000058</v>
      </c>
      <c r="C146" s="29">
        <f t="shared" ref="C146" si="133">D35-C35</f>
        <v>-8.6200000000000045</v>
      </c>
      <c r="D146" s="29">
        <f>E35-D35</f>
        <v>7.8720000000000141</v>
      </c>
      <c r="E146" s="29">
        <f>F35-E35</f>
        <v>12.479999999999848</v>
      </c>
      <c r="F146" s="29">
        <f t="shared" ref="F146" si="134">F35-D35</f>
        <v>20.351999999999862</v>
      </c>
      <c r="L146" s="24" t="str">
        <f>L35</f>
        <v>All occupations</v>
      </c>
      <c r="M146" s="29">
        <f>N35-M35</f>
        <v>11.594414937271267</v>
      </c>
      <c r="N146" s="29">
        <f t="shared" ref="N146" si="135">O35-N35</f>
        <v>-6.258734939292367</v>
      </c>
      <c r="O146" s="29">
        <f>P35-O35</f>
        <v>3.7112884206125614</v>
      </c>
      <c r="P146" s="29">
        <f>Q35-P35</f>
        <v>4.9230305596133235</v>
      </c>
      <c r="Q146" s="29">
        <f t="shared" ref="Q146" si="136">Q35-O35</f>
        <v>8.6343189802258848</v>
      </c>
      <c r="W146" s="24" t="str">
        <f>W35</f>
        <v>All occupations</v>
      </c>
      <c r="X146" s="29">
        <f>Y35-X35</f>
        <v>9.3045850627285915</v>
      </c>
      <c r="Y146" s="29">
        <f t="shared" ref="Y146" si="137">Z35-Y35</f>
        <v>-2.3612650607075523</v>
      </c>
      <c r="Z146" s="29">
        <f>AA35-Z35</f>
        <v>4.1607115793874812</v>
      </c>
      <c r="AA146" s="29">
        <f>AB35-AA35</f>
        <v>7.5569694403864958</v>
      </c>
      <c r="AB146" s="29">
        <f t="shared" ref="AB146" si="138">AB35-Z35</f>
        <v>11.717681019773977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16.518810212049292</v>
      </c>
      <c r="C153" s="11">
        <f t="shared" ref="C153:F153" si="143">C8</f>
        <v>19.856638364746967</v>
      </c>
      <c r="D153" s="11">
        <f t="shared" si="143"/>
        <v>20.336488381732305</v>
      </c>
      <c r="E153" s="11">
        <f t="shared" si="143"/>
        <v>18.421148627974961</v>
      </c>
      <c r="F153" s="11">
        <f t="shared" si="143"/>
        <v>20.232161330437467</v>
      </c>
      <c r="H153" s="40">
        <f>IF(D$151-B$151 &lt;&gt; 0,(EXP(LN(D153/B153)/(D$151-B$151))-1)*100,0)</f>
        <v>4.246009634318737</v>
      </c>
      <c r="I153" s="40">
        <f>IF(F$151-D$151 &lt;&gt; 0,(EXP(LN(F153/D153)/(F$151-D$151))-1)*100,0)</f>
        <v>-3.4282431722854056E-2</v>
      </c>
      <c r="L153" s="10" t="str">
        <f>L8</f>
        <v>11 Corporate managers and directors</v>
      </c>
      <c r="M153" s="11">
        <f>M8</f>
        <v>11.789194632136853</v>
      </c>
      <c r="N153" s="11">
        <f t="shared" ref="N153:Q153" si="144">N8</f>
        <v>13.700071760573914</v>
      </c>
      <c r="O153" s="11">
        <f t="shared" si="144"/>
        <v>13.873175263336901</v>
      </c>
      <c r="P153" s="11">
        <f t="shared" si="144"/>
        <v>12.076897684030726</v>
      </c>
      <c r="Q153" s="11">
        <f t="shared" si="144"/>
        <v>12.715015423226593</v>
      </c>
      <c r="S153" s="40">
        <f>IF(O$151-M$151 &lt;&gt; 0,(EXP(LN(O153/M153)/(O$151-M$151))-1)*100,0)</f>
        <v>3.3090450326512588</v>
      </c>
      <c r="T153" s="40">
        <f>IF(Q$151-O$151 &lt;&gt; 0,(EXP(LN(Q153/O153)/(Q$151-O$151))-1)*100,0)</f>
        <v>-0.57947139398897285</v>
      </c>
      <c r="W153" s="10" t="str">
        <f>W8</f>
        <v>11 Corporate managers and directors</v>
      </c>
      <c r="X153" s="11">
        <f>X8</f>
        <v>4.7296155799124504</v>
      </c>
      <c r="Y153" s="11">
        <f t="shared" ref="Y153:AB153" si="145">Y8</f>
        <v>6.1565666041730278</v>
      </c>
      <c r="Z153" s="11">
        <f t="shared" si="145"/>
        <v>6.4633131183953676</v>
      </c>
      <c r="AA153" s="11">
        <f t="shared" si="145"/>
        <v>6.3442509439442585</v>
      </c>
      <c r="AB153" s="11">
        <f t="shared" si="145"/>
        <v>7.5171459072108782</v>
      </c>
      <c r="AD153" s="40">
        <f>IF(Z$151-X$151 &lt;&gt; 0,(EXP(LN(Z153/X153)/(Z$151-X$151))-1)*100,0)</f>
        <v>6.4451481139507605</v>
      </c>
      <c r="AE153" s="40">
        <f>IF(AB$151-Z$151 &lt;&gt; 0,(EXP(LN(AB153/Z153)/(AB$151-Z$151))-1)*100,0)</f>
        <v>1.0120501302832485</v>
      </c>
    </row>
    <row r="154" spans="1:31" x14ac:dyDescent="0.2">
      <c r="A154" s="10" t="str">
        <f t="shared" si="142"/>
        <v>12 Other managers and proprietors</v>
      </c>
      <c r="B154" s="11">
        <f t="shared" si="142"/>
        <v>7.5573509253511304</v>
      </c>
      <c r="C154" s="11">
        <f t="shared" ref="C154:F178" si="146">C9</f>
        <v>8.3245721956630412</v>
      </c>
      <c r="D154" s="11">
        <f t="shared" si="146"/>
        <v>8.6689565887879514</v>
      </c>
      <c r="E154" s="11">
        <f t="shared" si="146"/>
        <v>8.9350182347625662</v>
      </c>
      <c r="F154" s="11">
        <f t="shared" si="146"/>
        <v>10.223174088315552</v>
      </c>
      <c r="H154" s="40">
        <f t="shared" ref="H154:H177" si="147">IF(D$151-B$151 &lt;&gt; 0,(EXP(LN(D154/B154)/(D$151-B$151))-1)*100,0)</f>
        <v>2.7825641107728893</v>
      </c>
      <c r="I154" s="40">
        <f t="shared" ref="I154:I180" si="148">IF(F$151-D$151 &lt;&gt; 0,(EXP(LN(F154/D154)/(F$151-D$151))-1)*100,0)</f>
        <v>1.1054566888296202</v>
      </c>
      <c r="L154" s="10" t="str">
        <f t="shared" ref="L154:Q154" si="149">L9</f>
        <v>12 Other managers and proprietors</v>
      </c>
      <c r="M154" s="11">
        <f t="shared" si="149"/>
        <v>4.5123900808379531</v>
      </c>
      <c r="N154" s="11">
        <f t="shared" si="149"/>
        <v>5.0924043888074628</v>
      </c>
      <c r="O154" s="11">
        <f t="shared" si="149"/>
        <v>4.8159201562098657</v>
      </c>
      <c r="P154" s="11">
        <f t="shared" si="149"/>
        <v>5.4264804877498287</v>
      </c>
      <c r="Q154" s="11">
        <f t="shared" si="149"/>
        <v>6.1823076800498207</v>
      </c>
      <c r="S154" s="40">
        <f t="shared" ref="S154:S177" si="150">IF(O$151-M$151 &lt;&gt; 0,(EXP(LN(O154/M154)/(O$151-M$151))-1)*100,0)</f>
        <v>1.3105162583592289</v>
      </c>
      <c r="T154" s="40">
        <f t="shared" ref="T154:T177" si="151">IF(Q$151-O$151 &lt;&gt; 0,(EXP(LN(Q154/O154)/(Q$151-O$151))-1)*100,0)</f>
        <v>1.6790365552113551</v>
      </c>
      <c r="W154" s="10" t="str">
        <f t="shared" ref="W154:AB154" si="152">W9</f>
        <v>12 Other managers and proprietors</v>
      </c>
      <c r="X154" s="11">
        <f t="shared" si="152"/>
        <v>3.0449608445131733</v>
      </c>
      <c r="Y154" s="11">
        <f t="shared" si="152"/>
        <v>3.2321678068555824</v>
      </c>
      <c r="Z154" s="11">
        <f t="shared" si="152"/>
        <v>3.8530364325780928</v>
      </c>
      <c r="AA154" s="11">
        <f t="shared" si="152"/>
        <v>3.5085377470127326</v>
      </c>
      <c r="AB154" s="11">
        <f t="shared" si="152"/>
        <v>4.0408664082657415</v>
      </c>
      <c r="AD154" s="40">
        <f t="shared" ref="AD154:AD177" si="153">IF(Z$151-X$151 &lt;&gt; 0,(EXP(LN(Z154/X154)/(Z$151-X$151))-1)*100,0)</f>
        <v>4.8200302337511269</v>
      </c>
      <c r="AE154" s="40">
        <f t="shared" ref="AE154:AE177" si="154">IF(AB$151-Z$151 &lt;&gt; 0,(EXP(LN(AB154/Z154)/(AB$151-Z$151))-1)*100,0)</f>
        <v>0.31782135271849477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14.134806965968288</v>
      </c>
      <c r="C155" s="11">
        <f t="shared" si="146"/>
        <v>16.384906236152553</v>
      </c>
      <c r="D155" s="11">
        <f t="shared" si="146"/>
        <v>17.226306905091448</v>
      </c>
      <c r="E155" s="11">
        <f t="shared" si="146"/>
        <v>20.939283399151613</v>
      </c>
      <c r="F155" s="11">
        <f t="shared" si="146"/>
        <v>23.898510284857615</v>
      </c>
      <c r="H155" s="40">
        <f t="shared" si="147"/>
        <v>4.0352367216970775</v>
      </c>
      <c r="I155" s="40">
        <f t="shared" si="148"/>
        <v>2.2065141800884369</v>
      </c>
      <c r="L155" s="10" t="str">
        <f t="shared" ref="L155:Q155" si="155">L10</f>
        <v>21 Science, research, engineering and technology professionals</v>
      </c>
      <c r="M155" s="11">
        <f t="shared" si="155"/>
        <v>11.890621835194805</v>
      </c>
      <c r="N155" s="11">
        <f t="shared" si="155"/>
        <v>13.907870531626269</v>
      </c>
      <c r="O155" s="11">
        <f t="shared" si="155"/>
        <v>14.147790616634492</v>
      </c>
      <c r="P155" s="11">
        <f t="shared" si="155"/>
        <v>16.777173255127089</v>
      </c>
      <c r="Q155" s="11">
        <f t="shared" si="155"/>
        <v>18.690312331148849</v>
      </c>
      <c r="S155" s="40">
        <f t="shared" si="150"/>
        <v>3.5372942444211741</v>
      </c>
      <c r="T155" s="40">
        <f t="shared" si="151"/>
        <v>1.8736489911993282</v>
      </c>
      <c r="W155" s="10" t="str">
        <f t="shared" ref="W155:AB155" si="156">W10</f>
        <v>21 Science, research, engineering and technology professionals</v>
      </c>
      <c r="X155" s="11">
        <f t="shared" si="156"/>
        <v>2.2441851307734839</v>
      </c>
      <c r="Y155" s="11">
        <f t="shared" si="156"/>
        <v>2.4770357045262967</v>
      </c>
      <c r="Z155" s="11">
        <f t="shared" si="156"/>
        <v>3.0785162884569401</v>
      </c>
      <c r="AA155" s="11">
        <f t="shared" si="156"/>
        <v>4.1621101440245214</v>
      </c>
      <c r="AB155" s="11">
        <f t="shared" si="156"/>
        <v>5.2081979537087655</v>
      </c>
      <c r="AD155" s="40">
        <f t="shared" si="153"/>
        <v>6.5262294078664462</v>
      </c>
      <c r="AE155" s="40">
        <f t="shared" si="154"/>
        <v>3.5673987557468312</v>
      </c>
    </row>
    <row r="156" spans="1:31" x14ac:dyDescent="0.2">
      <c r="A156" s="10" t="str">
        <f t="shared" si="142"/>
        <v>22 Health professionals</v>
      </c>
      <c r="B156" s="11">
        <f t="shared" si="142"/>
        <v>11.702974133255928</v>
      </c>
      <c r="C156" s="11">
        <f t="shared" si="146"/>
        <v>14.199480089609805</v>
      </c>
      <c r="D156" s="11">
        <f t="shared" si="146"/>
        <v>13.904516694158794</v>
      </c>
      <c r="E156" s="11">
        <f t="shared" si="146"/>
        <v>13.671755809294305</v>
      </c>
      <c r="F156" s="11">
        <f t="shared" si="146"/>
        <v>14.745562656924948</v>
      </c>
      <c r="H156" s="40">
        <f t="shared" si="147"/>
        <v>3.5075265218492691</v>
      </c>
      <c r="I156" s="40">
        <f t="shared" si="148"/>
        <v>0.39229059528944621</v>
      </c>
      <c r="L156" s="10" t="str">
        <f t="shared" ref="L156:Q156" si="157">L11</f>
        <v>22 Health professionals</v>
      </c>
      <c r="M156" s="11">
        <f t="shared" si="157"/>
        <v>2.759761151068469</v>
      </c>
      <c r="N156" s="11">
        <f t="shared" si="157"/>
        <v>3.4015200039474265</v>
      </c>
      <c r="O156" s="11">
        <f t="shared" si="157"/>
        <v>3.6080400151282808</v>
      </c>
      <c r="P156" s="11">
        <f t="shared" si="157"/>
        <v>3.5466255026856466</v>
      </c>
      <c r="Q156" s="11">
        <f t="shared" si="157"/>
        <v>3.7987302962217173</v>
      </c>
      <c r="S156" s="40">
        <f t="shared" si="150"/>
        <v>5.5066830384759902</v>
      </c>
      <c r="T156" s="40">
        <f t="shared" si="151"/>
        <v>0.34393801755567832</v>
      </c>
      <c r="W156" s="10" t="str">
        <f t="shared" ref="W156:AB156" si="158">W11</f>
        <v>22 Health professionals</v>
      </c>
      <c r="X156" s="11">
        <f t="shared" si="158"/>
        <v>8.9432129821874646</v>
      </c>
      <c r="Y156" s="11">
        <f t="shared" si="158"/>
        <v>10.797960085662364</v>
      </c>
      <c r="Z156" s="11">
        <f t="shared" si="158"/>
        <v>10.296476679030508</v>
      </c>
      <c r="AA156" s="11">
        <f t="shared" si="158"/>
        <v>10.125130306608678</v>
      </c>
      <c r="AB156" s="11">
        <f t="shared" si="158"/>
        <v>10.946832360703235</v>
      </c>
      <c r="AD156" s="40">
        <f t="shared" si="153"/>
        <v>2.8582221075497793</v>
      </c>
      <c r="AE156" s="40">
        <f t="shared" si="154"/>
        <v>0.409157208967037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10.881067285357572</v>
      </c>
      <c r="C157" s="11">
        <f t="shared" si="146"/>
        <v>11.130108345242173</v>
      </c>
      <c r="D157" s="11">
        <f t="shared" si="146"/>
        <v>11.822570644263758</v>
      </c>
      <c r="E157" s="11">
        <f t="shared" si="146"/>
        <v>11.774042783896292</v>
      </c>
      <c r="F157" s="11">
        <f t="shared" si="146"/>
        <v>13.009353532813019</v>
      </c>
      <c r="H157" s="40">
        <f t="shared" si="147"/>
        <v>1.6735726801601514</v>
      </c>
      <c r="I157" s="40">
        <f t="shared" si="148"/>
        <v>0.63975863793308552</v>
      </c>
      <c r="L157" s="10" t="str">
        <f t="shared" ref="L157:Q157" si="159">L12</f>
        <v>23 Teaching and other educational professionals</v>
      </c>
      <c r="M157" s="11">
        <f t="shared" si="159"/>
        <v>3.6579184022220379</v>
      </c>
      <c r="N157" s="11">
        <f t="shared" si="159"/>
        <v>3.5445666596688605</v>
      </c>
      <c r="O157" s="11">
        <f t="shared" si="159"/>
        <v>3.8215880651424667</v>
      </c>
      <c r="P157" s="11">
        <f t="shared" si="159"/>
        <v>3.9084544051220051</v>
      </c>
      <c r="Q157" s="11">
        <f t="shared" si="159"/>
        <v>4.213934709941757</v>
      </c>
      <c r="S157" s="40">
        <f t="shared" si="150"/>
        <v>0.87927949118435933</v>
      </c>
      <c r="T157" s="40">
        <f t="shared" si="151"/>
        <v>0.65366553912431513</v>
      </c>
      <c r="W157" s="10" t="str">
        <f t="shared" ref="W157:AB157" si="160">W12</f>
        <v>23 Teaching and other educational professionals</v>
      </c>
      <c r="X157" s="11">
        <f t="shared" si="160"/>
        <v>7.2231488831355355</v>
      </c>
      <c r="Y157" s="11">
        <f t="shared" si="160"/>
        <v>7.5855416855733138</v>
      </c>
      <c r="Z157" s="11">
        <f t="shared" si="160"/>
        <v>8.000982579121322</v>
      </c>
      <c r="AA157" s="11">
        <f t="shared" si="160"/>
        <v>7.8655883787742749</v>
      </c>
      <c r="AB157" s="11">
        <f t="shared" si="160"/>
        <v>8.7954188228712571</v>
      </c>
      <c r="AD157" s="40">
        <f t="shared" si="153"/>
        <v>2.0665303560416515</v>
      </c>
      <c r="AE157" s="40">
        <f t="shared" si="154"/>
        <v>0.63310664187077315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13.402951049358148</v>
      </c>
      <c r="C158" s="11">
        <f t="shared" si="146"/>
        <v>16.162747429279669</v>
      </c>
      <c r="D158" s="11">
        <f t="shared" si="146"/>
        <v>17.665064049212287</v>
      </c>
      <c r="E158" s="11">
        <f t="shared" si="146"/>
        <v>18.45907540109329</v>
      </c>
      <c r="F158" s="11">
        <f t="shared" si="146"/>
        <v>20.774058019900412</v>
      </c>
      <c r="H158" s="40">
        <f t="shared" si="147"/>
        <v>5.677603736748793</v>
      </c>
      <c r="I158" s="40">
        <f t="shared" si="148"/>
        <v>1.0866353998145284</v>
      </c>
      <c r="L158" s="10" t="str">
        <f t="shared" ref="L158:Q158" si="161">L13</f>
        <v>24 Business, media and public service professionals</v>
      </c>
      <c r="M158" s="11">
        <f t="shared" si="161"/>
        <v>8.1774138831107557</v>
      </c>
      <c r="N158" s="11">
        <f t="shared" si="161"/>
        <v>9.4875745269788165</v>
      </c>
      <c r="O158" s="11">
        <f t="shared" si="161"/>
        <v>10.424093839603572</v>
      </c>
      <c r="P158" s="11">
        <f t="shared" si="161"/>
        <v>11.008685342127794</v>
      </c>
      <c r="Q158" s="11">
        <f t="shared" si="161"/>
        <v>11.986416432121763</v>
      </c>
      <c r="S158" s="40">
        <f t="shared" si="150"/>
        <v>4.9746575661495651</v>
      </c>
      <c r="T158" s="40">
        <f t="shared" si="151"/>
        <v>0.93537556497711449</v>
      </c>
      <c r="W158" s="10" t="str">
        <f t="shared" ref="W158:AB158" si="162">W13</f>
        <v>24 Business, media and public service professionals</v>
      </c>
      <c r="X158" s="11">
        <f t="shared" si="162"/>
        <v>5.2255371662474133</v>
      </c>
      <c r="Y158" s="11">
        <f t="shared" si="162"/>
        <v>6.6751729023008588</v>
      </c>
      <c r="Z158" s="11">
        <f t="shared" si="162"/>
        <v>7.2409702096086912</v>
      </c>
      <c r="AA158" s="11">
        <f t="shared" si="162"/>
        <v>7.4503900589655103</v>
      </c>
      <c r="AB158" s="11">
        <f t="shared" si="162"/>
        <v>8.7876415877786123</v>
      </c>
      <c r="AD158" s="40">
        <f t="shared" si="153"/>
        <v>6.7414661945331078</v>
      </c>
      <c r="AE158" s="40">
        <f t="shared" si="154"/>
        <v>1.2989720543113537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4.3801099499807945</v>
      </c>
      <c r="C159" s="11">
        <f t="shared" si="146"/>
        <v>5.0368112834796177</v>
      </c>
      <c r="D159" s="11">
        <f t="shared" si="146"/>
        <v>5.4222141823334731</v>
      </c>
      <c r="E159" s="11">
        <f t="shared" si="146"/>
        <v>5.0609009347067957</v>
      </c>
      <c r="F159" s="11">
        <f t="shared" si="146"/>
        <v>5.4462410754247852</v>
      </c>
      <c r="H159" s="40">
        <f t="shared" si="147"/>
        <v>4.3610238714775651</v>
      </c>
      <c r="I159" s="40">
        <f t="shared" si="148"/>
        <v>2.948039147021575E-2</v>
      </c>
      <c r="L159" s="10" t="str">
        <f t="shared" ref="L159:Q159" si="163">L14</f>
        <v>31 Science, engineering and technology associate professionals</v>
      </c>
      <c r="M159" s="11">
        <f t="shared" si="163"/>
        <v>3.3785252583908654</v>
      </c>
      <c r="N159" s="11">
        <f t="shared" si="163"/>
        <v>4.0251937419871737</v>
      </c>
      <c r="O159" s="11">
        <f t="shared" si="163"/>
        <v>4.1750208322386291</v>
      </c>
      <c r="P159" s="11">
        <f t="shared" si="163"/>
        <v>3.7393066900281542</v>
      </c>
      <c r="Q159" s="11">
        <f t="shared" si="163"/>
        <v>3.8708559652828431</v>
      </c>
      <c r="S159" s="40">
        <f t="shared" si="150"/>
        <v>4.3244960155677026</v>
      </c>
      <c r="T159" s="40">
        <f t="shared" si="151"/>
        <v>-0.50302182516573923</v>
      </c>
      <c r="W159" s="10" t="str">
        <f t="shared" ref="W159:AB159" si="164">W14</f>
        <v>31 Science, engineering and technology associate professionals</v>
      </c>
      <c r="X159" s="11">
        <f t="shared" si="164"/>
        <v>1.0015846915899311</v>
      </c>
      <c r="Y159" s="11">
        <f t="shared" si="164"/>
        <v>1.011617541492434</v>
      </c>
      <c r="Z159" s="11">
        <f t="shared" si="164"/>
        <v>1.2471933500948345</v>
      </c>
      <c r="AA159" s="11">
        <f t="shared" si="164"/>
        <v>1.3215942446786326</v>
      </c>
      <c r="AB159" s="11">
        <f t="shared" si="164"/>
        <v>1.5753851101419314</v>
      </c>
      <c r="AD159" s="40">
        <f t="shared" si="153"/>
        <v>4.4838631543983265</v>
      </c>
      <c r="AE159" s="40">
        <f t="shared" si="154"/>
        <v>1.5695503874085581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4.9099768797065559</v>
      </c>
      <c r="C160" s="11">
        <f t="shared" si="146"/>
        <v>5.7610830139807714</v>
      </c>
      <c r="D160" s="11">
        <f t="shared" si="146"/>
        <v>5.7594159275098527</v>
      </c>
      <c r="E160" s="11">
        <f t="shared" si="146"/>
        <v>9.2115535006778053</v>
      </c>
      <c r="F160" s="11">
        <f t="shared" si="146"/>
        <v>10.986350779061981</v>
      </c>
      <c r="H160" s="40">
        <f t="shared" si="147"/>
        <v>3.2428059114255836</v>
      </c>
      <c r="I160" s="40">
        <f t="shared" si="148"/>
        <v>4.3994797695190213</v>
      </c>
      <c r="L160" s="10" t="str">
        <f t="shared" ref="L160:Q160" si="165">L15</f>
        <v>32 Health and social care associate professionals</v>
      </c>
      <c r="M160" s="11">
        <f t="shared" si="165"/>
        <v>1.1335956813248953</v>
      </c>
      <c r="N160" s="11">
        <f t="shared" si="165"/>
        <v>1.238205565082835</v>
      </c>
      <c r="O160" s="11">
        <f t="shared" si="165"/>
        <v>1.3041679421268511</v>
      </c>
      <c r="P160" s="11">
        <f t="shared" si="165"/>
        <v>1.7397388661980677</v>
      </c>
      <c r="Q160" s="11">
        <f t="shared" si="165"/>
        <v>1.9430823492341451</v>
      </c>
      <c r="S160" s="40">
        <f t="shared" si="150"/>
        <v>2.8430783239217439</v>
      </c>
      <c r="T160" s="40">
        <f>IF(Q$151-O$151 &lt;&gt; 0,(EXP(LN(Q160/O160)/(Q$151-O$151))-1)*100,0)</f>
        <v>2.6937104518300226</v>
      </c>
      <c r="W160" s="10" t="str">
        <f t="shared" ref="W160:AB160" si="166">W15</f>
        <v>32 Health and social care associate professionals</v>
      </c>
      <c r="X160" s="11">
        <f t="shared" si="166"/>
        <v>3.776381198381674</v>
      </c>
      <c r="Y160" s="11">
        <f t="shared" si="166"/>
        <v>4.522877448897936</v>
      </c>
      <c r="Z160" s="11">
        <f t="shared" si="166"/>
        <v>4.4552479853830009</v>
      </c>
      <c r="AA160" s="11">
        <f t="shared" si="166"/>
        <v>7.471814634479732</v>
      </c>
      <c r="AB160" s="11">
        <f t="shared" si="166"/>
        <v>9.0432684298278332</v>
      </c>
      <c r="AD160" s="40">
        <f t="shared" si="153"/>
        <v>3.3615970794082184</v>
      </c>
      <c r="AE160" s="40">
        <f t="shared" si="154"/>
        <v>4.8327316957635924</v>
      </c>
    </row>
    <row r="161" spans="1:31" x14ac:dyDescent="0.2">
      <c r="A161" s="10" t="str">
        <f t="shared" si="142"/>
        <v>33 Protective service occupations</v>
      </c>
      <c r="B161" s="11">
        <f t="shared" si="142"/>
        <v>2.6562526539235942</v>
      </c>
      <c r="C161" s="11">
        <f t="shared" si="146"/>
        <v>2.8429460573868961</v>
      </c>
      <c r="D161" s="11">
        <f t="shared" si="146"/>
        <v>3.004315136113322</v>
      </c>
      <c r="E161" s="11">
        <f t="shared" si="146"/>
        <v>2.5933103366916499</v>
      </c>
      <c r="F161" s="11">
        <f t="shared" si="146"/>
        <v>2.8380399791702127</v>
      </c>
      <c r="H161" s="40">
        <f t="shared" si="147"/>
        <v>2.493239694623961</v>
      </c>
      <c r="I161" s="40">
        <f t="shared" si="148"/>
        <v>-0.3788536529196751</v>
      </c>
      <c r="L161" s="10" t="str">
        <f t="shared" ref="L161:Q161" si="167">L16</f>
        <v>33 Protective service occupations</v>
      </c>
      <c r="M161" s="11">
        <f t="shared" si="167"/>
        <v>2.0493378476068349</v>
      </c>
      <c r="N161" s="11">
        <f t="shared" si="167"/>
        <v>2.1437802831253037</v>
      </c>
      <c r="O161" s="11">
        <f t="shared" si="167"/>
        <v>2.2236989226504753</v>
      </c>
      <c r="P161" s="11">
        <f t="shared" si="167"/>
        <v>1.9064281926859032</v>
      </c>
      <c r="Q161" s="11">
        <f t="shared" si="167"/>
        <v>1.9215712876205238</v>
      </c>
      <c r="S161" s="40">
        <f t="shared" si="150"/>
        <v>1.6465130679644169</v>
      </c>
      <c r="T161" s="40">
        <f t="shared" si="151"/>
        <v>-0.96880165432563503</v>
      </c>
      <c r="W161" s="10" t="str">
        <f t="shared" ref="W161:AB161" si="168">W16</f>
        <v>33 Protective service occupations</v>
      </c>
      <c r="X161" s="11">
        <f t="shared" si="168"/>
        <v>0.60691480631675598</v>
      </c>
      <c r="Y161" s="11">
        <f t="shared" si="168"/>
        <v>0.69916577426158766</v>
      </c>
      <c r="Z161" s="11">
        <f t="shared" si="168"/>
        <v>0.78061621346284504</v>
      </c>
      <c r="AA161" s="11">
        <f t="shared" si="168"/>
        <v>0.68688214400574765</v>
      </c>
      <c r="AB161" s="11">
        <f t="shared" si="168"/>
        <v>0.91646869154968602</v>
      </c>
      <c r="AD161" s="40">
        <f t="shared" si="153"/>
        <v>5.1627578886868308</v>
      </c>
      <c r="AE161" s="40">
        <f t="shared" si="154"/>
        <v>1.0753695152873721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4.7806902325231277</v>
      </c>
      <c r="C162" s="11">
        <f t="shared" si="146"/>
        <v>5.2030621319517456</v>
      </c>
      <c r="D162" s="11">
        <f t="shared" si="146"/>
        <v>5.3529129940346367</v>
      </c>
      <c r="E162" s="11">
        <f t="shared" si="146"/>
        <v>4.6111298409966466</v>
      </c>
      <c r="F162" s="11">
        <f t="shared" si="146"/>
        <v>5.1276833145554255</v>
      </c>
      <c r="H162" s="40">
        <f t="shared" si="147"/>
        <v>2.2868762952974908</v>
      </c>
      <c r="I162" s="40">
        <f t="shared" si="148"/>
        <v>-0.28616932617334667</v>
      </c>
      <c r="L162" s="10" t="str">
        <f t="shared" ref="L162:Q162" si="169">L17</f>
        <v>34 Culture, media and sports occupations</v>
      </c>
      <c r="M162" s="11">
        <f t="shared" si="169"/>
        <v>2.8832010354327191</v>
      </c>
      <c r="N162" s="11">
        <f t="shared" si="169"/>
        <v>3.1995483458377061</v>
      </c>
      <c r="O162" s="11">
        <f t="shared" si="169"/>
        <v>3.2365395358030815</v>
      </c>
      <c r="P162" s="11">
        <f t="shared" si="169"/>
        <v>2.7605896835947066</v>
      </c>
      <c r="Q162" s="11">
        <f t="shared" si="169"/>
        <v>2.9788933069729717</v>
      </c>
      <c r="S162" s="40">
        <f t="shared" si="150"/>
        <v>2.3390068980876366</v>
      </c>
      <c r="T162" s="40">
        <f t="shared" si="151"/>
        <v>-0.55149270789983662</v>
      </c>
      <c r="W162" s="10" t="str">
        <f t="shared" ref="W162:AB162" si="170">W17</f>
        <v>34 Culture, media and sports occupations</v>
      </c>
      <c r="X162" s="11">
        <f t="shared" si="170"/>
        <v>1.8974891970904095</v>
      </c>
      <c r="Y162" s="11">
        <f t="shared" si="170"/>
        <v>2.0035137861140422</v>
      </c>
      <c r="Z162" s="11">
        <f t="shared" si="170"/>
        <v>2.1163734582315521</v>
      </c>
      <c r="AA162" s="11">
        <f t="shared" si="170"/>
        <v>1.850540157401934</v>
      </c>
      <c r="AB162" s="11">
        <f t="shared" si="170"/>
        <v>2.148790007582452</v>
      </c>
      <c r="AD162" s="40">
        <f t="shared" si="153"/>
        <v>2.2074607706231042</v>
      </c>
      <c r="AE162" s="40">
        <f t="shared" si="154"/>
        <v>0.10139073617920769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15.513254460319002</v>
      </c>
      <c r="C163" s="11">
        <f t="shared" si="146"/>
        <v>17.155004646726734</v>
      </c>
      <c r="D163" s="11">
        <f t="shared" si="146"/>
        <v>17.645387728723392</v>
      </c>
      <c r="E163" s="11">
        <f t="shared" si="146"/>
        <v>17.804493047453018</v>
      </c>
      <c r="F163" s="11">
        <f t="shared" si="146"/>
        <v>19.045062890615412</v>
      </c>
      <c r="H163" s="40">
        <f t="shared" si="147"/>
        <v>2.6090479134919686</v>
      </c>
      <c r="I163" s="40">
        <f t="shared" si="148"/>
        <v>0.51018685271539965</v>
      </c>
      <c r="L163" s="10" t="str">
        <f t="shared" ref="L163:Q163" si="171">L18</f>
        <v>35 Business and public service associate professionals</v>
      </c>
      <c r="M163" s="11">
        <f t="shared" si="171"/>
        <v>8.6043185971141281</v>
      </c>
      <c r="N163" s="11">
        <f t="shared" si="171"/>
        <v>9.3402440309382193</v>
      </c>
      <c r="O163" s="11">
        <f t="shared" si="171"/>
        <v>9.6731539793930725</v>
      </c>
      <c r="P163" s="11">
        <f t="shared" si="171"/>
        <v>9.6542399228594835</v>
      </c>
      <c r="Q163" s="11">
        <f t="shared" si="171"/>
        <v>9.8604640346020034</v>
      </c>
      <c r="S163" s="40">
        <f t="shared" si="150"/>
        <v>2.3694390785514274</v>
      </c>
      <c r="T163" s="40">
        <f t="shared" si="151"/>
        <v>0.12794052276545731</v>
      </c>
      <c r="W163" s="10" t="str">
        <f t="shared" ref="W163:AB163" si="172">W18</f>
        <v>35 Business and public service associate professionals</v>
      </c>
      <c r="X163" s="11">
        <f t="shared" si="172"/>
        <v>6.9089358632048894</v>
      </c>
      <c r="Y163" s="11">
        <f t="shared" si="172"/>
        <v>7.8147606157885265</v>
      </c>
      <c r="Z163" s="11">
        <f t="shared" si="172"/>
        <v>7.9722337493303117</v>
      </c>
      <c r="AA163" s="11">
        <f t="shared" si="172"/>
        <v>8.1502531245935455</v>
      </c>
      <c r="AB163" s="11">
        <f t="shared" si="172"/>
        <v>9.1845988560134337</v>
      </c>
      <c r="AD163" s="40">
        <f t="shared" si="153"/>
        <v>2.9043591949757364</v>
      </c>
      <c r="AE163" s="40">
        <f t="shared" si="154"/>
        <v>0.94822288596021487</v>
      </c>
    </row>
    <row r="164" spans="1:31" x14ac:dyDescent="0.2">
      <c r="A164" s="10" t="str">
        <f t="shared" si="142"/>
        <v>41 Administrative occupations</v>
      </c>
      <c r="B164" s="11">
        <f t="shared" si="142"/>
        <v>27.686964592795619</v>
      </c>
      <c r="C164" s="11">
        <f t="shared" si="146"/>
        <v>27.748730784266133</v>
      </c>
      <c r="D164" s="11">
        <f t="shared" si="146"/>
        <v>28.802876726253523</v>
      </c>
      <c r="E164" s="11">
        <f t="shared" si="146"/>
        <v>30.106413401889025</v>
      </c>
      <c r="F164" s="11">
        <f t="shared" si="146"/>
        <v>30.145095085635468</v>
      </c>
      <c r="H164" s="40">
        <f t="shared" si="147"/>
        <v>0.79340205204285752</v>
      </c>
      <c r="I164" s="40">
        <f t="shared" si="148"/>
        <v>0.30410785746575186</v>
      </c>
      <c r="L164" s="10" t="str">
        <f t="shared" ref="L164:Q164" si="173">L19</f>
        <v>41 Administrative occupations</v>
      </c>
      <c r="M164" s="11">
        <f t="shared" si="173"/>
        <v>8.6705315095751185</v>
      </c>
      <c r="N164" s="11">
        <f t="shared" si="173"/>
        <v>8.5199901203480035</v>
      </c>
      <c r="O164" s="11">
        <f t="shared" si="173"/>
        <v>10.049041553502246</v>
      </c>
      <c r="P164" s="11">
        <f t="shared" si="173"/>
        <v>10.931079198404694</v>
      </c>
      <c r="Q164" s="11">
        <f t="shared" si="173"/>
        <v>12.420149943720743</v>
      </c>
      <c r="S164" s="40">
        <f t="shared" si="150"/>
        <v>2.9949151715852551</v>
      </c>
      <c r="T164" s="40">
        <f t="shared" si="151"/>
        <v>1.4223057853501864</v>
      </c>
      <c r="W164" s="10" t="str">
        <f t="shared" ref="W164:AB164" si="174">W19</f>
        <v>41 Administrative occupations</v>
      </c>
      <c r="X164" s="11">
        <f t="shared" si="174"/>
        <v>19.01643308322052</v>
      </c>
      <c r="Y164" s="11">
        <f t="shared" si="174"/>
        <v>19.228740663918146</v>
      </c>
      <c r="Z164" s="11">
        <f t="shared" si="174"/>
        <v>18.753835172751256</v>
      </c>
      <c r="AA164" s="11">
        <f t="shared" si="174"/>
        <v>19.17533420348434</v>
      </c>
      <c r="AB164" s="11">
        <f t="shared" si="174"/>
        <v>17.724945141914748</v>
      </c>
      <c r="AD164" s="40">
        <f t="shared" si="153"/>
        <v>-0.27771825589963939</v>
      </c>
      <c r="AE164" s="40">
        <f t="shared" si="154"/>
        <v>-0.37546201600001661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6.4825770172920736</v>
      </c>
      <c r="C165" s="11">
        <f t="shared" si="146"/>
        <v>5.9158314229980258</v>
      </c>
      <c r="D165" s="11">
        <f t="shared" si="146"/>
        <v>5.7601469605277344</v>
      </c>
      <c r="E165" s="11">
        <f t="shared" si="146"/>
        <v>5.4078104688395916</v>
      </c>
      <c r="F165" s="11">
        <f t="shared" si="146"/>
        <v>3.6163066675110755</v>
      </c>
      <c r="H165" s="40">
        <f t="shared" si="147"/>
        <v>-2.3353999889704657</v>
      </c>
      <c r="I165" s="40">
        <f t="shared" si="148"/>
        <v>-3.0557371789918464</v>
      </c>
      <c r="L165" s="10" t="str">
        <f t="shared" ref="L165:Q165" si="175">L20</f>
        <v>42 Secretarial and related occupations</v>
      </c>
      <c r="M165" s="11">
        <f t="shared" si="175"/>
        <v>0.57623113542813209</v>
      </c>
      <c r="N165" s="11">
        <f t="shared" si="175"/>
        <v>0.45328212233242288</v>
      </c>
      <c r="O165" s="11">
        <f t="shared" si="175"/>
        <v>0.46397820375387799</v>
      </c>
      <c r="P165" s="11">
        <f t="shared" si="175"/>
        <v>0.40314639326264223</v>
      </c>
      <c r="Q165" s="11">
        <f t="shared" si="175"/>
        <v>0.4767194390985473</v>
      </c>
      <c r="S165" s="40">
        <f>IF(O$151-M$151 &lt;&gt; 0,(EXP(LN(O165/M165)/(O$151-M$151))-1)*100,0)</f>
        <v>-4.2408744158922591</v>
      </c>
      <c r="T165" s="40">
        <f t="shared" si="151"/>
        <v>0.18076694280109162</v>
      </c>
      <c r="W165" s="10" t="str">
        <f t="shared" ref="W165:AB165" si="176">W20</f>
        <v>42 Secretarial and related occupations</v>
      </c>
      <c r="X165" s="11">
        <f t="shared" si="176"/>
        <v>5.9063458818639418</v>
      </c>
      <c r="Y165" s="11">
        <f t="shared" si="176"/>
        <v>5.4625493006656054</v>
      </c>
      <c r="Z165" s="11">
        <f t="shared" si="176"/>
        <v>5.2961687567738558</v>
      </c>
      <c r="AA165" s="11">
        <f t="shared" si="176"/>
        <v>5.0046640755769483</v>
      </c>
      <c r="AB165" s="11">
        <f t="shared" si="176"/>
        <v>3.1395872284125281</v>
      </c>
      <c r="AD165" s="40">
        <f t="shared" si="153"/>
        <v>-2.1572641591201092</v>
      </c>
      <c r="AE165" s="40">
        <f t="shared" si="154"/>
        <v>-3.4258896845977937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4.3303802647780243</v>
      </c>
      <c r="C166" s="11">
        <f t="shared" si="146"/>
        <v>3.6264020256790093</v>
      </c>
      <c r="D166" s="11">
        <f t="shared" si="146"/>
        <v>2.9961155528216894</v>
      </c>
      <c r="E166" s="11">
        <f t="shared" si="146"/>
        <v>2.9509456546867079</v>
      </c>
      <c r="F166" s="11">
        <f t="shared" si="146"/>
        <v>3.1089033740810588</v>
      </c>
      <c r="H166" s="40">
        <f t="shared" si="147"/>
        <v>-7.1019699113133434</v>
      </c>
      <c r="I166" s="40">
        <f t="shared" si="148"/>
        <v>0.2466598208857862</v>
      </c>
      <c r="L166" s="10" t="str">
        <f t="shared" ref="L166:Q166" si="177">L21</f>
        <v>51 Skilled agricultural and related trades</v>
      </c>
      <c r="M166" s="11">
        <f t="shared" si="177"/>
        <v>3.7381823727086365</v>
      </c>
      <c r="N166" s="11">
        <f t="shared" si="177"/>
        <v>3.0153098467457697</v>
      </c>
      <c r="O166" s="11">
        <f t="shared" si="177"/>
        <v>2.38146473690322</v>
      </c>
      <c r="P166" s="11">
        <f t="shared" si="177"/>
        <v>2.3076316845417431</v>
      </c>
      <c r="Q166" s="11">
        <f t="shared" si="177"/>
        <v>2.3757292700534749</v>
      </c>
      <c r="S166" s="40">
        <f t="shared" si="150"/>
        <v>-8.6230340099973102</v>
      </c>
      <c r="T166" s="40">
        <f t="shared" si="151"/>
        <v>-1.6073925512727349E-2</v>
      </c>
      <c r="W166" s="10" t="str">
        <f t="shared" ref="W166:AB166" si="178">W21</f>
        <v>51 Skilled agricultural and related trades</v>
      </c>
      <c r="X166" s="11">
        <f t="shared" si="178"/>
        <v>0.59219789206938611</v>
      </c>
      <c r="Y166" s="11">
        <f t="shared" si="178"/>
        <v>0.61109217893324252</v>
      </c>
      <c r="Z166" s="11">
        <f t="shared" si="178"/>
        <v>0.61465081591847048</v>
      </c>
      <c r="AA166" s="11">
        <f t="shared" si="178"/>
        <v>0.64331397014496361</v>
      </c>
      <c r="AB166" s="11">
        <f t="shared" si="178"/>
        <v>0.73317410402758232</v>
      </c>
      <c r="AD166" s="40">
        <f t="shared" si="153"/>
        <v>0.74704599690773588</v>
      </c>
      <c r="AE166" s="40">
        <f t="shared" si="154"/>
        <v>1.1824622488369796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14.686889462892081</v>
      </c>
      <c r="C167" s="11">
        <f t="shared" si="146"/>
        <v>14.958160723083028</v>
      </c>
      <c r="D167" s="11">
        <f t="shared" si="146"/>
        <v>12.42166820004377</v>
      </c>
      <c r="E167" s="11">
        <f t="shared" si="146"/>
        <v>12.263248745039116</v>
      </c>
      <c r="F167" s="11">
        <f t="shared" si="146"/>
        <v>11.479293238440201</v>
      </c>
      <c r="H167" s="40">
        <f t="shared" si="147"/>
        <v>-3.2947572055493812</v>
      </c>
      <c r="I167" s="40">
        <f t="shared" si="148"/>
        <v>-0.52460285244757543</v>
      </c>
      <c r="L167" s="10" t="str">
        <f t="shared" ref="L167:Q167" si="179">L22</f>
        <v>52 Skilled metal, electrical and electronic trades</v>
      </c>
      <c r="M167" s="11">
        <f t="shared" si="179"/>
        <v>14.48786164133845</v>
      </c>
      <c r="N167" s="11">
        <f t="shared" si="179"/>
        <v>14.634960369604364</v>
      </c>
      <c r="O167" s="11">
        <f t="shared" si="179"/>
        <v>12.167923605632151</v>
      </c>
      <c r="P167" s="11">
        <f t="shared" si="179"/>
        <v>11.83685314151025</v>
      </c>
      <c r="Q167" s="11">
        <f t="shared" si="179"/>
        <v>10.965163490113792</v>
      </c>
      <c r="S167" s="40">
        <f t="shared" si="150"/>
        <v>-3.4299543025437473</v>
      </c>
      <c r="T167" s="40">
        <f t="shared" si="151"/>
        <v>-0.69146486867375234</v>
      </c>
      <c r="W167" s="10" t="str">
        <f t="shared" ref="W167:AB167" si="180">W22</f>
        <v>52 Skilled metal, electrical and electronic trades</v>
      </c>
      <c r="X167" s="11">
        <f t="shared" si="180"/>
        <v>0.19902782155362972</v>
      </c>
      <c r="Y167" s="11">
        <f t="shared" si="180"/>
        <v>0.32320035347864673</v>
      </c>
      <c r="Z167" s="11">
        <f t="shared" si="180"/>
        <v>0.25374459441161995</v>
      </c>
      <c r="AA167" s="11">
        <f t="shared" si="180"/>
        <v>0.42639560352886618</v>
      </c>
      <c r="AB167" s="11">
        <f t="shared" si="180"/>
        <v>0.51412974832641067</v>
      </c>
      <c r="AD167" s="40">
        <f t="shared" si="153"/>
        <v>4.9775908706573446</v>
      </c>
      <c r="AE167" s="40">
        <f t="shared" si="154"/>
        <v>4.8202188933492485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10.399316614569258</v>
      </c>
      <c r="C168" s="11">
        <f t="shared" si="146"/>
        <v>12.12804510168203</v>
      </c>
      <c r="D168" s="11">
        <f t="shared" si="146"/>
        <v>9.9273481333272056</v>
      </c>
      <c r="E168" s="11">
        <f t="shared" si="146"/>
        <v>9.5895216182723981</v>
      </c>
      <c r="F168" s="11">
        <f t="shared" si="146"/>
        <v>8.2828593402519104</v>
      </c>
      <c r="H168" s="40">
        <f t="shared" si="147"/>
        <v>-0.92463288604646143</v>
      </c>
      <c r="I168" s="40">
        <f t="shared" si="148"/>
        <v>-1.2001082062610524</v>
      </c>
      <c r="L168" s="10" t="str">
        <f t="shared" ref="L168:Q168" si="181">L23</f>
        <v>53 Skilled construction and building trades</v>
      </c>
      <c r="M168" s="11">
        <f t="shared" si="181"/>
        <v>10.258960041973008</v>
      </c>
      <c r="N168" s="11">
        <f t="shared" si="181"/>
        <v>11.993508182677749</v>
      </c>
      <c r="O168" s="11">
        <f t="shared" si="181"/>
        <v>9.7629100249603322</v>
      </c>
      <c r="P168" s="11">
        <f t="shared" si="181"/>
        <v>9.4925609354484788</v>
      </c>
      <c r="Q168" s="11">
        <f t="shared" si="181"/>
        <v>8.1769516983746779</v>
      </c>
      <c r="S168" s="40">
        <f t="shared" si="150"/>
        <v>-0.98632281171763259</v>
      </c>
      <c r="T168" s="40">
        <f t="shared" si="151"/>
        <v>-1.1748513278730721</v>
      </c>
      <c r="W168" s="10" t="str">
        <f t="shared" ref="W168:AB168" si="182">W23</f>
        <v>53 Skilled construction and building trades</v>
      </c>
      <c r="X168" s="11">
        <f t="shared" si="182"/>
        <v>0.14035657259624224</v>
      </c>
      <c r="Y168" s="11">
        <f t="shared" si="182"/>
        <v>0.13453691900428544</v>
      </c>
      <c r="Z168" s="11">
        <f t="shared" si="182"/>
        <v>0.16443810836688663</v>
      </c>
      <c r="AA168" s="11">
        <f t="shared" si="182"/>
        <v>9.6960682823919592E-2</v>
      </c>
      <c r="AB168" s="11">
        <f t="shared" si="182"/>
        <v>0.10590764187722805</v>
      </c>
      <c r="AD168" s="40">
        <f t="shared" si="153"/>
        <v>3.2176444032821383</v>
      </c>
      <c r="AE168" s="40">
        <f t="shared" si="154"/>
        <v>-2.8905140762485737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5.7376167828545075</v>
      </c>
      <c r="C169" s="11">
        <f t="shared" si="146"/>
        <v>5.1232677616316291</v>
      </c>
      <c r="D169" s="11">
        <f t="shared" si="146"/>
        <v>5.1508955328789821</v>
      </c>
      <c r="E169" s="11">
        <f t="shared" si="146"/>
        <v>5.2067702764878465</v>
      </c>
      <c r="F169" s="11">
        <f t="shared" si="146"/>
        <v>5.1684189143869563</v>
      </c>
      <c r="H169" s="40">
        <f t="shared" si="147"/>
        <v>-2.1343599585304074</v>
      </c>
      <c r="I169" s="40">
        <f t="shared" si="148"/>
        <v>2.2644117010606202E-2</v>
      </c>
      <c r="L169" s="10" t="str">
        <f t="shared" ref="L169:Q169" si="183">L24</f>
        <v>54 Textiles, printing and other skilled trades</v>
      </c>
      <c r="M169" s="11">
        <f t="shared" si="183"/>
        <v>3.7073697596624196</v>
      </c>
      <c r="N169" s="11">
        <f t="shared" si="183"/>
        <v>3.2703132220373665</v>
      </c>
      <c r="O169" s="11">
        <f t="shared" si="183"/>
        <v>3.010897983256311</v>
      </c>
      <c r="P169" s="11">
        <f t="shared" si="183"/>
        <v>3.0133768680917075</v>
      </c>
      <c r="Q169" s="11">
        <f t="shared" si="183"/>
        <v>2.902115115099476</v>
      </c>
      <c r="S169" s="40">
        <f t="shared" si="150"/>
        <v>-4.0762767278814227</v>
      </c>
      <c r="T169" s="40">
        <f t="shared" si="151"/>
        <v>-0.24502297011398388</v>
      </c>
      <c r="W169" s="10" t="str">
        <f t="shared" ref="W169:AB169" si="184">W24</f>
        <v>54 Textiles, printing and other skilled trades</v>
      </c>
      <c r="X169" s="11">
        <f t="shared" si="184"/>
        <v>2.0302470231920968</v>
      </c>
      <c r="Y169" s="11">
        <f t="shared" si="184"/>
        <v>1.8529545395942635</v>
      </c>
      <c r="Z169" s="11">
        <f t="shared" si="184"/>
        <v>2.1399975496226742</v>
      </c>
      <c r="AA169" s="11">
        <f t="shared" si="184"/>
        <v>2.1933934083961342</v>
      </c>
      <c r="AB169" s="11">
        <f t="shared" si="184"/>
        <v>2.2663037992874764</v>
      </c>
      <c r="AD169" s="40">
        <f t="shared" si="153"/>
        <v>1.0585072066021439</v>
      </c>
      <c r="AE169" s="40">
        <f t="shared" si="154"/>
        <v>0.38303530000143304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21.045743997020093</v>
      </c>
      <c r="C170" s="11">
        <f t="shared" si="146"/>
        <v>21.909636294259869</v>
      </c>
      <c r="D170" s="11">
        <f t="shared" si="146"/>
        <v>21.05579720079195</v>
      </c>
      <c r="E170" s="11">
        <f t="shared" si="146"/>
        <v>21.988882983694459</v>
      </c>
      <c r="F170" s="11">
        <f t="shared" si="146"/>
        <v>24.056083664238603</v>
      </c>
      <c r="H170" s="40">
        <f t="shared" si="147"/>
        <v>9.5518442341457899E-3</v>
      </c>
      <c r="I170" s="40">
        <f t="shared" si="148"/>
        <v>0.89203512932798379</v>
      </c>
      <c r="L170" s="10" t="str">
        <f t="shared" ref="L170:Q170" si="185">L25</f>
        <v>61 Caring personal service occupations</v>
      </c>
      <c r="M170" s="11">
        <f t="shared" si="185"/>
        <v>2.3432452288698031</v>
      </c>
      <c r="N170" s="11">
        <f t="shared" si="185"/>
        <v>2.4789124690567492</v>
      </c>
      <c r="O170" s="11">
        <f t="shared" si="185"/>
        <v>2.3388158589988315</v>
      </c>
      <c r="P170" s="11">
        <f t="shared" si="185"/>
        <v>2.7831849027662141</v>
      </c>
      <c r="Q170" s="11">
        <f t="shared" si="185"/>
        <v>3.1805145890415618</v>
      </c>
      <c r="S170" s="40">
        <f t="shared" si="150"/>
        <v>-3.7834049160545558E-2</v>
      </c>
      <c r="T170" s="40">
        <f t="shared" si="151"/>
        <v>2.070464416974116</v>
      </c>
      <c r="W170" s="10" t="str">
        <f t="shared" ref="W170:AB170" si="186">W25</f>
        <v>61 Caring personal service occupations</v>
      </c>
      <c r="X170" s="11">
        <f t="shared" si="186"/>
        <v>18.702498768150285</v>
      </c>
      <c r="Y170" s="11">
        <f t="shared" si="186"/>
        <v>19.43072382520312</v>
      </c>
      <c r="Z170" s="11">
        <f t="shared" si="186"/>
        <v>18.716981341793119</v>
      </c>
      <c r="AA170" s="11">
        <f t="shared" si="186"/>
        <v>19.205698080928251</v>
      </c>
      <c r="AB170" s="11">
        <f t="shared" si="186"/>
        <v>20.875569075197046</v>
      </c>
      <c r="AD170" s="40">
        <f t="shared" si="153"/>
        <v>1.548251918856991E-2</v>
      </c>
      <c r="AE170" s="40">
        <f t="shared" si="154"/>
        <v>0.73030935585474133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6.4696831393279011</v>
      </c>
      <c r="C171" s="11">
        <f t="shared" si="146"/>
        <v>6.4405878979009943</v>
      </c>
      <c r="D171" s="11">
        <f t="shared" si="146"/>
        <v>5.8640971883820496</v>
      </c>
      <c r="E171" s="11">
        <f t="shared" si="146"/>
        <v>5.4225084101991312</v>
      </c>
      <c r="F171" s="11">
        <f t="shared" si="146"/>
        <v>5.475198359891646</v>
      </c>
      <c r="H171" s="40">
        <f t="shared" si="147"/>
        <v>-1.9463804875326396</v>
      </c>
      <c r="I171" s="40">
        <f t="shared" si="148"/>
        <v>-0.45642210081819901</v>
      </c>
      <c r="L171" s="10" t="str">
        <f t="shared" ref="L171:Q171" si="187">L26</f>
        <v>62 Leisure, travel and related personal service occupations</v>
      </c>
      <c r="M171" s="11">
        <f t="shared" si="187"/>
        <v>1.6820498196054618</v>
      </c>
      <c r="N171" s="11">
        <f t="shared" si="187"/>
        <v>1.8585543277775107</v>
      </c>
      <c r="O171" s="11">
        <f t="shared" si="187"/>
        <v>1.7526862412937436</v>
      </c>
      <c r="P171" s="11">
        <f t="shared" si="187"/>
        <v>1.6879000821173937</v>
      </c>
      <c r="Q171" s="11">
        <f t="shared" si="187"/>
        <v>1.7614823474329537</v>
      </c>
      <c r="S171" s="40">
        <f t="shared" si="150"/>
        <v>0.82612222529474533</v>
      </c>
      <c r="T171" s="40">
        <f t="shared" si="151"/>
        <v>3.3379512136066936E-2</v>
      </c>
      <c r="W171" s="10" t="str">
        <f t="shared" ref="W171:AB171" si="188">W26</f>
        <v>62 Leisure, travel and related personal service occupations</v>
      </c>
      <c r="X171" s="11">
        <f t="shared" si="188"/>
        <v>4.787633319722433</v>
      </c>
      <c r="Y171" s="11">
        <f t="shared" si="188"/>
        <v>4.5820335701234809</v>
      </c>
      <c r="Z171" s="11">
        <f t="shared" si="188"/>
        <v>4.1114109470883085</v>
      </c>
      <c r="AA171" s="11">
        <f t="shared" si="188"/>
        <v>3.7346083280817393</v>
      </c>
      <c r="AB171" s="11">
        <f t="shared" si="188"/>
        <v>3.7137160124586899</v>
      </c>
      <c r="AD171" s="40">
        <f t="shared" si="153"/>
        <v>-2.9994936282792817</v>
      </c>
      <c r="AE171" s="40">
        <f t="shared" si="154"/>
        <v>-0.67592706523851298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0.25924546734317783</v>
      </c>
      <c r="C172" s="11">
        <f t="shared" si="146"/>
        <v>0.24308370406730151</v>
      </c>
      <c r="D172" s="11">
        <f t="shared" si="146"/>
        <v>0.29850723337495816</v>
      </c>
      <c r="E172" s="11">
        <f t="shared" si="146"/>
        <v>0.22033059778851743</v>
      </c>
      <c r="F172" s="11">
        <f t="shared" si="146"/>
        <v>0.24603016043983633</v>
      </c>
      <c r="H172" s="40">
        <f t="shared" si="147"/>
        <v>2.8605252030627026</v>
      </c>
      <c r="I172" s="40">
        <f t="shared" si="148"/>
        <v>-1.2806623803794381</v>
      </c>
      <c r="L172" s="10" t="str">
        <f t="shared" ref="L172:Q172" si="189">L27</f>
        <v>63 Community and civil enforcement occupations</v>
      </c>
      <c r="M172" s="11">
        <f t="shared" si="189"/>
        <v>0.19978367126163324</v>
      </c>
      <c r="N172" s="11">
        <f t="shared" si="189"/>
        <v>0.16763676685705342</v>
      </c>
      <c r="O172" s="11">
        <f t="shared" si="189"/>
        <v>0.23420517667301585</v>
      </c>
      <c r="P172" s="11">
        <f t="shared" si="189"/>
        <v>0.13488403906406696</v>
      </c>
      <c r="Q172" s="11">
        <f t="shared" si="189"/>
        <v>0.15870398605276362</v>
      </c>
      <c r="S172" s="40">
        <f t="shared" si="150"/>
        <v>3.2303263034652474</v>
      </c>
      <c r="T172" s="40">
        <f t="shared" si="151"/>
        <v>-2.5610138906808744</v>
      </c>
      <c r="W172" s="10" t="str">
        <f t="shared" ref="W172:AB172" si="190">W27</f>
        <v>63 Community and civil enforcement occupations</v>
      </c>
      <c r="X172" s="11">
        <f t="shared" si="190"/>
        <v>5.9461796081544553E-2</v>
      </c>
      <c r="Y172" s="11">
        <f t="shared" si="190"/>
        <v>7.5446937210247922E-2</v>
      </c>
      <c r="Z172" s="11">
        <f t="shared" si="190"/>
        <v>6.4302056701942154E-2</v>
      </c>
      <c r="AA172" s="11">
        <f t="shared" si="190"/>
        <v>8.5446558724450131E-2</v>
      </c>
      <c r="AB172" s="11">
        <f t="shared" si="190"/>
        <v>8.7326174387072936E-2</v>
      </c>
      <c r="AD172" s="40">
        <f t="shared" si="153"/>
        <v>1.5774645171391599</v>
      </c>
      <c r="AE172" s="40">
        <f t="shared" si="154"/>
        <v>2.0613490896019604</v>
      </c>
    </row>
    <row r="173" spans="1:31" x14ac:dyDescent="0.2">
      <c r="A173" s="10" t="str">
        <f t="shared" si="142"/>
        <v>71 Sales occupations</v>
      </c>
      <c r="B173" s="11">
        <f t="shared" si="142"/>
        <v>18.487794894167539</v>
      </c>
      <c r="C173" s="11">
        <f t="shared" si="146"/>
        <v>17.314137457152139</v>
      </c>
      <c r="D173" s="11">
        <f t="shared" si="146"/>
        <v>16.888929225220934</v>
      </c>
      <c r="E173" s="11">
        <f t="shared" si="146"/>
        <v>16.511425913078401</v>
      </c>
      <c r="F173" s="11">
        <f t="shared" si="146"/>
        <v>16.116586906330511</v>
      </c>
      <c r="H173" s="40">
        <f t="shared" si="147"/>
        <v>-1.79278387969658</v>
      </c>
      <c r="I173" s="40">
        <f t="shared" si="148"/>
        <v>-0.31157590870685148</v>
      </c>
      <c r="L173" s="10" t="str">
        <f t="shared" ref="L173:Q173" si="191">L28</f>
        <v>71 Sales occupations</v>
      </c>
      <c r="M173" s="11">
        <f t="shared" si="191"/>
        <v>7.3869555556783082</v>
      </c>
      <c r="N173" s="11">
        <f t="shared" si="191"/>
        <v>7.5605440040138907</v>
      </c>
      <c r="O173" s="11">
        <f t="shared" si="191"/>
        <v>7.4110064208038047</v>
      </c>
      <c r="P173" s="11">
        <f t="shared" si="191"/>
        <v>7.3172103040062151</v>
      </c>
      <c r="Q173" s="11">
        <f t="shared" si="191"/>
        <v>7.2111776491499864</v>
      </c>
      <c r="S173" s="40">
        <f t="shared" si="150"/>
        <v>6.5032484711102789E-2</v>
      </c>
      <c r="T173" s="40">
        <f t="shared" si="151"/>
        <v>-0.18206057411574994</v>
      </c>
      <c r="W173" s="10" t="str">
        <f t="shared" ref="W173:AB173" si="192">W28</f>
        <v>71 Sales occupations</v>
      </c>
      <c r="X173" s="11">
        <f t="shared" si="192"/>
        <v>11.10083933848923</v>
      </c>
      <c r="Y173" s="11">
        <f t="shared" si="192"/>
        <v>9.7535934531382171</v>
      </c>
      <c r="Z173" s="11">
        <f t="shared" si="192"/>
        <v>9.4779228044171475</v>
      </c>
      <c r="AA173" s="11">
        <f t="shared" si="192"/>
        <v>9.1942156090721703</v>
      </c>
      <c r="AB173" s="11">
        <f t="shared" si="192"/>
        <v>8.9054092571805228</v>
      </c>
      <c r="AD173" s="40">
        <f t="shared" si="153"/>
        <v>-3.1116700743467729</v>
      </c>
      <c r="AE173" s="40">
        <f t="shared" si="154"/>
        <v>-0.41451387628116398</v>
      </c>
    </row>
    <row r="174" spans="1:31" x14ac:dyDescent="0.2">
      <c r="A174" s="10" t="str">
        <f t="shared" si="142"/>
        <v>72 Customer service occupations</v>
      </c>
      <c r="B174" s="11">
        <f t="shared" si="142"/>
        <v>4.8631195940917502</v>
      </c>
      <c r="C174" s="11">
        <f t="shared" si="146"/>
        <v>5.8037090083394514</v>
      </c>
      <c r="D174" s="11">
        <f t="shared" si="146"/>
        <v>5.9035579592206036</v>
      </c>
      <c r="E174" s="11">
        <f t="shared" si="146"/>
        <v>6.7450010551345461</v>
      </c>
      <c r="F174" s="11">
        <f t="shared" si="146"/>
        <v>7.6782769259291799</v>
      </c>
      <c r="H174" s="40">
        <f t="shared" si="147"/>
        <v>3.9536580177385927</v>
      </c>
      <c r="I174" s="40">
        <f t="shared" si="148"/>
        <v>1.7677085864447939</v>
      </c>
      <c r="L174" s="10" t="str">
        <f t="shared" ref="L174:Q174" si="193">L29</f>
        <v>72 Customer service occupations</v>
      </c>
      <c r="M174" s="11">
        <f t="shared" si="193"/>
        <v>2.083817292656803</v>
      </c>
      <c r="N174" s="11">
        <f t="shared" si="193"/>
        <v>2.2741779456713429</v>
      </c>
      <c r="O174" s="11">
        <f t="shared" si="193"/>
        <v>2.5676480980623331</v>
      </c>
      <c r="P174" s="11">
        <f t="shared" si="193"/>
        <v>3.2719496111412996</v>
      </c>
      <c r="Q174" s="11">
        <f t="shared" si="193"/>
        <v>3.7939699827441267</v>
      </c>
      <c r="S174" s="40">
        <f t="shared" si="150"/>
        <v>4.2641898272446133</v>
      </c>
      <c r="T174" s="40">
        <f t="shared" si="151"/>
        <v>2.636986547174569</v>
      </c>
      <c r="W174" s="10" t="str">
        <f t="shared" ref="W174:AB174" si="194">W29</f>
        <v>72 Customer service occupations</v>
      </c>
      <c r="X174" s="11">
        <f t="shared" si="194"/>
        <v>2.7793023014349605</v>
      </c>
      <c r="Y174" s="11">
        <f t="shared" si="194"/>
        <v>3.529531062668124</v>
      </c>
      <c r="Z174" s="11">
        <f t="shared" si="194"/>
        <v>3.3359098611582723</v>
      </c>
      <c r="AA174" s="11">
        <f t="shared" si="194"/>
        <v>3.4730514439932532</v>
      </c>
      <c r="AB174" s="11">
        <f t="shared" si="194"/>
        <v>3.8843069431850581</v>
      </c>
      <c r="AD174" s="40">
        <f t="shared" si="153"/>
        <v>3.7183750353438905</v>
      </c>
      <c r="AE174" s="40">
        <f>IF(AB$151-Z$151 &lt;&gt; 0,(EXP(LN(AB174/Z174)/(AB$151-Z$151))-1)*100,0)</f>
        <v>1.0198258755517386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12.119905074565146</v>
      </c>
      <c r="C175" s="11">
        <f t="shared" si="146"/>
        <v>11.246567023941926</v>
      </c>
      <c r="D175" s="11">
        <f t="shared" si="146"/>
        <v>9.6704600819109903</v>
      </c>
      <c r="E175" s="11">
        <f t="shared" si="146"/>
        <v>10.120612551303815</v>
      </c>
      <c r="F175" s="11">
        <f t="shared" si="146"/>
        <v>9.5223077314946583</v>
      </c>
      <c r="H175" s="40">
        <f t="shared" si="147"/>
        <v>-4.4150354015388356</v>
      </c>
      <c r="I175" s="40">
        <f t="shared" si="148"/>
        <v>-0.10287144041820628</v>
      </c>
      <c r="L175" s="10" t="str">
        <f t="shared" ref="L175:Q175" si="195">L30</f>
        <v>81 Process, plant and machine operatives</v>
      </c>
      <c r="M175" s="11">
        <f t="shared" si="195"/>
        <v>9.6333111566792766</v>
      </c>
      <c r="N175" s="11">
        <f t="shared" si="195"/>
        <v>8.7579951728478544</v>
      </c>
      <c r="O175" s="11">
        <f t="shared" si="195"/>
        <v>7.4868900723512333</v>
      </c>
      <c r="P175" s="11">
        <f t="shared" si="195"/>
        <v>7.5677425581717142</v>
      </c>
      <c r="Q175" s="11">
        <f t="shared" si="195"/>
        <v>6.9431178799790709</v>
      </c>
      <c r="S175" s="40">
        <f t="shared" si="150"/>
        <v>-4.9164969262476816</v>
      </c>
      <c r="T175" s="40">
        <f t="shared" si="151"/>
        <v>-0.50142242486902466</v>
      </c>
      <c r="W175" s="10" t="str">
        <f t="shared" ref="W175:AB175" si="196">W30</f>
        <v>81 Process, plant and machine operatives</v>
      </c>
      <c r="X175" s="11">
        <f t="shared" si="196"/>
        <v>2.4865939178858771</v>
      </c>
      <c r="Y175" s="11">
        <f t="shared" si="196"/>
        <v>2.4885718510940729</v>
      </c>
      <c r="Z175" s="11">
        <f t="shared" si="196"/>
        <v>2.1835700095597872</v>
      </c>
      <c r="AA175" s="11">
        <f t="shared" si="196"/>
        <v>2.5528699931320724</v>
      </c>
      <c r="AB175" s="11">
        <f t="shared" si="196"/>
        <v>2.579189851515582</v>
      </c>
      <c r="AD175" s="40">
        <f t="shared" si="153"/>
        <v>-2.5655695699956294</v>
      </c>
      <c r="AE175" s="40">
        <f t="shared" si="154"/>
        <v>1.1162789602950696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11.020501374395678</v>
      </c>
      <c r="C176" s="11">
        <f t="shared" si="146"/>
        <v>13.398877803097751</v>
      </c>
      <c r="D176" s="11">
        <f t="shared" si="146"/>
        <v>11.82668890593459</v>
      </c>
      <c r="E176" s="11">
        <f t="shared" si="146"/>
        <v>12.183235716765065</v>
      </c>
      <c r="F176" s="11">
        <f t="shared" si="146"/>
        <v>12.20130010464025</v>
      </c>
      <c r="H176" s="40">
        <f t="shared" si="147"/>
        <v>1.4220452127877037</v>
      </c>
      <c r="I176" s="40">
        <f t="shared" si="148"/>
        <v>0.20810799679475966</v>
      </c>
      <c r="L176" s="10" t="str">
        <f t="shared" ref="L176:Q176" si="197">L31</f>
        <v>82 Transport and mobile machine drivers and operatives</v>
      </c>
      <c r="M176" s="11">
        <f t="shared" si="197"/>
        <v>10.468817785520196</v>
      </c>
      <c r="N176" s="11">
        <f t="shared" si="197"/>
        <v>12.765176434106927</v>
      </c>
      <c r="O176" s="11">
        <f t="shared" si="197"/>
        <v>11.293675722127199</v>
      </c>
      <c r="P176" s="11">
        <f t="shared" si="197"/>
        <v>11.464805385593943</v>
      </c>
      <c r="Q176" s="11">
        <f t="shared" si="197"/>
        <v>11.386922911621681</v>
      </c>
      <c r="S176" s="40">
        <f t="shared" si="150"/>
        <v>1.5283982301069976</v>
      </c>
      <c r="T176" s="40">
        <f t="shared" si="151"/>
        <v>5.4832931165593735E-2</v>
      </c>
      <c r="W176" s="10" t="str">
        <f t="shared" ref="W176:AB176" si="198">W31</f>
        <v>82 Transport and mobile machine drivers and operatives</v>
      </c>
      <c r="X176" s="11">
        <f t="shared" si="198"/>
        <v>0.55168358887546887</v>
      </c>
      <c r="Y176" s="11">
        <f t="shared" si="198"/>
        <v>0.63370136899080287</v>
      </c>
      <c r="Z176" s="11">
        <f t="shared" si="198"/>
        <v>0.53301318380739537</v>
      </c>
      <c r="AA176" s="11">
        <f t="shared" si="198"/>
        <v>0.71843033117111943</v>
      </c>
      <c r="AB176" s="11">
        <f t="shared" si="198"/>
        <v>0.81437719301856815</v>
      </c>
      <c r="AD176" s="40">
        <f t="shared" si="153"/>
        <v>-0.68620507488488247</v>
      </c>
      <c r="AE176" s="40">
        <f t="shared" si="154"/>
        <v>2.8661557820739203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6.3052049007695761</v>
      </c>
      <c r="C177" s="11">
        <f t="shared" si="146"/>
        <v>5.7759610454543742</v>
      </c>
      <c r="D177" s="11">
        <f t="shared" si="146"/>
        <v>4.9419015918479783</v>
      </c>
      <c r="E177" s="11">
        <f t="shared" si="146"/>
        <v>8.7316589087167156</v>
      </c>
      <c r="F177" s="11">
        <f t="shared" si="146"/>
        <v>9.824355552409104</v>
      </c>
      <c r="H177" s="40">
        <f t="shared" si="147"/>
        <v>-4.7557036348829795</v>
      </c>
      <c r="I177" s="40">
        <f t="shared" si="148"/>
        <v>4.6872998918014552</v>
      </c>
      <c r="L177" s="10" t="str">
        <f t="shared" ref="L177:Q178" si="199">L32</f>
        <v>91 Elementary trades and related occupations</v>
      </c>
      <c r="M177" s="11">
        <f t="shared" si="199"/>
        <v>4.6794250298317879</v>
      </c>
      <c r="N177" s="11">
        <f t="shared" si="199"/>
        <v>4.3839754483576572</v>
      </c>
      <c r="O177" s="11">
        <f t="shared" si="199"/>
        <v>3.8432233028489735</v>
      </c>
      <c r="P177" s="11">
        <f t="shared" si="199"/>
        <v>5.2574573671159204</v>
      </c>
      <c r="Q177" s="11">
        <f t="shared" si="199"/>
        <v>5.7238105197152533</v>
      </c>
      <c r="S177" s="40">
        <f t="shared" si="150"/>
        <v>-3.8607731858150918</v>
      </c>
      <c r="T177" s="40">
        <f t="shared" si="151"/>
        <v>2.6910612296634495</v>
      </c>
      <c r="W177" s="10" t="str">
        <f t="shared" ref="W177:AB178" si="200">W32</f>
        <v>91 Elementary trades and related occupations</v>
      </c>
      <c r="X177" s="11">
        <f t="shared" si="200"/>
        <v>1.6257798709377782</v>
      </c>
      <c r="Y177" s="11">
        <f t="shared" si="200"/>
        <v>1.391985597096715</v>
      </c>
      <c r="Z177" s="11">
        <f t="shared" si="200"/>
        <v>1.0986782889989959</v>
      </c>
      <c r="AA177" s="11">
        <f t="shared" si="200"/>
        <v>3.4742015416007979</v>
      </c>
      <c r="AB177" s="11">
        <f t="shared" si="200"/>
        <v>4.1005450326938435</v>
      </c>
      <c r="AD177" s="40">
        <f t="shared" si="153"/>
        <v>-7.538324280297326</v>
      </c>
      <c r="AE177" s="40">
        <f t="shared" si="154"/>
        <v>9.1770619496389436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26.297812075344101</v>
      </c>
      <c r="C178" s="11">
        <f t="shared" si="146"/>
        <v>29.839642152226308</v>
      </c>
      <c r="D178" s="11">
        <f t="shared" si="146"/>
        <v>26.592860275501792</v>
      </c>
      <c r="E178" s="11">
        <f t="shared" si="146"/>
        <v>23.8519217814058</v>
      </c>
      <c r="F178" s="11">
        <f t="shared" si="146"/>
        <v>22.014786022242532</v>
      </c>
      <c r="H178" s="40">
        <f>IF(D$151-B$151 &lt;&gt; 0,(EXP(LN(D178/B178)/(D$151-B$151))-1)*100,0)</f>
        <v>0.22338963150632107</v>
      </c>
      <c r="I178" s="40">
        <f t="shared" ref="I178" si="201">IF(F$151-D$151 &lt;&gt; 0,(EXP(LN(F178/D178)/(F$151-D$151))-1)*100,0)</f>
        <v>-1.2516242031726743</v>
      </c>
      <c r="L178" s="10" t="str">
        <f t="shared" si="199"/>
        <v>92 Elementary administration and service occupations</v>
      </c>
      <c r="M178" s="11">
        <f t="shared" si="199"/>
        <v>13.060962825086337</v>
      </c>
      <c r="N178" s="11">
        <f t="shared" si="199"/>
        <v>14.192881896578315</v>
      </c>
      <c r="O178" s="11">
        <f t="shared" si="199"/>
        <v>13.08190705885959</v>
      </c>
      <c r="P178" s="11">
        <f t="shared" si="199"/>
        <v>12.846349145461497</v>
      </c>
      <c r="Q178" s="11">
        <f t="shared" si="199"/>
        <v>12.145669569899342</v>
      </c>
      <c r="S178" s="40">
        <f t="shared" ref="S178" si="202">IF(O$151-M$151 &lt;&gt; 0,(EXP(LN(O178/M178)/(O$151-M$151))-1)*100,0)</f>
        <v>3.2050948624084974E-2</v>
      </c>
      <c r="T178" s="40">
        <f t="shared" ref="T178" si="203">IF(Q$151-O$151 &lt;&gt; 0,(EXP(LN(Q178/O178)/(Q$151-O$151))-1)*100,0)</f>
        <v>-0.4938262672902316</v>
      </c>
      <c r="W178" s="10" t="str">
        <f t="shared" si="200"/>
        <v>92 Elementary administration and service occupations</v>
      </c>
      <c r="X178" s="11">
        <f t="shared" si="200"/>
        <v>13.236849250257752</v>
      </c>
      <c r="Y178" s="11">
        <f t="shared" si="200"/>
        <v>15.646760255648003</v>
      </c>
      <c r="Z178" s="11">
        <f t="shared" si="200"/>
        <v>13.510953216642235</v>
      </c>
      <c r="AA178" s="11">
        <f t="shared" si="200"/>
        <v>11.005572635944267</v>
      </c>
      <c r="AB178" s="11">
        <f t="shared" si="200"/>
        <v>9.8691164523432029</v>
      </c>
      <c r="AD178" s="40">
        <f t="shared" ref="AD178" si="204">IF(Z$151-X$151 &lt;&gt; 0,(EXP(LN(Z178/X178)/(Z$151-X$151))-1)*100,0)</f>
        <v>0.41076444811600776</v>
      </c>
      <c r="AE178" s="40">
        <f t="shared" ref="AE178" si="205">IF(AB$151-Z$151 &lt;&gt; 0,(EXP(LN(AB178/Z178)/(AB$151-Z$151))-1)*100,0)</f>
        <v>-2.0721652155212378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282.63099999999991</v>
      </c>
      <c r="C180" s="34">
        <f t="shared" si="206"/>
        <v>303.52999999999997</v>
      </c>
      <c r="D180" s="34">
        <f t="shared" si="206"/>
        <v>294.90999999999997</v>
      </c>
      <c r="E180" s="34">
        <f t="shared" si="206"/>
        <v>302.78199999999998</v>
      </c>
      <c r="F180" s="34">
        <f t="shared" si="206"/>
        <v>315.26199999999983</v>
      </c>
      <c r="H180" s="43">
        <f>IF(D$151-B$151 &lt;&gt; 0,(EXP(LN(D180/B180)/(D$151-B$151))-1)*100,0)</f>
        <v>0.85418885277925849</v>
      </c>
      <c r="I180" s="43">
        <f t="shared" si="148"/>
        <v>0.44588320814158422</v>
      </c>
      <c r="L180" s="231" t="str">
        <f t="shared" ref="L180:Q180" si="207">L35</f>
        <v>All occupations</v>
      </c>
      <c r="M180" s="34">
        <f t="shared" si="207"/>
        <v>153.81378323031569</v>
      </c>
      <c r="N180" s="34">
        <f t="shared" si="207"/>
        <v>165.40819816758696</v>
      </c>
      <c r="O180" s="34">
        <f t="shared" si="207"/>
        <v>159.14946322829459</v>
      </c>
      <c r="P180" s="34">
        <f t="shared" si="207"/>
        <v>162.86075164890715</v>
      </c>
      <c r="Q180" s="34">
        <f t="shared" si="207"/>
        <v>167.78378220852048</v>
      </c>
      <c r="S180" s="43">
        <f t="shared" ref="S180" si="208">IF(O$151-M$151 &lt;&gt; 0,(EXP(LN(O180/M180)/(O$151-M$151))-1)*100,0)</f>
        <v>0.68435326872682278</v>
      </c>
      <c r="T180" s="43">
        <f t="shared" ref="T180" si="209">IF(Q$151-O$151 &lt;&gt; 0,(EXP(LN(Q180/O180)/(Q$151-O$151))-1)*100,0)</f>
        <v>0.35283673412684902</v>
      </c>
      <c r="W180" s="231" t="str">
        <f t="shared" ref="W180:AB180" si="210">W35</f>
        <v>All occupations</v>
      </c>
      <c r="X180" s="34">
        <f t="shared" si="210"/>
        <v>128.81721676968436</v>
      </c>
      <c r="Y180" s="34">
        <f t="shared" si="210"/>
        <v>138.12180183241296</v>
      </c>
      <c r="Z180" s="34">
        <f t="shared" si="210"/>
        <v>135.7605367717054</v>
      </c>
      <c r="AA180" s="34">
        <f t="shared" si="210"/>
        <v>139.92124835109288</v>
      </c>
      <c r="AB180" s="34">
        <f t="shared" si="210"/>
        <v>147.47821779147938</v>
      </c>
      <c r="AD180" s="43">
        <f t="shared" ref="AD180" si="211">IF(Z$151-X$151 &lt;&gt; 0,(EXP(LN(Z180/X180)/(Z$151-X$151))-1)*100,0)</f>
        <v>1.0554934320300191</v>
      </c>
      <c r="AE180" s="43">
        <f t="shared" ref="AE180" si="212">IF(AB$151-Z$151 &lt;&gt; 0,(EXP(LN(AB180/Z180)/(AB$151-Z$151))-1)*100,0)</f>
        <v>0.55344530878245202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Worcestershire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24.076161137400423</v>
      </c>
      <c r="C7" s="31">
        <f>'Occ T1'!C8</f>
        <v>28.181210560410008</v>
      </c>
      <c r="D7" s="31">
        <f>'Occ T1'!D8</f>
        <v>29.005444970520259</v>
      </c>
      <c r="E7" s="31">
        <f>'Occ T1'!E8</f>
        <v>27.356166862737528</v>
      </c>
      <c r="F7" s="31">
        <f>'Occ T1'!F8</f>
        <v>30.45533541875302</v>
      </c>
      <c r="H7" s="31">
        <f>C7-B7</f>
        <v>4.1050494230095858</v>
      </c>
      <c r="I7" s="31">
        <f>D7-C7</f>
        <v>0.82423441011025034</v>
      </c>
      <c r="J7" s="31">
        <f>E7-D7</f>
        <v>-1.649278107782731</v>
      </c>
      <c r="K7" s="31">
        <f>F7-E7</f>
        <v>3.099168556015492</v>
      </c>
      <c r="L7" s="31">
        <f>F7-D7</f>
        <v>1.449890448232761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16.518810212049292</v>
      </c>
      <c r="C8" s="32">
        <f>'Occ T2'!C8</f>
        <v>19.856638364746967</v>
      </c>
      <c r="D8" s="32">
        <f>'Occ T2'!D8</f>
        <v>20.336488381732305</v>
      </c>
      <c r="E8" s="32">
        <f>'Occ T2'!E8</f>
        <v>18.421148627974961</v>
      </c>
      <c r="F8" s="32">
        <f>'Occ T2'!F8</f>
        <v>20.232161330437467</v>
      </c>
      <c r="H8" s="31">
        <f t="shared" ref="H8:H9" si="0">C8-B8</f>
        <v>3.337828152697675</v>
      </c>
      <c r="I8" s="31">
        <f t="shared" ref="I8:I9" si="1">D8-C8</f>
        <v>0.47985001698533836</v>
      </c>
      <c r="J8" s="31">
        <f t="shared" ref="J8:J9" si="2">E8-D8</f>
        <v>-1.915339753757344</v>
      </c>
      <c r="K8" s="31">
        <f t="shared" ref="K8:K9" si="3">F8-E8</f>
        <v>1.8110127024625058</v>
      </c>
      <c r="L8" s="31">
        <f t="shared" ref="L8:L49" si="4">F8-D8</f>
        <v>-0.10432705129483821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7.5573509253511304</v>
      </c>
      <c r="C9" s="32">
        <f>'Occ T2'!C9</f>
        <v>8.3245721956630412</v>
      </c>
      <c r="D9" s="32">
        <f>'Occ T2'!D9</f>
        <v>8.6689565887879514</v>
      </c>
      <c r="E9" s="32">
        <f>'Occ T2'!E9</f>
        <v>8.9350182347625662</v>
      </c>
      <c r="F9" s="32">
        <f>'Occ T2'!F9</f>
        <v>10.223174088315552</v>
      </c>
      <c r="H9" s="31">
        <f t="shared" si="0"/>
        <v>0.76722127031191079</v>
      </c>
      <c r="I9" s="31">
        <f t="shared" si="1"/>
        <v>0.3443843931249102</v>
      </c>
      <c r="J9" s="31">
        <f t="shared" si="2"/>
        <v>0.26606164597461479</v>
      </c>
      <c r="K9" s="31">
        <f t="shared" si="3"/>
        <v>1.2881558535529862</v>
      </c>
      <c r="L9" s="31">
        <f t="shared" si="4"/>
        <v>1.554217499527601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50.121799433939941</v>
      </c>
      <c r="C11" s="31">
        <f>'Occ T1'!C9</f>
        <v>57.877242100284199</v>
      </c>
      <c r="D11" s="31">
        <f>'Occ T1'!D9</f>
        <v>60.618458292726288</v>
      </c>
      <c r="E11" s="31">
        <f>'Occ T1'!E9</f>
        <v>64.844157393435495</v>
      </c>
      <c r="F11" s="31">
        <f>'Occ T1'!F9</f>
        <v>72.427484494495985</v>
      </c>
      <c r="H11" s="31">
        <f>C11-B11</f>
        <v>7.7554426663442584</v>
      </c>
      <c r="I11" s="31">
        <f t="shared" ref="I11:I49" si="5">D11-C11</f>
        <v>2.7412161924420886</v>
      </c>
      <c r="J11" s="31">
        <f>E11-D11</f>
        <v>4.2256991007092068</v>
      </c>
      <c r="K11" s="31">
        <f>F11-E11</f>
        <v>7.5833271010604903</v>
      </c>
      <c r="L11" s="31">
        <f t="shared" si="4"/>
        <v>11.809026201769697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14.134806965968288</v>
      </c>
      <c r="C12" s="10">
        <f>'Occ T2'!C10</f>
        <v>16.384906236152553</v>
      </c>
      <c r="D12" s="10">
        <f>'Occ T2'!D10</f>
        <v>17.226306905091448</v>
      </c>
      <c r="E12" s="10">
        <f>'Occ T2'!E10</f>
        <v>20.939283399151613</v>
      </c>
      <c r="F12" s="10">
        <f>'Occ T2'!F10</f>
        <v>23.898510284857615</v>
      </c>
      <c r="H12" s="11">
        <f t="shared" ref="H12:K14" si="6">C12-B12</f>
        <v>2.2500992701842648</v>
      </c>
      <c r="I12" s="31">
        <f t="shared" si="5"/>
        <v>0.84140066893889554</v>
      </c>
      <c r="J12" s="11">
        <f t="shared" si="6"/>
        <v>3.7129764940601646</v>
      </c>
      <c r="K12" s="11">
        <f t="shared" si="6"/>
        <v>2.959226885706002</v>
      </c>
      <c r="L12" s="31">
        <f t="shared" si="4"/>
        <v>6.6722033797661666</v>
      </c>
    </row>
    <row r="13" spans="1:12" x14ac:dyDescent="0.2">
      <c r="A13" s="10" t="str">
        <f>'Occ T2'!A11</f>
        <v>22 Health professionals</v>
      </c>
      <c r="B13" s="10">
        <f>'Occ T2'!B11</f>
        <v>11.702974133255928</v>
      </c>
      <c r="C13" s="10">
        <f>'Occ T2'!C11</f>
        <v>14.199480089609805</v>
      </c>
      <c r="D13" s="10">
        <f>'Occ T2'!D11</f>
        <v>13.904516694158794</v>
      </c>
      <c r="E13" s="10">
        <f>'Occ T2'!E11</f>
        <v>13.671755809294305</v>
      </c>
      <c r="F13" s="10">
        <f>'Occ T2'!F11</f>
        <v>14.745562656924948</v>
      </c>
      <c r="H13" s="11">
        <f t="shared" si="6"/>
        <v>2.496505956353877</v>
      </c>
      <c r="I13" s="31">
        <f t="shared" si="5"/>
        <v>-0.29496339545101158</v>
      </c>
      <c r="J13" s="11">
        <f t="shared" si="6"/>
        <v>-0.2327608848644882</v>
      </c>
      <c r="K13" s="11">
        <f t="shared" si="6"/>
        <v>1.0738068476306424</v>
      </c>
      <c r="L13" s="31">
        <f t="shared" si="4"/>
        <v>0.84104596276615418</v>
      </c>
    </row>
    <row r="14" spans="1:12" x14ac:dyDescent="0.2">
      <c r="A14" s="10" t="str">
        <f>'Occ T2'!A12</f>
        <v>23 Teaching and other educational professionals</v>
      </c>
      <c r="B14" s="10">
        <f>'Occ T2'!B12</f>
        <v>10.881067285357572</v>
      </c>
      <c r="C14" s="10">
        <f>'Occ T2'!C12</f>
        <v>11.130108345242173</v>
      </c>
      <c r="D14" s="10">
        <f>'Occ T2'!D12</f>
        <v>11.822570644263758</v>
      </c>
      <c r="E14" s="10">
        <f>'Occ T2'!E12</f>
        <v>11.774042783896292</v>
      </c>
      <c r="F14" s="10">
        <f>'Occ T2'!F12</f>
        <v>13.009353532813019</v>
      </c>
      <c r="H14" s="11">
        <f t="shared" si="6"/>
        <v>0.24904105988460046</v>
      </c>
      <c r="I14" s="31">
        <f t="shared" si="5"/>
        <v>0.69246229902158518</v>
      </c>
      <c r="J14" s="11">
        <f t="shared" si="6"/>
        <v>-4.8527860367466147E-2</v>
      </c>
      <c r="K14" s="11">
        <f t="shared" si="6"/>
        <v>1.2353107489167279</v>
      </c>
      <c r="L14" s="31">
        <f t="shared" si="4"/>
        <v>1.1867828885492617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13.402951049358148</v>
      </c>
      <c r="C15" s="10">
        <f>'Occ T2'!C13</f>
        <v>16.162747429279669</v>
      </c>
      <c r="D15" s="10">
        <f>'Occ T2'!D13</f>
        <v>17.665064049212287</v>
      </c>
      <c r="E15" s="10">
        <f>'Occ T2'!E13</f>
        <v>18.45907540109329</v>
      </c>
      <c r="F15" s="10">
        <f>'Occ T2'!F13</f>
        <v>20.774058019900412</v>
      </c>
      <c r="H15" s="11">
        <f t="shared" ref="H15" si="7">C15-B15</f>
        <v>2.7597963799215215</v>
      </c>
      <c r="I15" s="31">
        <f t="shared" si="5"/>
        <v>1.5023166199326177</v>
      </c>
      <c r="J15" s="11">
        <f t="shared" ref="J15" si="8">E15-D15</f>
        <v>0.79401135188100369</v>
      </c>
      <c r="K15" s="11">
        <f t="shared" ref="K15" si="9">F15-E15</f>
        <v>2.3149826188071216</v>
      </c>
      <c r="L15" s="31">
        <f t="shared" si="4"/>
        <v>3.1089939706881253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32.240284176453073</v>
      </c>
      <c r="C17" s="31">
        <f>'Occ T1'!C10</f>
        <v>35.998907133525762</v>
      </c>
      <c r="D17" s="31">
        <f>'Occ T1'!D10</f>
        <v>37.184245968714677</v>
      </c>
      <c r="E17" s="31">
        <f>'Occ T1'!E10</f>
        <v>39.281387660525915</v>
      </c>
      <c r="F17" s="31">
        <f>'Occ T1'!F10</f>
        <v>43.443378038827817</v>
      </c>
      <c r="H17" s="31">
        <f t="shared" ref="H17:K21" si="10">C17-B17</f>
        <v>3.7586229570726886</v>
      </c>
      <c r="I17" s="31">
        <f t="shared" si="5"/>
        <v>1.1853388351889151</v>
      </c>
      <c r="J17" s="31">
        <f t="shared" si="10"/>
        <v>2.0971416918112382</v>
      </c>
      <c r="K17" s="31">
        <f t="shared" si="10"/>
        <v>4.1619903783019012</v>
      </c>
      <c r="L17" s="31">
        <f t="shared" si="4"/>
        <v>6.2591320701131394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4.3801099499807945</v>
      </c>
      <c r="C18" s="10">
        <f>'Occ T2'!C14</f>
        <v>5.0368112834796177</v>
      </c>
      <c r="D18" s="10">
        <f>'Occ T2'!D14</f>
        <v>5.4222141823334731</v>
      </c>
      <c r="E18" s="10">
        <f>'Occ T2'!E14</f>
        <v>5.0609009347067957</v>
      </c>
      <c r="F18" s="10">
        <f>'Occ T2'!F14</f>
        <v>5.4462410754247852</v>
      </c>
      <c r="H18" s="11">
        <f t="shared" si="10"/>
        <v>0.6567013334988232</v>
      </c>
      <c r="I18" s="31">
        <f t="shared" si="5"/>
        <v>0.38540289885385537</v>
      </c>
      <c r="J18" s="11">
        <f t="shared" si="10"/>
        <v>-0.36131324762667738</v>
      </c>
      <c r="K18" s="11">
        <f t="shared" si="10"/>
        <v>0.3853401407179895</v>
      </c>
      <c r="L18" s="31">
        <f t="shared" si="4"/>
        <v>2.4026893091312118E-2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4.9099768797065559</v>
      </c>
      <c r="C19" s="10">
        <f>'Occ T2'!C15</f>
        <v>5.7610830139807714</v>
      </c>
      <c r="D19" s="10">
        <f>'Occ T2'!D15</f>
        <v>5.7594159275098527</v>
      </c>
      <c r="E19" s="10">
        <f>'Occ T2'!E15</f>
        <v>9.2115535006778053</v>
      </c>
      <c r="F19" s="10">
        <f>'Occ T2'!F15</f>
        <v>10.986350779061981</v>
      </c>
      <c r="H19" s="11">
        <f t="shared" si="10"/>
        <v>0.85110613427421544</v>
      </c>
      <c r="I19" s="31">
        <f t="shared" si="5"/>
        <v>-1.6670864709187327E-3</v>
      </c>
      <c r="J19" s="11">
        <f t="shared" si="10"/>
        <v>3.4521375731679527</v>
      </c>
      <c r="K19" s="11">
        <f t="shared" si="10"/>
        <v>1.7747972783841757</v>
      </c>
      <c r="L19" s="31">
        <f t="shared" si="4"/>
        <v>5.2269348515521283</v>
      </c>
    </row>
    <row r="20" spans="1:12" x14ac:dyDescent="0.2">
      <c r="A20" s="10" t="str">
        <f>'Occ T2'!A16</f>
        <v>33 Protective service occupations</v>
      </c>
      <c r="B20" s="10">
        <f>'Occ T2'!B16</f>
        <v>2.6562526539235942</v>
      </c>
      <c r="C20" s="10">
        <f>'Occ T2'!C16</f>
        <v>2.8429460573868961</v>
      </c>
      <c r="D20" s="10">
        <f>'Occ T2'!D16</f>
        <v>3.004315136113322</v>
      </c>
      <c r="E20" s="10">
        <f>'Occ T2'!E16</f>
        <v>2.5933103366916499</v>
      </c>
      <c r="F20" s="10">
        <f>'Occ T2'!F16</f>
        <v>2.8380399791702127</v>
      </c>
      <c r="H20" s="11">
        <f t="shared" si="10"/>
        <v>0.18669340346330188</v>
      </c>
      <c r="I20" s="31">
        <f t="shared" si="5"/>
        <v>0.16136907872642592</v>
      </c>
      <c r="J20" s="11">
        <f t="shared" si="10"/>
        <v>-0.41100479942167212</v>
      </c>
      <c r="K20" s="11">
        <f t="shared" si="10"/>
        <v>0.24472964247856277</v>
      </c>
      <c r="L20" s="31">
        <f t="shared" si="4"/>
        <v>-0.16627515694310935</v>
      </c>
    </row>
    <row r="21" spans="1:12" x14ac:dyDescent="0.2">
      <c r="A21" s="10" t="str">
        <f>'Occ T2'!A17</f>
        <v>34 Culture, media and sports occupations</v>
      </c>
      <c r="B21" s="10">
        <f>'Occ T2'!B17</f>
        <v>4.7806902325231277</v>
      </c>
      <c r="C21" s="10">
        <f>'Occ T2'!C17</f>
        <v>5.2030621319517456</v>
      </c>
      <c r="D21" s="10">
        <f>'Occ T2'!D17</f>
        <v>5.3529129940346367</v>
      </c>
      <c r="E21" s="10">
        <f>'Occ T2'!E17</f>
        <v>4.6111298409966466</v>
      </c>
      <c r="F21" s="10">
        <f>'Occ T2'!F17</f>
        <v>5.1276833145554255</v>
      </c>
      <c r="H21" s="11">
        <f t="shared" si="10"/>
        <v>0.42237189942861786</v>
      </c>
      <c r="I21" s="31">
        <f t="shared" si="5"/>
        <v>0.14985086208289111</v>
      </c>
      <c r="J21" s="11">
        <f t="shared" si="10"/>
        <v>-0.74178315303799014</v>
      </c>
      <c r="K21" s="11">
        <f t="shared" si="10"/>
        <v>0.5165534735587789</v>
      </c>
      <c r="L21" s="31">
        <f t="shared" si="4"/>
        <v>-0.22522967947921124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15.513254460319002</v>
      </c>
      <c r="C22" s="10">
        <f>'Occ T2'!C18</f>
        <v>17.155004646726734</v>
      </c>
      <c r="D22" s="10">
        <f>'Occ T2'!D18</f>
        <v>17.645387728723392</v>
      </c>
      <c r="E22" s="10">
        <f>'Occ T2'!E18</f>
        <v>17.804493047453018</v>
      </c>
      <c r="F22" s="10">
        <f>'Occ T2'!F18</f>
        <v>19.045062890615412</v>
      </c>
      <c r="H22" s="11">
        <f t="shared" ref="H22" si="11">C22-B22</f>
        <v>1.641750186407732</v>
      </c>
      <c r="I22" s="31">
        <f t="shared" si="5"/>
        <v>0.49038308199665792</v>
      </c>
      <c r="J22" s="11">
        <f t="shared" ref="J22" si="12">E22-D22</f>
        <v>0.15910531872962608</v>
      </c>
      <c r="K22" s="11">
        <f t="shared" ref="K22" si="13">F22-E22</f>
        <v>1.2405698431623939</v>
      </c>
      <c r="L22" s="31">
        <f t="shared" si="4"/>
        <v>1.39967516189202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34.169541610087691</v>
      </c>
      <c r="C24" s="31">
        <f>'Occ T1'!C11</f>
        <v>33.664562207264161</v>
      </c>
      <c r="D24" s="31">
        <f>'Occ T1'!D11</f>
        <v>34.563023686781257</v>
      </c>
      <c r="E24" s="31">
        <f>'Occ T1'!E11</f>
        <v>35.514223870728614</v>
      </c>
      <c r="F24" s="31">
        <f>'Occ T1'!F11</f>
        <v>33.761401753146544</v>
      </c>
      <c r="H24" s="31">
        <f t="shared" ref="H24:K26" si="14">C24-B24</f>
        <v>-0.50497940282352971</v>
      </c>
      <c r="I24" s="31">
        <f t="shared" si="5"/>
        <v>0.89846147951709554</v>
      </c>
      <c r="J24" s="31">
        <f t="shared" si="14"/>
        <v>0.95120018394735695</v>
      </c>
      <c r="K24" s="31">
        <f t="shared" si="14"/>
        <v>-1.7528221175820704</v>
      </c>
      <c r="L24" s="31">
        <f t="shared" si="4"/>
        <v>-0.80162193363471346</v>
      </c>
    </row>
    <row r="25" spans="1:12" x14ac:dyDescent="0.2">
      <c r="A25" t="str">
        <f>'Occ T2'!A19</f>
        <v>41 Administrative occupations</v>
      </c>
      <c r="B25" s="32">
        <f>'Occ T2'!B19</f>
        <v>27.686964592795619</v>
      </c>
      <c r="C25" s="32">
        <f>'Occ T2'!C19</f>
        <v>27.748730784266133</v>
      </c>
      <c r="D25" s="32">
        <f>'Occ T2'!D19</f>
        <v>28.802876726253523</v>
      </c>
      <c r="E25" s="32">
        <f>'Occ T2'!E19</f>
        <v>30.106413401889025</v>
      </c>
      <c r="F25" s="32">
        <f>'Occ T2'!F19</f>
        <v>30.145095085635468</v>
      </c>
      <c r="H25" s="11">
        <f t="shared" si="14"/>
        <v>6.1766191470514542E-2</v>
      </c>
      <c r="I25" s="31">
        <f t="shared" si="5"/>
        <v>1.0541459419873895</v>
      </c>
      <c r="J25" s="11">
        <f t="shared" si="14"/>
        <v>1.3035366756355025</v>
      </c>
      <c r="K25" s="11">
        <f t="shared" si="14"/>
        <v>3.8681683746442985E-2</v>
      </c>
      <c r="L25" s="31">
        <f t="shared" si="4"/>
        <v>1.3422183593819454</v>
      </c>
    </row>
    <row r="26" spans="1:12" x14ac:dyDescent="0.2">
      <c r="A26" t="str">
        <f>'Occ T2'!A20</f>
        <v>42 Secretarial and related occupations</v>
      </c>
      <c r="B26" s="32">
        <f>'Occ T2'!B20</f>
        <v>6.4825770172920736</v>
      </c>
      <c r="C26" s="32">
        <f>'Occ T2'!C20</f>
        <v>5.9158314229980258</v>
      </c>
      <c r="D26" s="32">
        <f>'Occ T2'!D20</f>
        <v>5.7601469605277344</v>
      </c>
      <c r="E26" s="32">
        <f>'Occ T2'!E20</f>
        <v>5.4078104688395916</v>
      </c>
      <c r="F26" s="32">
        <f>'Occ T2'!F20</f>
        <v>3.6163066675110755</v>
      </c>
      <c r="H26" s="11">
        <f t="shared" si="14"/>
        <v>-0.56674559429404781</v>
      </c>
      <c r="I26" s="31">
        <f t="shared" si="5"/>
        <v>-0.15568446247029133</v>
      </c>
      <c r="J26" s="11">
        <f t="shared" si="14"/>
        <v>-0.35233649168814285</v>
      </c>
      <c r="K26" s="11">
        <f t="shared" si="14"/>
        <v>-1.7915038013285161</v>
      </c>
      <c r="L26" s="31">
        <f t="shared" si="4"/>
        <v>-2.1438402930166589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35.154203125093872</v>
      </c>
      <c r="C28" s="31">
        <f>'Occ T1'!C12</f>
        <v>35.835875612075696</v>
      </c>
      <c r="D28" s="31">
        <f>'Occ T1'!D12</f>
        <v>30.496027419071652</v>
      </c>
      <c r="E28" s="31">
        <f>'Occ T1'!E12</f>
        <v>30.010486294486064</v>
      </c>
      <c r="F28" s="31">
        <f>'Occ T1'!F12</f>
        <v>28.039474867160123</v>
      </c>
      <c r="H28" s="31">
        <f t="shared" ref="H28:K30" si="15">C28-B28</f>
        <v>0.68167248698182448</v>
      </c>
      <c r="I28" s="31">
        <f t="shared" si="5"/>
        <v>-5.3398481930040447</v>
      </c>
      <c r="J28" s="31">
        <f t="shared" si="15"/>
        <v>-0.48554112458558762</v>
      </c>
      <c r="K28" s="31">
        <f t="shared" si="15"/>
        <v>-1.9710114273259407</v>
      </c>
      <c r="L28" s="31">
        <f t="shared" si="4"/>
        <v>-2.4565525519115283</v>
      </c>
    </row>
    <row r="29" spans="1:12" x14ac:dyDescent="0.2">
      <c r="A29" s="10" t="str">
        <f>'Occ T2'!A21</f>
        <v>51 Skilled agricultural and related trades</v>
      </c>
      <c r="B29" s="10">
        <f>'Occ T2'!B21</f>
        <v>4.3303802647780243</v>
      </c>
      <c r="C29" s="10">
        <f>'Occ T2'!C21</f>
        <v>3.6264020256790093</v>
      </c>
      <c r="D29" s="10">
        <f>'Occ T2'!D21</f>
        <v>2.9961155528216894</v>
      </c>
      <c r="E29" s="10">
        <f>'Occ T2'!E21</f>
        <v>2.9509456546867079</v>
      </c>
      <c r="F29" s="10">
        <f>'Occ T2'!F21</f>
        <v>3.1089033740810588</v>
      </c>
      <c r="H29" s="11">
        <f t="shared" si="15"/>
        <v>-0.70397823909901502</v>
      </c>
      <c r="I29" s="31">
        <f t="shared" si="5"/>
        <v>-0.63028647285731987</v>
      </c>
      <c r="J29" s="11">
        <f t="shared" si="15"/>
        <v>-4.5169898134981512E-2</v>
      </c>
      <c r="K29" s="11">
        <f t="shared" si="15"/>
        <v>0.15795771939435088</v>
      </c>
      <c r="L29" s="31">
        <f t="shared" si="4"/>
        <v>0.11278782125936937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14.686889462892081</v>
      </c>
      <c r="C30" s="10">
        <f>'Occ T2'!C22</f>
        <v>14.958160723083028</v>
      </c>
      <c r="D30" s="10">
        <f>'Occ T2'!D22</f>
        <v>12.42166820004377</v>
      </c>
      <c r="E30" s="10">
        <f>'Occ T2'!E22</f>
        <v>12.263248745039116</v>
      </c>
      <c r="F30" s="10">
        <f>'Occ T2'!F22</f>
        <v>11.479293238440201</v>
      </c>
      <c r="H30" s="11">
        <f t="shared" si="15"/>
        <v>0.27127126019094661</v>
      </c>
      <c r="I30" s="31">
        <f t="shared" si="5"/>
        <v>-2.5364925230392572</v>
      </c>
      <c r="J30" s="11">
        <f t="shared" si="15"/>
        <v>-0.15841945500465471</v>
      </c>
      <c r="K30" s="11">
        <f t="shared" si="15"/>
        <v>-0.78395550659891455</v>
      </c>
      <c r="L30" s="31">
        <f t="shared" si="4"/>
        <v>-0.94237496160356926</v>
      </c>
    </row>
    <row r="31" spans="1:12" x14ac:dyDescent="0.2">
      <c r="A31" s="10" t="str">
        <f>'Occ T2'!A23</f>
        <v>53 Skilled construction and building trades</v>
      </c>
      <c r="B31" s="10">
        <f>'Occ T2'!B23</f>
        <v>10.399316614569258</v>
      </c>
      <c r="C31" s="10">
        <f>'Occ T2'!C23</f>
        <v>12.12804510168203</v>
      </c>
      <c r="D31" s="10">
        <f>'Occ T2'!D23</f>
        <v>9.9273481333272056</v>
      </c>
      <c r="E31" s="10">
        <f>'Occ T2'!E23</f>
        <v>9.5895216182723981</v>
      </c>
      <c r="F31" s="10">
        <f>'Occ T2'!F23</f>
        <v>8.2828593402519104</v>
      </c>
      <c r="H31" s="11">
        <f t="shared" ref="H31:H32" si="16">C31-B31</f>
        <v>1.7287284871127717</v>
      </c>
      <c r="I31" s="31">
        <f t="shared" si="5"/>
        <v>-2.2006969683548245</v>
      </c>
      <c r="J31" s="11">
        <f t="shared" ref="J31:J32" si="17">E31-D31</f>
        <v>-0.33782651505480743</v>
      </c>
      <c r="K31" s="11">
        <f t="shared" ref="K31:K32" si="18">F31-E31</f>
        <v>-1.3066622780204877</v>
      </c>
      <c r="L31" s="31">
        <f t="shared" si="4"/>
        <v>-1.6444887930752952</v>
      </c>
    </row>
    <row r="32" spans="1:12" x14ac:dyDescent="0.2">
      <c r="A32" s="10" t="str">
        <f>'Occ T2'!A24</f>
        <v>54 Textiles, printing and other skilled trades</v>
      </c>
      <c r="B32" s="10">
        <f>'Occ T2'!B24</f>
        <v>5.7376167828545075</v>
      </c>
      <c r="C32" s="10">
        <f>'Occ T2'!C24</f>
        <v>5.1232677616316291</v>
      </c>
      <c r="D32" s="10">
        <f>'Occ T2'!D24</f>
        <v>5.1508955328789821</v>
      </c>
      <c r="E32" s="10">
        <f>'Occ T2'!E24</f>
        <v>5.2067702764878465</v>
      </c>
      <c r="F32" s="10">
        <f>'Occ T2'!F24</f>
        <v>5.1684189143869563</v>
      </c>
      <c r="H32" s="11">
        <f t="shared" si="16"/>
        <v>-0.61434902122287838</v>
      </c>
      <c r="I32" s="31">
        <f t="shared" si="5"/>
        <v>2.7627771247352939E-2</v>
      </c>
      <c r="J32" s="11">
        <f t="shared" si="17"/>
        <v>5.5874743608864463E-2</v>
      </c>
      <c r="K32" s="11">
        <f t="shared" si="18"/>
        <v>-3.8351362100890185E-2</v>
      </c>
      <c r="L32" s="31">
        <f t="shared" si="4"/>
        <v>1.7523381507974278E-2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27.774672603691172</v>
      </c>
      <c r="C34" s="31">
        <f>'Occ T1'!C13</f>
        <v>28.593307896228165</v>
      </c>
      <c r="D34" s="31">
        <f>'Occ T1'!D13</f>
        <v>27.21840162254896</v>
      </c>
      <c r="E34" s="31">
        <f>'Occ T1'!E13</f>
        <v>27.63172199168211</v>
      </c>
      <c r="F34" s="31">
        <f>'Occ T1'!F13</f>
        <v>29.777312184570086</v>
      </c>
      <c r="H34" s="31">
        <f t="shared" ref="H34:K36" si="19">C34-B34</f>
        <v>0.81863529253699241</v>
      </c>
      <c r="I34" s="31">
        <f t="shared" si="5"/>
        <v>-1.3749062736792048</v>
      </c>
      <c r="J34" s="31">
        <f t="shared" si="19"/>
        <v>0.41332036913314951</v>
      </c>
      <c r="K34" s="31">
        <f t="shared" si="19"/>
        <v>2.1455901928879761</v>
      </c>
      <c r="L34" s="31">
        <f t="shared" si="4"/>
        <v>2.5589105620211257</v>
      </c>
    </row>
    <row r="35" spans="1:12" x14ac:dyDescent="0.2">
      <c r="A35" s="10" t="str">
        <f>'Occ T2'!A25</f>
        <v>61 Caring personal service occupations</v>
      </c>
      <c r="B35" s="10">
        <f>'Occ T2'!B25</f>
        <v>21.045743997020093</v>
      </c>
      <c r="C35" s="10">
        <f>'Occ T2'!C25</f>
        <v>21.909636294259869</v>
      </c>
      <c r="D35" s="10">
        <f>'Occ T2'!D25</f>
        <v>21.05579720079195</v>
      </c>
      <c r="E35" s="10">
        <f>'Occ T2'!E25</f>
        <v>21.988882983694459</v>
      </c>
      <c r="F35" s="10">
        <f>'Occ T2'!F25</f>
        <v>24.056083664238603</v>
      </c>
      <c r="G35" s="10"/>
      <c r="H35" s="11">
        <f t="shared" si="19"/>
        <v>0.86389229723977579</v>
      </c>
      <c r="I35" s="31">
        <f t="shared" si="5"/>
        <v>-0.85383909346791853</v>
      </c>
      <c r="J35" s="11">
        <f t="shared" si="19"/>
        <v>0.93308578290250921</v>
      </c>
      <c r="K35" s="11">
        <f t="shared" si="19"/>
        <v>2.0672006805441434</v>
      </c>
      <c r="L35" s="31">
        <f t="shared" si="4"/>
        <v>3.0002864634466526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6.4696831393279011</v>
      </c>
      <c r="C36" s="10">
        <f>'Occ T2'!C26</f>
        <v>6.4405878979009943</v>
      </c>
      <c r="D36" s="10">
        <f>'Occ T2'!D26</f>
        <v>5.8640971883820496</v>
      </c>
      <c r="E36" s="10">
        <f>'Occ T2'!E26</f>
        <v>5.4225084101991312</v>
      </c>
      <c r="F36" s="10">
        <f>'Occ T2'!F26</f>
        <v>5.475198359891646</v>
      </c>
      <c r="G36" s="10"/>
      <c r="H36" s="11">
        <f t="shared" si="19"/>
        <v>-2.9095241426906782E-2</v>
      </c>
      <c r="I36" s="31">
        <f t="shared" si="5"/>
        <v>-0.57649070951894466</v>
      </c>
      <c r="J36" s="11">
        <f t="shared" si="19"/>
        <v>-0.44158877818291842</v>
      </c>
      <c r="K36" s="11">
        <f t="shared" si="19"/>
        <v>5.2689949692514837E-2</v>
      </c>
      <c r="L36" s="31">
        <f t="shared" si="4"/>
        <v>-0.38889882849040358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0.25924546734317783</v>
      </c>
      <c r="C37" s="10">
        <f>'Occ T2'!C27</f>
        <v>0.24308370406730151</v>
      </c>
      <c r="D37" s="10">
        <f>'Occ T2'!D27</f>
        <v>0.29850723337495816</v>
      </c>
      <c r="E37" s="10">
        <f>'Occ T2'!E27</f>
        <v>0.22033059778851743</v>
      </c>
      <c r="F37" s="10">
        <f>'Occ T2'!F27</f>
        <v>0.24603016043983633</v>
      </c>
      <c r="G37" s="10"/>
      <c r="H37" s="11">
        <f t="shared" ref="H37" si="20">C37-B37</f>
        <v>-1.6161763275876317E-2</v>
      </c>
      <c r="I37" s="31">
        <f t="shared" ref="I37" si="21">D37-C37</f>
        <v>5.5423529307656649E-2</v>
      </c>
      <c r="J37" s="11">
        <f t="shared" ref="J37" si="22">E37-D37</f>
        <v>-7.8176635586440724E-2</v>
      </c>
      <c r="K37" s="11">
        <f t="shared" ref="K37" si="23">F37-E37</f>
        <v>2.5699562651318897E-2</v>
      </c>
      <c r="L37" s="31">
        <f t="shared" ref="L37" si="24">F37-D37</f>
        <v>-5.2477072935121827E-2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23.350914488259289</v>
      </c>
      <c r="C39" s="31">
        <f>'Occ T1'!C14</f>
        <v>23.117846465491589</v>
      </c>
      <c r="D39" s="31">
        <f>'Occ T1'!D14</f>
        <v>22.792487184441537</v>
      </c>
      <c r="E39" s="31">
        <f>'Occ T1'!E14</f>
        <v>23.256426968212949</v>
      </c>
      <c r="F39" s="31">
        <f>'Occ T1'!F14</f>
        <v>23.79486383225969</v>
      </c>
      <c r="H39" s="31">
        <f>C39-B39</f>
        <v>-0.2330680227677</v>
      </c>
      <c r="I39" s="31">
        <f t="shared" si="5"/>
        <v>-0.32535928105005141</v>
      </c>
      <c r="J39" s="31">
        <f>E39-D39</f>
        <v>0.4639397837714121</v>
      </c>
      <c r="K39" s="31">
        <f>F39-E39</f>
        <v>0.53843686404674074</v>
      </c>
      <c r="L39" s="31">
        <f t="shared" si="4"/>
        <v>1.0023766478181528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18.487794894167539</v>
      </c>
      <c r="C40" s="126">
        <f>'Occ T2'!C28</f>
        <v>17.314137457152139</v>
      </c>
      <c r="D40" s="126">
        <f>'Occ T2'!D28</f>
        <v>16.888929225220934</v>
      </c>
      <c r="E40" s="126">
        <f>'Occ T2'!E28</f>
        <v>16.511425913078401</v>
      </c>
      <c r="F40" s="126">
        <f>'Occ T2'!F28</f>
        <v>16.116586906330511</v>
      </c>
      <c r="G40"/>
      <c r="H40" s="11">
        <f>C40-B40</f>
        <v>-1.1736574370154003</v>
      </c>
      <c r="I40" s="31">
        <f t="shared" si="5"/>
        <v>-0.42520823193120449</v>
      </c>
      <c r="J40" s="11">
        <f t="shared" ref="J40" si="25">E40-D40</f>
        <v>-0.37750331214253308</v>
      </c>
      <c r="K40" s="11">
        <f t="shared" ref="K40" si="26">F40-E40</f>
        <v>-0.39483900674789041</v>
      </c>
      <c r="L40" s="31">
        <f t="shared" si="4"/>
        <v>-0.77234231889042348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4.8631195940917502</v>
      </c>
      <c r="C41" s="126">
        <f>'Occ T2'!C29</f>
        <v>5.8037090083394514</v>
      </c>
      <c r="D41" s="126">
        <f>'Occ T2'!D29</f>
        <v>5.9035579592206036</v>
      </c>
      <c r="E41" s="126">
        <f>'Occ T2'!E29</f>
        <v>6.7450010551345461</v>
      </c>
      <c r="F41" s="126">
        <f>'Occ T2'!F29</f>
        <v>7.6782769259291799</v>
      </c>
      <c r="G41"/>
      <c r="H41" s="11">
        <f t="shared" ref="H41" si="27">C41-B41</f>
        <v>0.94058941424770115</v>
      </c>
      <c r="I41" s="31">
        <f t="shared" si="5"/>
        <v>9.9848950881152199E-2</v>
      </c>
      <c r="J41" s="11">
        <f t="shared" ref="J41" si="28">E41-D41</f>
        <v>0.84144309591394251</v>
      </c>
      <c r="K41" s="11">
        <f t="shared" ref="K41" si="29">F41-E41</f>
        <v>0.93327587079463381</v>
      </c>
      <c r="L41" s="31">
        <f t="shared" si="4"/>
        <v>1.7747189667085763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23.140406448960825</v>
      </c>
      <c r="C43" s="31">
        <f>'Occ T1'!C15</f>
        <v>24.645444827039675</v>
      </c>
      <c r="D43" s="31">
        <f>'Occ T1'!D15</f>
        <v>21.497148987845581</v>
      </c>
      <c r="E43" s="31">
        <f>'Occ T1'!E15</f>
        <v>22.303848268068879</v>
      </c>
      <c r="F43" s="31">
        <f>'Occ T1'!F15</f>
        <v>21.72360783613491</v>
      </c>
      <c r="H43" s="31">
        <f t="shared" ref="H43:K45" si="30">C43-B43</f>
        <v>1.5050383780788508</v>
      </c>
      <c r="I43" s="31">
        <f t="shared" si="5"/>
        <v>-3.1482958391940947</v>
      </c>
      <c r="J43" s="31">
        <f t="shared" si="30"/>
        <v>0.80669928022329884</v>
      </c>
      <c r="K43" s="31">
        <f t="shared" si="30"/>
        <v>-0.58024043193396935</v>
      </c>
      <c r="L43" s="31">
        <f t="shared" si="4"/>
        <v>0.2264588482893295</v>
      </c>
    </row>
    <row r="44" spans="1:12" x14ac:dyDescent="0.2">
      <c r="A44" s="10" t="str">
        <f>'Occ T2'!A30</f>
        <v>81 Process, plant and machine operatives</v>
      </c>
      <c r="B44" s="10">
        <f>'Occ T2'!B30</f>
        <v>12.119905074565146</v>
      </c>
      <c r="C44" s="10">
        <f>'Occ T2'!C30</f>
        <v>11.246567023941926</v>
      </c>
      <c r="D44" s="10">
        <f>'Occ T2'!D30</f>
        <v>9.6704600819109903</v>
      </c>
      <c r="E44" s="10">
        <f>'Occ T2'!E30</f>
        <v>10.120612551303815</v>
      </c>
      <c r="F44" s="10">
        <f>'Occ T2'!F30</f>
        <v>9.5223077314946583</v>
      </c>
      <c r="H44" s="11">
        <f t="shared" si="30"/>
        <v>-0.87333805062321979</v>
      </c>
      <c r="I44" s="31">
        <f t="shared" si="5"/>
        <v>-1.5761069420309362</v>
      </c>
      <c r="J44" s="11">
        <f t="shared" si="30"/>
        <v>0.45015246939282427</v>
      </c>
      <c r="K44" s="11">
        <f t="shared" si="30"/>
        <v>-0.59830481980915629</v>
      </c>
      <c r="L44" s="31">
        <f t="shared" si="4"/>
        <v>-0.14815235041633201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11.020501374395678</v>
      </c>
      <c r="C45" s="10">
        <f>'Occ T2'!C31</f>
        <v>13.398877803097751</v>
      </c>
      <c r="D45" s="10">
        <f>'Occ T2'!D31</f>
        <v>11.82668890593459</v>
      </c>
      <c r="E45" s="10">
        <f>'Occ T2'!E31</f>
        <v>12.183235716765065</v>
      </c>
      <c r="F45" s="10">
        <f>'Occ T2'!F31</f>
        <v>12.20130010464025</v>
      </c>
      <c r="H45" s="11">
        <f t="shared" si="30"/>
        <v>2.3783764287020723</v>
      </c>
      <c r="I45" s="31">
        <f t="shared" si="5"/>
        <v>-1.5721888971631603</v>
      </c>
      <c r="J45" s="11">
        <f t="shared" si="30"/>
        <v>0.35654681083047457</v>
      </c>
      <c r="K45" s="11">
        <f t="shared" si="30"/>
        <v>1.8064387875185162E-2</v>
      </c>
      <c r="L45" s="31">
        <f t="shared" si="4"/>
        <v>0.37461119870565973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32.603016976113679</v>
      </c>
      <c r="C47" s="31">
        <f>'Occ T1'!C16</f>
        <v>35.615603197680684</v>
      </c>
      <c r="D47" s="31">
        <f>'Occ T1'!D16</f>
        <v>31.534761867349772</v>
      </c>
      <c r="E47" s="31">
        <f>'Occ T1'!E16</f>
        <v>32.583580690122517</v>
      </c>
      <c r="F47" s="31">
        <f>'Occ T1'!F16</f>
        <v>31.839141574651634</v>
      </c>
      <c r="H47" s="31">
        <f t="shared" ref="H47:K49" si="31">C47-B47</f>
        <v>3.0125862215670054</v>
      </c>
      <c r="I47" s="31">
        <f t="shared" si="5"/>
        <v>-4.0808413303309123</v>
      </c>
      <c r="J47" s="31">
        <f t="shared" si="31"/>
        <v>1.0488188227727449</v>
      </c>
      <c r="K47" s="31">
        <f t="shared" si="31"/>
        <v>-0.74443911547088248</v>
      </c>
      <c r="L47" s="31">
        <f t="shared" si="4"/>
        <v>0.30437970730186237</v>
      </c>
    </row>
    <row r="48" spans="1:12" x14ac:dyDescent="0.2">
      <c r="A48" s="10" t="str">
        <f>'Occ T2'!A32</f>
        <v>91 Elementary trades and related occupations</v>
      </c>
      <c r="B48" s="10">
        <f>'Occ T2'!B32</f>
        <v>6.3052049007695761</v>
      </c>
      <c r="C48" s="10">
        <f>'Occ T2'!C32</f>
        <v>5.7759610454543742</v>
      </c>
      <c r="D48" s="10">
        <f>'Occ T2'!D32</f>
        <v>4.9419015918479783</v>
      </c>
      <c r="E48" s="10">
        <f>'Occ T2'!E32</f>
        <v>8.7316589087167156</v>
      </c>
      <c r="F48" s="10">
        <f>'Occ T2'!F32</f>
        <v>9.824355552409104</v>
      </c>
      <c r="H48" s="11">
        <f t="shared" si="31"/>
        <v>-0.52924385531520191</v>
      </c>
      <c r="I48" s="31">
        <f t="shared" si="5"/>
        <v>-0.83405945360639588</v>
      </c>
      <c r="J48" s="11">
        <f t="shared" si="31"/>
        <v>3.7897573168687373</v>
      </c>
      <c r="K48" s="11">
        <f t="shared" si="31"/>
        <v>1.0926966436923884</v>
      </c>
      <c r="L48" s="31">
        <f t="shared" si="4"/>
        <v>4.8824539605611257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26.297812075344101</v>
      </c>
      <c r="C49" s="10">
        <f>'Occ T2'!C33</f>
        <v>29.839642152226308</v>
      </c>
      <c r="D49" s="10">
        <f>'Occ T2'!D33</f>
        <v>26.592860275501792</v>
      </c>
      <c r="E49" s="10">
        <f>'Occ T2'!E33</f>
        <v>23.8519217814058</v>
      </c>
      <c r="F49" s="10">
        <f>'Occ T2'!F33</f>
        <v>22.014786022242532</v>
      </c>
      <c r="H49" s="11">
        <f t="shared" si="31"/>
        <v>3.5418300768822064</v>
      </c>
      <c r="I49" s="31">
        <f t="shared" si="5"/>
        <v>-3.2467818767245156</v>
      </c>
      <c r="J49" s="11">
        <f t="shared" si="31"/>
        <v>-2.7409384940959924</v>
      </c>
      <c r="K49" s="11">
        <f t="shared" si="31"/>
        <v>-1.8371357591632673</v>
      </c>
      <c r="L49" s="31">
        <f t="shared" si="4"/>
        <v>-4.5780742532592598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282.63099999999997</v>
      </c>
      <c r="C51" s="34">
        <f>'Occ T1'!C18</f>
        <v>303.52999999999997</v>
      </c>
      <c r="D51" s="34">
        <f>'Occ T1'!D18</f>
        <v>294.90999999999997</v>
      </c>
      <c r="E51" s="34">
        <f>'Occ T1'!E18</f>
        <v>302.78200000000004</v>
      </c>
      <c r="F51" s="34">
        <f>'Occ T1'!F18</f>
        <v>315.26199999999983</v>
      </c>
      <c r="G51" s="24"/>
      <c r="H51" s="34">
        <f>C51-B51</f>
        <v>20.899000000000001</v>
      </c>
      <c r="I51" s="205">
        <f>D51-C51</f>
        <v>-8.6200000000000045</v>
      </c>
      <c r="J51" s="34">
        <f>E51-D51</f>
        <v>7.8720000000000709</v>
      </c>
      <c r="K51" s="34">
        <f>F51-E51</f>
        <v>12.479999999999791</v>
      </c>
      <c r="L51" s="205">
        <f>F51-D51</f>
        <v>20.351999999999862</v>
      </c>
    </row>
    <row r="53" spans="1:12" ht="15.75" x14ac:dyDescent="0.25">
      <c r="A53" s="19" t="str">
        <f>CONCATENATE(A1," (Continued)")</f>
        <v>Occupation Table 3  Employment Change by Occupation in Occupation Group (SOC 2020), 2015-2035, Worcestershire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4.0143120229418905</v>
      </c>
      <c r="C59" s="44">
        <f>IF(AND(D$5-C$5 &lt;&gt; 0,D7 &lt;&gt; 0,C7 &lt;&gt; 0),(EXP(LN(D7/C7)/(D$5-C$5))-1)*100,0)</f>
        <v>2.9247658057250492</v>
      </c>
      <c r="D59" s="44">
        <f>IF(AND(E$5-D$5 &lt;&gt; 0,E7 &lt;&gt; 0,D7 &lt;&gt; 0),(EXP(LN(E7/D7)/(E$5-D$5))-1)*100,0)</f>
        <v>-1.1640041790288436</v>
      </c>
      <c r="E59" s="44">
        <f>IF(AND(F$5-E$5 &lt;&gt; 0,F7 &lt;&gt; 0,E7 &lt;&gt; 0),(EXP(LN(F7/E7)/(F$5-E$5))-1)*100,0)</f>
        <v>1.0789715122015542</v>
      </c>
      <c r="F59" s="44">
        <f>IF(AND(F$5-D$5 &lt;&gt; 0,F7 &lt;&gt; 0,D7 &lt;&gt; 0),(EXP(LN(F7/D7)/(F$5-D$5))-1)*100,0)</f>
        <v>0.32571348299554881</v>
      </c>
      <c r="H59" s="44">
        <f>(B7/B$51)*100</f>
        <v>8.5185847049334384</v>
      </c>
      <c r="I59" s="44">
        <f>(C7/C$51)*100</f>
        <v>9.2844893619774016</v>
      </c>
      <c r="J59" s="44">
        <f>(D7/D$51)*100</f>
        <v>9.8353548440270799</v>
      </c>
      <c r="K59" s="44">
        <f>(E7/E$51)*100</f>
        <v>9.0349382931407831</v>
      </c>
      <c r="L59" s="44">
        <f>(F7/F$51)*100</f>
        <v>9.6603255129869883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4.7084523970829517</v>
      </c>
      <c r="C60" s="44">
        <f t="shared" si="32"/>
        <v>2.4165722725617789</v>
      </c>
      <c r="D60" s="44">
        <f t="shared" si="32"/>
        <v>-1.9589059970186673</v>
      </c>
      <c r="E60" s="44">
        <f t="shared" si="32"/>
        <v>0.9421515346269782</v>
      </c>
      <c r="F60" s="44">
        <f>IF(AND(F$5-D$5 &lt;&gt; 0,F8 &lt;&gt; 0,D8 &lt;&gt; 0),(EXP(LN(F8/D8)/(F$5-D$5))-1)*100,0)</f>
        <v>-3.4282431722854056E-2</v>
      </c>
      <c r="H60" s="44">
        <f t="shared" ref="H60:L60" si="33">(B8/B$51)*100</f>
        <v>5.8446561813988183</v>
      </c>
      <c r="I60" s="44">
        <f t="shared" si="33"/>
        <v>6.5419030622169041</v>
      </c>
      <c r="J60" s="44">
        <f t="shared" si="33"/>
        <v>6.8958286873053849</v>
      </c>
      <c r="K60" s="44">
        <f t="shared" si="33"/>
        <v>6.0839642475361675</v>
      </c>
      <c r="L60" s="44">
        <f t="shared" si="33"/>
        <v>6.4175705700139822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2.4467260004312985</v>
      </c>
      <c r="C61" s="44">
        <f>IF(AND(D$5-C$5 &lt;&gt; 0,D9 &lt;&gt; 0,C9 &lt;&gt; 0),(EXP(LN(D9/C9)/(D$5-C$5))-1)*100,0)</f>
        <v>4.1369620567928811</v>
      </c>
      <c r="D61" s="44">
        <f t="shared" si="34"/>
        <v>0.60642642882007269</v>
      </c>
      <c r="E61" s="44">
        <f t="shared" si="34"/>
        <v>1.3558992908019096</v>
      </c>
      <c r="F61" s="44">
        <f>IF(AND(F$5-D$5 &lt;&gt; 0,F9 &lt;&gt; 0,D9 &lt;&gt; 0),(EXP(LN(F9/D9)/(F$5-D$5))-1)*100,0)</f>
        <v>1.1054566888296202</v>
      </c>
      <c r="H61" s="44">
        <f t="shared" ref="H61:L61" si="35">(B9/B$51)*100</f>
        <v>2.6739285235346197</v>
      </c>
      <c r="I61" s="44">
        <f t="shared" si="35"/>
        <v>2.7425862997604988</v>
      </c>
      <c r="J61" s="44">
        <f t="shared" si="35"/>
        <v>2.9395261567216955</v>
      </c>
      <c r="K61" s="44">
        <f t="shared" si="35"/>
        <v>2.9509740456046147</v>
      </c>
      <c r="L61" s="44">
        <f t="shared" si="35"/>
        <v>3.2427549429730056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3.6621694466422605</v>
      </c>
      <c r="C63" s="44">
        <f t="shared" si="36"/>
        <v>4.7362591805814924</v>
      </c>
      <c r="D63" s="44">
        <f t="shared" si="36"/>
        <v>1.3568705264779046</v>
      </c>
      <c r="E63" s="44">
        <f t="shared" si="36"/>
        <v>1.1121290325160516</v>
      </c>
      <c r="F63" s="44">
        <f>IF(AND(F$5-D$5 &lt;&gt; 0,F11 &lt;&gt; 0,D11 &lt;&gt; 0),(EXP(LN(F11/D11)/(F$5-D$5))-1)*100,0)</f>
        <v>1.1936437971188818</v>
      </c>
      <c r="H63" s="44">
        <f>(B11/B$51)*100</f>
        <v>17.734006331202149</v>
      </c>
      <c r="I63" s="44">
        <f>(C11/C$51)*100</f>
        <v>19.068046684111685</v>
      </c>
      <c r="J63" s="44">
        <f>(D11/D$51)*100</f>
        <v>20.554900916458003</v>
      </c>
      <c r="K63" s="44">
        <f>(E11/E$51)*100</f>
        <v>21.416120308814754</v>
      </c>
      <c r="L63" s="44">
        <f>(F11/F$51)*100</f>
        <v>22.973743900151629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3.7620443234654743</v>
      </c>
      <c r="C64" s="44">
        <f t="shared" si="36"/>
        <v>5.1352180892093369</v>
      </c>
      <c r="D64" s="49">
        <f t="shared" si="36"/>
        <v>3.9809849406084563</v>
      </c>
      <c r="E64" s="49">
        <f t="shared" si="36"/>
        <v>1.3306670359527706</v>
      </c>
      <c r="F64" s="44">
        <f>IF(AND(F$5-D$5 &lt;&gt; 0,F12 &lt;&gt; 0,D12 &lt;&gt; 0),(EXP(LN(F12/D12)/(F$5-D$5))-1)*100,0)</f>
        <v>2.2065141800884369</v>
      </c>
      <c r="H64" s="40">
        <f t="shared" ref="H64:L67" si="37">(B12/B$11)*100</f>
        <v>28.200916817836578</v>
      </c>
      <c r="I64" s="40">
        <f t="shared" si="37"/>
        <v>28.309756376715985</v>
      </c>
      <c r="J64" s="40">
        <f t="shared" si="37"/>
        <v>28.41759323852428</v>
      </c>
      <c r="K64" s="40">
        <f t="shared" si="37"/>
        <v>32.291704049918621</v>
      </c>
      <c r="L64" s="40">
        <f t="shared" si="37"/>
        <v>32.996465984779221</v>
      </c>
    </row>
    <row r="65" spans="1:12" x14ac:dyDescent="0.2">
      <c r="A65" t="str">
        <f>A13</f>
        <v>22 Health professionals</v>
      </c>
      <c r="B65" s="49">
        <f t="shared" si="36"/>
        <v>4.9528048391088708</v>
      </c>
      <c r="C65" s="44">
        <f t="shared" si="36"/>
        <v>-2.0772830666303421</v>
      </c>
      <c r="D65" s="49">
        <f t="shared" si="36"/>
        <v>-0.33706354848650477</v>
      </c>
      <c r="E65" s="49">
        <f t="shared" si="36"/>
        <v>0.75896681963620871</v>
      </c>
      <c r="F65" s="44">
        <f>IF(AND(F$5-D$5 &lt;&gt; 0,F13 &lt;&gt; 0,D13 &lt;&gt; 0),(EXP(LN(F13/D13)/(F$5-D$5))-1)*100,0)</f>
        <v>0.39229059528944621</v>
      </c>
      <c r="H65" s="40">
        <f t="shared" si="37"/>
        <v>23.349070195854278</v>
      </c>
      <c r="I65" s="40">
        <f t="shared" si="37"/>
        <v>24.533788367120692</v>
      </c>
      <c r="J65" s="40">
        <f t="shared" si="37"/>
        <v>22.937760355128038</v>
      </c>
      <c r="K65" s="40">
        <f t="shared" si="37"/>
        <v>21.084021072773425</v>
      </c>
      <c r="L65" s="40">
        <f t="shared" si="37"/>
        <v>20.359070537712125</v>
      </c>
    </row>
    <row r="66" spans="1:12" x14ac:dyDescent="0.2">
      <c r="A66" t="str">
        <f>A14</f>
        <v>23 Teaching and other educational professionals</v>
      </c>
      <c r="B66" s="49">
        <f t="shared" si="36"/>
        <v>0.56734250284786736</v>
      </c>
      <c r="C66" s="44">
        <f t="shared" si="36"/>
        <v>6.2215234348333537</v>
      </c>
      <c r="D66" s="49">
        <f t="shared" si="36"/>
        <v>-8.2228704981524015E-2</v>
      </c>
      <c r="E66" s="49">
        <f t="shared" si="36"/>
        <v>1.0027063148561055</v>
      </c>
      <c r="F66" s="44">
        <f>IF(AND(F$5-D$5 &lt;&gt; 0,F14 &lt;&gt; 0,D14 &lt;&gt; 0),(EXP(LN(F14/D14)/(F$5-D$5))-1)*100,0)</f>
        <v>0.63975863793308552</v>
      </c>
      <c r="H66" s="40">
        <f t="shared" si="37"/>
        <v>21.709251080856976</v>
      </c>
      <c r="I66" s="40">
        <f t="shared" si="37"/>
        <v>19.230543718646746</v>
      </c>
      <c r="J66" s="40">
        <f t="shared" si="37"/>
        <v>19.503251942127285</v>
      </c>
      <c r="K66" s="40">
        <f t="shared" si="37"/>
        <v>18.157445878212982</v>
      </c>
      <c r="L66" s="40">
        <f t="shared" si="37"/>
        <v>17.961901650473095</v>
      </c>
    </row>
    <row r="67" spans="1:12" x14ac:dyDescent="0.2">
      <c r="A67" t="str">
        <f>A15</f>
        <v>24 Business, media and public service professionals</v>
      </c>
      <c r="B67" s="49">
        <f t="shared" si="36"/>
        <v>4.7921350279027664</v>
      </c>
      <c r="C67" s="44">
        <f t="shared" si="36"/>
        <v>9.2949334666400318</v>
      </c>
      <c r="D67" s="49">
        <f t="shared" si="36"/>
        <v>0.8832222855505778</v>
      </c>
      <c r="E67" s="49">
        <f t="shared" si="36"/>
        <v>1.1884957102159754</v>
      </c>
      <c r="F67" s="44">
        <f>IF(AND(F$5-D$5 &lt;&gt; 0,F15 &lt;&gt; 0,D15 &lt;&gt; 0),(EXP(LN(F15/D15)/(F$5-D$5))-1)*100,0)</f>
        <v>1.0866353998145284</v>
      </c>
      <c r="H67" s="40">
        <f t="shared" si="37"/>
        <v>26.74076190545216</v>
      </c>
      <c r="I67" s="40">
        <f t="shared" si="37"/>
        <v>27.92591153751658</v>
      </c>
      <c r="J67" s="40">
        <f t="shared" si="37"/>
        <v>29.141394464220394</v>
      </c>
      <c r="K67" s="40">
        <f t="shared" si="37"/>
        <v>28.466828999094986</v>
      </c>
      <c r="L67" s="40">
        <f t="shared" si="37"/>
        <v>28.68256182703557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2.795147452243496</v>
      </c>
      <c r="C69" s="44">
        <f t="shared" si="39"/>
        <v>3.2927078335803328</v>
      </c>
      <c r="D69" s="44">
        <f t="shared" si="39"/>
        <v>1.1033552403891589</v>
      </c>
      <c r="E69" s="44">
        <f t="shared" si="39"/>
        <v>1.0121643354500609</v>
      </c>
      <c r="F69" s="44">
        <f t="shared" ref="F69:F74" si="40">IF(AND(F$5-D$5 &lt;&gt; 0,F17 &lt;&gt; 0,D17 &lt;&gt; 0),(EXP(LN(F17/D17)/(F$5-D$5))-1)*100,0)</f>
        <v>1.0425521611755917</v>
      </c>
      <c r="H69" s="44">
        <f>(B17/B$51)*100</f>
        <v>11.407200263401069</v>
      </c>
      <c r="I69" s="44">
        <f>(C17/C$51)*100</f>
        <v>11.860082078715701</v>
      </c>
      <c r="J69" s="44">
        <f>(D17/D$51)*100</f>
        <v>12.608675856605297</v>
      </c>
      <c r="K69" s="44">
        <f>(E17/E$51)*100</f>
        <v>12.973488404372095</v>
      </c>
      <c r="L69" s="44">
        <f>(F17/F$51)*100</f>
        <v>13.780087051033057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3.5541877964062829</v>
      </c>
      <c r="C70" s="44">
        <f t="shared" si="39"/>
        <v>7.6517240206705583</v>
      </c>
      <c r="D70" s="49">
        <f t="shared" si="39"/>
        <v>-1.3697273834797352</v>
      </c>
      <c r="E70" s="49">
        <f t="shared" si="39"/>
        <v>0.73651041376594506</v>
      </c>
      <c r="F70" s="44">
        <f t="shared" si="40"/>
        <v>2.948039147021575E-2</v>
      </c>
      <c r="H70" s="40">
        <f t="shared" ref="H70:L74" si="41">(B18/B$17)*100</f>
        <v>13.585829225351059</v>
      </c>
      <c r="I70" s="40">
        <f t="shared" si="41"/>
        <v>13.991567201741073</v>
      </c>
      <c r="J70" s="40">
        <f t="shared" si="41"/>
        <v>14.582019995498912</v>
      </c>
      <c r="K70" s="40">
        <f t="shared" si="41"/>
        <v>12.883712200912198</v>
      </c>
      <c r="L70" s="40">
        <f t="shared" si="41"/>
        <v>12.536412501249719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4.0773370028994949</v>
      </c>
      <c r="C71" s="44">
        <f t="shared" si="39"/>
        <v>-2.8937032618225889E-2</v>
      </c>
      <c r="D71" s="49">
        <f t="shared" si="39"/>
        <v>9.8476795347554926</v>
      </c>
      <c r="E71" s="49">
        <f t="shared" si="39"/>
        <v>1.7775654602550484</v>
      </c>
      <c r="F71" s="44">
        <f t="shared" si="40"/>
        <v>4.3994797695190213</v>
      </c>
      <c r="H71" s="40">
        <f t="shared" si="41"/>
        <v>15.229322585477064</v>
      </c>
      <c r="I71" s="40">
        <f t="shared" si="41"/>
        <v>16.003494196676538</v>
      </c>
      <c r="J71" s="40">
        <f t="shared" si="41"/>
        <v>15.488860342510623</v>
      </c>
      <c r="K71" s="40">
        <f t="shared" si="41"/>
        <v>23.450173349997375</v>
      </c>
      <c r="L71" s="40">
        <f t="shared" si="41"/>
        <v>25.288896202415138</v>
      </c>
    </row>
    <row r="72" spans="1:12" x14ac:dyDescent="0.2">
      <c r="A72" t="str">
        <f t="shared" si="38"/>
        <v>33 Protective service occupations</v>
      </c>
      <c r="B72" s="49">
        <f t="shared" si="39"/>
        <v>1.7126125373349677</v>
      </c>
      <c r="C72" s="44">
        <f t="shared" si="39"/>
        <v>5.6761217226453109</v>
      </c>
      <c r="D72" s="49">
        <f t="shared" si="39"/>
        <v>-2.8994251383236191</v>
      </c>
      <c r="E72" s="49">
        <f t="shared" si="39"/>
        <v>0.90586316799352584</v>
      </c>
      <c r="F72" s="44">
        <f t="shared" si="40"/>
        <v>-0.3788536529196751</v>
      </c>
      <c r="H72" s="40">
        <f t="shared" si="41"/>
        <v>8.2389244442938487</v>
      </c>
      <c r="I72" s="40">
        <f t="shared" si="41"/>
        <v>7.89731212350961</v>
      </c>
      <c r="J72" s="40">
        <f t="shared" si="41"/>
        <v>8.0795376048260632</v>
      </c>
      <c r="K72" s="40">
        <f t="shared" si="41"/>
        <v>6.6018806644595234</v>
      </c>
      <c r="L72" s="40">
        <f t="shared" si="41"/>
        <v>6.5327331972980893</v>
      </c>
    </row>
    <row r="73" spans="1:12" x14ac:dyDescent="0.2">
      <c r="A73" t="str">
        <f t="shared" si="38"/>
        <v>34 Culture, media and sports occupations</v>
      </c>
      <c r="B73" s="49">
        <f t="shared" si="39"/>
        <v>2.139117684938463</v>
      </c>
      <c r="C73" s="44">
        <f t="shared" si="39"/>
        <v>2.8800513674950068</v>
      </c>
      <c r="D73" s="49">
        <f t="shared" si="39"/>
        <v>-2.9392968122326613</v>
      </c>
      <c r="E73" s="49">
        <f t="shared" si="39"/>
        <v>1.0674677107408215</v>
      </c>
      <c r="F73" s="44">
        <f t="shared" si="40"/>
        <v>-0.28616932617334667</v>
      </c>
      <c r="H73" s="40">
        <f t="shared" si="41"/>
        <v>14.828312946493009</v>
      </c>
      <c r="I73" s="40">
        <f t="shared" si="41"/>
        <v>14.453389133877725</v>
      </c>
      <c r="J73" s="40">
        <f t="shared" si="41"/>
        <v>14.39564755068144</v>
      </c>
      <c r="K73" s="40">
        <f t="shared" si="41"/>
        <v>11.738714224778766</v>
      </c>
      <c r="L73" s="40">
        <f t="shared" si="41"/>
        <v>11.803141344055987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2.5467689073314537</v>
      </c>
      <c r="C74" s="44">
        <f t="shared" si="39"/>
        <v>2.8585424026114969</v>
      </c>
      <c r="D74" s="49">
        <f t="shared" si="39"/>
        <v>0.17968951043247916</v>
      </c>
      <c r="E74" s="49">
        <f t="shared" si="39"/>
        <v>0.67584417146921982</v>
      </c>
      <c r="F74" s="44">
        <f t="shared" si="40"/>
        <v>0.51018685271539965</v>
      </c>
      <c r="H74" s="40">
        <f t="shared" si="41"/>
        <v>48.117610798385023</v>
      </c>
      <c r="I74" s="40">
        <f t="shared" si="41"/>
        <v>47.65423734419506</v>
      </c>
      <c r="J74" s="40">
        <f t="shared" si="41"/>
        <v>47.453934506482959</v>
      </c>
      <c r="K74" s="40">
        <f t="shared" si="41"/>
        <v>45.32551955985214</v>
      </c>
      <c r="L74" s="40">
        <f t="shared" si="41"/>
        <v>43.83881675498106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-0.37153144595009069</v>
      </c>
      <c r="C76" s="44">
        <f t="shared" si="42"/>
        <v>2.6688642911364635</v>
      </c>
      <c r="D76" s="44">
        <f t="shared" si="42"/>
        <v>0.54445394466655639</v>
      </c>
      <c r="E76" s="44">
        <f t="shared" si="42"/>
        <v>-0.50487220091952612</v>
      </c>
      <c r="F76" s="44">
        <f>IF(AND(F$5-D$5 &lt;&gt; 0,F24 &lt;&gt; 0,D24 &lt;&gt; 0),(EXP(LN(F24/D24)/(F$5-D$5))-1)*100,0)</f>
        <v>-0.15631930094489599</v>
      </c>
      <c r="H76" s="44">
        <f>(B24/B$51)*100</f>
        <v>12.089806712670477</v>
      </c>
      <c r="I76" s="44">
        <f>(C24/C$51)*100</f>
        <v>11.091016442283848</v>
      </c>
      <c r="J76" s="44">
        <f>(D24/D$51)*100</f>
        <v>11.719854764769339</v>
      </c>
      <c r="K76" s="44">
        <f>(E24/E$51)*100</f>
        <v>11.729304869750715</v>
      </c>
      <c r="L76" s="44">
        <f>(F24/F$51)*100</f>
        <v>10.708998151742538</v>
      </c>
    </row>
    <row r="77" spans="1:12" x14ac:dyDescent="0.2">
      <c r="A77" t="str">
        <f>A25</f>
        <v>41 Administrative occupations</v>
      </c>
      <c r="B77" s="49">
        <f t="shared" si="42"/>
        <v>5.5725309044585281E-2</v>
      </c>
      <c r="C77" s="44">
        <f t="shared" si="42"/>
        <v>3.7988978673759943</v>
      </c>
      <c r="D77" s="49">
        <f t="shared" si="42"/>
        <v>0.88918901404839712</v>
      </c>
      <c r="E77" s="49">
        <f t="shared" si="42"/>
        <v>1.284089760302809E-2</v>
      </c>
      <c r="F77" s="44">
        <f>IF(AND(F$5-D$5 &lt;&gt; 0,F25 &lt;&gt; 0,D25 &lt;&gt; 0),(EXP(LN(F25/D25)/(F$5-D$5))-1)*100,0)</f>
        <v>0.30410785746575186</v>
      </c>
      <c r="H77" s="40">
        <f t="shared" ref="H77:L78" si="43">(B25/B$24)*100</f>
        <v>81.028200227953135</v>
      </c>
      <c r="I77" s="40">
        <f t="shared" si="43"/>
        <v>82.427125038562039</v>
      </c>
      <c r="J77" s="40">
        <f t="shared" si="43"/>
        <v>83.334366192241674</v>
      </c>
      <c r="K77" s="40">
        <f t="shared" si="43"/>
        <v>84.772832179793767</v>
      </c>
      <c r="L77" s="40">
        <f t="shared" si="43"/>
        <v>89.288635898614501</v>
      </c>
    </row>
    <row r="78" spans="1:12" x14ac:dyDescent="0.2">
      <c r="A78" t="str">
        <f>A26</f>
        <v>42 Secretarial and related occupations</v>
      </c>
      <c r="B78" s="49">
        <f t="shared" si="42"/>
        <v>-2.2611946988351561</v>
      </c>
      <c r="C78" s="44">
        <f t="shared" si="42"/>
        <v>-2.6316581954154761</v>
      </c>
      <c r="D78" s="49">
        <f t="shared" si="42"/>
        <v>-1.2544394166843165</v>
      </c>
      <c r="E78" s="49">
        <f t="shared" si="42"/>
        <v>-3.9440262392334891</v>
      </c>
      <c r="F78" s="44">
        <f>IF(AND(F$5-D$5 &lt;&gt; 0,F26 &lt;&gt; 0,D26 &lt;&gt; 0),(EXP(LN(F26/D26)/(F$5-D$5))-1)*100,0)</f>
        <v>-3.0557371789918464</v>
      </c>
      <c r="H78" s="40">
        <f t="shared" si="43"/>
        <v>18.971799772046861</v>
      </c>
      <c r="I78" s="40">
        <f t="shared" si="43"/>
        <v>17.572874961437947</v>
      </c>
      <c r="J78" s="40">
        <f t="shared" si="43"/>
        <v>16.665633807758322</v>
      </c>
      <c r="K78" s="40">
        <f t="shared" si="43"/>
        <v>15.227167820206244</v>
      </c>
      <c r="L78" s="40">
        <f t="shared" si="43"/>
        <v>10.711364101385506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0.48128737923989195</v>
      </c>
      <c r="C80" s="44">
        <f t="shared" si="44"/>
        <v>-14.900844759056664</v>
      </c>
      <c r="D80" s="44">
        <f t="shared" si="44"/>
        <v>-0.32047663063841103</v>
      </c>
      <c r="E80" s="44">
        <f t="shared" si="44"/>
        <v>-0.67703303143431537</v>
      </c>
      <c r="F80" s="44">
        <f>IF(AND(F$5-D$5 &lt;&gt; 0,F28 &lt;&gt; 0,D28 &lt;&gt; 0),(EXP(LN(F28/D28)/(F$5-D$5))-1)*100,0)</f>
        <v>-0.55832283605183886</v>
      </c>
      <c r="H80" s="44">
        <f>(B28/B$51)*100</f>
        <v>12.438197906490752</v>
      </c>
      <c r="I80" s="44">
        <f>(C28/C$51)*100</f>
        <v>11.806370247446942</v>
      </c>
      <c r="J80" s="44">
        <f>(D28/D$51)*100</f>
        <v>10.340791230908296</v>
      </c>
      <c r="K80" s="44">
        <f>(E28/E$51)*100</f>
        <v>9.9115820274937292</v>
      </c>
      <c r="L80" s="44">
        <f>(F28/F$51)*100</f>
        <v>8.894023024392455</v>
      </c>
    </row>
    <row r="81" spans="1:12" x14ac:dyDescent="0.2">
      <c r="A81" t="str">
        <f>A29</f>
        <v>51 Skilled agricultural and related trades</v>
      </c>
      <c r="B81" s="49">
        <f t="shared" si="44"/>
        <v>-4.3384356817786962</v>
      </c>
      <c r="C81" s="44">
        <f t="shared" si="44"/>
        <v>-17.380490866544363</v>
      </c>
      <c r="D81" s="49">
        <f t="shared" si="44"/>
        <v>-0.30335801788102801</v>
      </c>
      <c r="E81" s="49">
        <f t="shared" si="44"/>
        <v>0.52280559664306114</v>
      </c>
      <c r="F81" s="44">
        <f>IF(AND(F$5-D$5 &lt;&gt; 0,F29 &lt;&gt; 0,D29 &lt;&gt; 0),(EXP(LN(F29/D29)/(F$5-D$5))-1)*100,0)</f>
        <v>0.2466598208857862</v>
      </c>
      <c r="H81" s="40">
        <f t="shared" ref="H81:L84" si="45">(B29/B$28)*100</f>
        <v>12.318243281944572</v>
      </c>
      <c r="I81" s="40">
        <f t="shared" si="45"/>
        <v>10.119473750090293</v>
      </c>
      <c r="J81" s="40">
        <f t="shared" si="45"/>
        <v>9.8246093225505629</v>
      </c>
      <c r="K81" s="40">
        <f t="shared" si="45"/>
        <v>9.8330484409007912</v>
      </c>
      <c r="L81" s="40">
        <f t="shared" si="45"/>
        <v>11.087594859781811</v>
      </c>
    </row>
    <row r="82" spans="1:12" x14ac:dyDescent="0.2">
      <c r="A82" t="str">
        <f>A30</f>
        <v>52 Skilled metal, electrical and electronic trades</v>
      </c>
      <c r="B82" s="49">
        <f t="shared" si="44"/>
        <v>0.45859323778325578</v>
      </c>
      <c r="C82" s="44">
        <f t="shared" si="44"/>
        <v>-16.957248755356737</v>
      </c>
      <c r="D82" s="49">
        <f t="shared" si="44"/>
        <v>-0.25638078850873658</v>
      </c>
      <c r="E82" s="49">
        <f t="shared" si="44"/>
        <v>-0.65844328307710365</v>
      </c>
      <c r="F82" s="44">
        <f>IF(AND(F$5-D$5 &lt;&gt; 0,F30 &lt;&gt; 0,D30 &lt;&gt; 0),(EXP(LN(F30/D30)/(F$5-D$5))-1)*100,0)</f>
        <v>-0.52460285244757543</v>
      </c>
      <c r="H82" s="40">
        <f t="shared" si="45"/>
        <v>41.778473574354024</v>
      </c>
      <c r="I82" s="40">
        <f t="shared" si="45"/>
        <v>41.740742949901694</v>
      </c>
      <c r="J82" s="40">
        <f t="shared" si="45"/>
        <v>40.732086279131188</v>
      </c>
      <c r="K82" s="40">
        <f t="shared" si="45"/>
        <v>40.863212360848308</v>
      </c>
      <c r="L82" s="40">
        <f t="shared" si="45"/>
        <v>40.939758297273841</v>
      </c>
    </row>
    <row r="83" spans="1:12" x14ac:dyDescent="0.2">
      <c r="A83" t="str">
        <f>A31</f>
        <v>53 Skilled construction and building trades</v>
      </c>
      <c r="B83" s="49">
        <f t="shared" si="44"/>
        <v>3.9193689048902414</v>
      </c>
      <c r="C83" s="44">
        <f t="shared" si="44"/>
        <v>-18.145520979713471</v>
      </c>
      <c r="D83" s="49">
        <f t="shared" si="44"/>
        <v>-0.69005574682141635</v>
      </c>
      <c r="E83" s="49">
        <f t="shared" si="44"/>
        <v>-1.454151239006285</v>
      </c>
      <c r="F83" s="44">
        <f>IF(AND(F$5-D$5 &lt;&gt; 0,F31 &lt;&gt; 0,D31 &lt;&gt; 0),(EXP(LN(F31/D31)/(F$5-D$5))-1)*100,0)</f>
        <v>-1.2001082062610524</v>
      </c>
      <c r="H83" s="40">
        <f t="shared" si="45"/>
        <v>29.582000700069884</v>
      </c>
      <c r="I83" s="40">
        <f t="shared" si="45"/>
        <v>33.843306168847221</v>
      </c>
      <c r="J83" s="40">
        <f t="shared" si="45"/>
        <v>32.55292237545283</v>
      </c>
      <c r="K83" s="40">
        <f t="shared" si="45"/>
        <v>31.953902793085749</v>
      </c>
      <c r="L83" s="40">
        <f t="shared" si="45"/>
        <v>29.539994523766232</v>
      </c>
    </row>
    <row r="84" spans="1:12" x14ac:dyDescent="0.2">
      <c r="A84" t="str">
        <f>A32</f>
        <v>54 Textiles, printing and other skilled trades</v>
      </c>
      <c r="B84" s="49">
        <f t="shared" si="44"/>
        <v>-2.7915811736324625</v>
      </c>
      <c r="C84" s="44">
        <f t="shared" si="44"/>
        <v>0.53926073226659987</v>
      </c>
      <c r="D84" s="49">
        <f t="shared" si="44"/>
        <v>0.21601629095329145</v>
      </c>
      <c r="E84" s="49">
        <f t="shared" si="44"/>
        <v>-7.3902004191084281E-2</v>
      </c>
      <c r="F84" s="44">
        <f>IF(AND(F$5-D$5 &lt;&gt; 0,F32 &lt;&gt; 0,D32 &lt;&gt; 0),(EXP(LN(F32/D32)/(F$5-D$5))-1)*100,0)</f>
        <v>2.2644117010606202E-2</v>
      </c>
      <c r="H84" s="40">
        <f t="shared" si="45"/>
        <v>16.321282443631517</v>
      </c>
      <c r="I84" s="40">
        <f t="shared" si="45"/>
        <v>14.296477131160792</v>
      </c>
      <c r="J84" s="40">
        <f t="shared" si="45"/>
        <v>16.890382022865403</v>
      </c>
      <c r="K84" s="40">
        <f t="shared" si="45"/>
        <v>17.349836405165167</v>
      </c>
      <c r="L84" s="40">
        <f t="shared" si="45"/>
        <v>18.432652319178118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0.72884707436817742</v>
      </c>
      <c r="C86" s="44">
        <f t="shared" si="46"/>
        <v>-4.8084897300762268</v>
      </c>
      <c r="D86" s="44">
        <f t="shared" si="46"/>
        <v>0.30187844712952216</v>
      </c>
      <c r="E86" s="44">
        <f t="shared" si="46"/>
        <v>0.75062625204760369</v>
      </c>
      <c r="F86" s="44">
        <f>IF(AND(F$5-D$5 &lt;&gt; 0,F34 &lt;&gt; 0,D34 &lt;&gt; 0),(EXP(LN(F34/D34)/(F$5-D$5))-1)*100,0)</f>
        <v>0.60082101669738375</v>
      </c>
      <c r="H86" s="44">
        <f>(B34/B$51)*100</f>
        <v>9.8271854834364145</v>
      </c>
      <c r="I86" s="44">
        <f>(C34/C$51)*100</f>
        <v>9.4202576009712935</v>
      </c>
      <c r="J86" s="44">
        <f>(D34/D$51)*100</f>
        <v>9.229392568088219</v>
      </c>
      <c r="K86" s="44">
        <f>(E34/E$51)*100</f>
        <v>9.1259460574545734</v>
      </c>
      <c r="L86" s="44">
        <f>(F34/F$51)*100</f>
        <v>9.4452589226009156</v>
      </c>
    </row>
    <row r="87" spans="1:12" x14ac:dyDescent="0.2">
      <c r="A87" t="str">
        <f>A35</f>
        <v>61 Caring personal service occupations</v>
      </c>
      <c r="B87" s="49">
        <f t="shared" si="46"/>
        <v>1.0107791890444862</v>
      </c>
      <c r="C87" s="44">
        <f t="shared" si="46"/>
        <v>-3.8970938723050241</v>
      </c>
      <c r="D87" s="49">
        <f t="shared" si="46"/>
        <v>0.87099292176346932</v>
      </c>
      <c r="E87" s="49">
        <f t="shared" si="46"/>
        <v>0.902557879120236</v>
      </c>
      <c r="F87" s="44">
        <f>IF(AND(F$5-D$5 &lt;&gt; 0,F35 &lt;&gt; 0,D35 &lt;&gt; 0),(EXP(LN(F35/D35)/(F$5-D$5))-1)*100,0)</f>
        <v>0.89203512932798379</v>
      </c>
      <c r="H87" s="40">
        <f t="shared" ref="H87:L89" si="47">(B35/B$34)*100</f>
        <v>75.77314878672297</v>
      </c>
      <c r="I87" s="40">
        <f t="shared" si="47"/>
        <v>76.625049377900197</v>
      </c>
      <c r="J87" s="40">
        <f t="shared" si="47"/>
        <v>77.358683631695584</v>
      </c>
      <c r="K87" s="40">
        <f t="shared" si="47"/>
        <v>79.57840264285268</v>
      </c>
      <c r="L87" s="40">
        <f t="shared" si="47"/>
        <v>80.786618735534859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-0.11261926288395063</v>
      </c>
      <c r="C88" s="44">
        <f t="shared" si="46"/>
        <v>-8.9509019775481207</v>
      </c>
      <c r="D88" s="49">
        <f t="shared" si="46"/>
        <v>-1.5536055464487553</v>
      </c>
      <c r="E88" s="49">
        <f t="shared" si="46"/>
        <v>9.6746674071068739E-2</v>
      </c>
      <c r="F88" s="44">
        <f>IF(AND(F$5-D$5 &lt;&gt; 0,F36 &lt;&gt; 0,D36 &lt;&gt; 0),(EXP(LN(F36/D36)/(F$5-D$5))-1)*100,0)</f>
        <v>-0.45642210081819901</v>
      </c>
      <c r="H88" s="40">
        <f t="shared" si="47"/>
        <v>23.2934631908788</v>
      </c>
      <c r="I88" s="40">
        <f t="shared" si="47"/>
        <v>22.524808676475633</v>
      </c>
      <c r="J88" s="40">
        <f t="shared" si="47"/>
        <v>21.544605262654237</v>
      </c>
      <c r="K88" s="40">
        <f t="shared" si="47"/>
        <v>19.624214559742068</v>
      </c>
      <c r="L88" s="40">
        <f t="shared" si="47"/>
        <v>18.387147657768679</v>
      </c>
    </row>
    <row r="89" spans="1:12" x14ac:dyDescent="0.2">
      <c r="A89" t="str">
        <f>A37</f>
        <v>63 Community and civil enforcement occupations</v>
      </c>
      <c r="B89" s="49">
        <f t="shared" si="46"/>
        <v>-1.5963588939719719</v>
      </c>
      <c r="C89" s="44">
        <f t="shared" si="46"/>
        <v>22.800182974137904</v>
      </c>
      <c r="D89" s="49">
        <f t="shared" si="46"/>
        <v>-5.8925532400731058</v>
      </c>
      <c r="E89" s="49">
        <f t="shared" si="46"/>
        <v>1.1093582068756769</v>
      </c>
      <c r="F89" s="44">
        <f>IF(AND(F$5-D$5 &lt;&gt; 0,F37 &lt;&gt; 0,D37 &lt;&gt; 0),(EXP(LN(F37/D37)/(F$5-D$5))-1)*100,0)</f>
        <v>-1.2806623803794381</v>
      </c>
      <c r="H89" s="40">
        <f t="shared" si="47"/>
        <v>0.93338802239823648</v>
      </c>
      <c r="I89" s="40">
        <f t="shared" si="47"/>
        <v>0.8501419456241629</v>
      </c>
      <c r="J89" s="40">
        <f t="shared" si="47"/>
        <v>1.0967111056501615</v>
      </c>
      <c r="K89" s="40">
        <f t="shared" si="47"/>
        <v>0.79738279740525364</v>
      </c>
      <c r="L89" s="40">
        <f t="shared" si="47"/>
        <v>0.82623360669645485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-0.25046716170608052</v>
      </c>
      <c r="C91" s="44">
        <f t="shared" si="48"/>
        <v>-1.4073944194400667</v>
      </c>
      <c r="D91" s="44">
        <f t="shared" si="48"/>
        <v>0.40382418876512283</v>
      </c>
      <c r="E91" s="44">
        <f t="shared" si="48"/>
        <v>0.22914442994472761</v>
      </c>
      <c r="F91" s="44">
        <f t="shared" ref="F91:F93" si="49">IF(AND(F$5-D$5 &lt;&gt; 0,F39 &lt;&gt; 0,D39 &lt;&gt; 0),(EXP(LN(F39/D39)/(F$5-D$5))-1)*100,0)</f>
        <v>0.28733722308773579</v>
      </c>
      <c r="H91" s="44">
        <f>(B39/B$51)*100</f>
        <v>8.2619792196394908</v>
      </c>
      <c r="I91" s="44">
        <f>(C39/C$51)*100</f>
        <v>7.616330005433265</v>
      </c>
      <c r="J91" s="44">
        <f>(D39/D$51)*100</f>
        <v>7.7286247276937168</v>
      </c>
      <c r="K91" s="44">
        <f>(E39/E$51)*100</f>
        <v>7.6809146409670808</v>
      </c>
      <c r="L91" s="44">
        <f>(F39/F$51)*100</f>
        <v>7.5476473004230451</v>
      </c>
    </row>
    <row r="92" spans="1:12" s="30" customFormat="1" x14ac:dyDescent="0.2">
      <c r="A92" t="str">
        <f>A40</f>
        <v>71 Sales occupations</v>
      </c>
      <c r="B92" s="49">
        <f t="shared" si="48"/>
        <v>-1.6263157586230759</v>
      </c>
      <c r="C92" s="44">
        <f t="shared" si="48"/>
        <v>-2.4558441503856665</v>
      </c>
      <c r="D92" s="49">
        <f t="shared" si="48"/>
        <v>-0.45109372235672129</v>
      </c>
      <c r="E92" s="49">
        <f t="shared" si="48"/>
        <v>-0.24174369365826953</v>
      </c>
      <c r="F92" s="44">
        <f t="shared" si="49"/>
        <v>-0.31157590870685148</v>
      </c>
      <c r="G92"/>
      <c r="H92" s="40">
        <f>(B40/B$34)*100</f>
        <v>66.5635025044744</v>
      </c>
      <c r="I92" s="40">
        <f t="shared" ref="H92:L93" si="50">(C40/C$34)*100</f>
        <v>60.553110958652333</v>
      </c>
      <c r="J92" s="40">
        <f t="shared" si="50"/>
        <v>62.049673083041654</v>
      </c>
      <c r="K92" s="40">
        <f t="shared" si="50"/>
        <v>59.755327293929724</v>
      </c>
      <c r="L92" s="40">
        <f t="shared" si="50"/>
        <v>54.123712732815932</v>
      </c>
    </row>
    <row r="93" spans="1:12" s="30" customFormat="1" x14ac:dyDescent="0.2">
      <c r="A93" t="str">
        <f>A41</f>
        <v>72 Customer service occupations</v>
      </c>
      <c r="B93" s="49">
        <f t="shared" si="48"/>
        <v>4.5195833562100773</v>
      </c>
      <c r="C93" s="44">
        <f t="shared" si="48"/>
        <v>1.7204334458822412</v>
      </c>
      <c r="D93" s="49">
        <f t="shared" si="48"/>
        <v>2.7007554284495194</v>
      </c>
      <c r="E93" s="49">
        <f t="shared" si="48"/>
        <v>1.3043688048781865</v>
      </c>
      <c r="F93" s="44">
        <f t="shared" si="49"/>
        <v>1.7677085864447939</v>
      </c>
      <c r="G93"/>
      <c r="H93" s="40">
        <f t="shared" si="50"/>
        <v>17.509187825477575</v>
      </c>
      <c r="I93" s="40">
        <f t="shared" si="50"/>
        <v>20.29743823066039</v>
      </c>
      <c r="J93" s="40">
        <f t="shared" si="50"/>
        <v>21.689583543839795</v>
      </c>
      <c r="K93" s="40">
        <f t="shared" si="50"/>
        <v>24.410353640518576</v>
      </c>
      <c r="L93" s="40">
        <f t="shared" si="50"/>
        <v>25.785661507447553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1.5877682579744423</v>
      </c>
      <c r="C95" s="44">
        <f t="shared" si="51"/>
        <v>-12.774351858076226</v>
      </c>
      <c r="D95" s="44">
        <f t="shared" si="51"/>
        <v>0.73949909942783165</v>
      </c>
      <c r="E95" s="44">
        <f t="shared" si="51"/>
        <v>-0.26324932709950177</v>
      </c>
      <c r="F95" s="44">
        <f>IF(AND(F$5-D$5 &lt;&gt; 0,F43 &lt;&gt; 0,D43 &lt;&gt; 0),(EXP(LN(F43/D43)/(F$5-D$5))-1)*100,0)</f>
        <v>6.9886187579815129E-2</v>
      </c>
      <c r="H95" s="44">
        <f>(B43/B$51)*100</f>
        <v>8.187497637895639</v>
      </c>
      <c r="I95" s="44">
        <f>(C43/C$51)*100</f>
        <v>8.1196075600565596</v>
      </c>
      <c r="J95" s="44">
        <f>(D43/D$51)*100</f>
        <v>7.2893930310418718</v>
      </c>
      <c r="K95" s="44">
        <f>(E43/E$51)*100</f>
        <v>7.3663058795003913</v>
      </c>
      <c r="L95" s="44">
        <f>(F43/F$51)*100</f>
        <v>6.8906521674464161</v>
      </c>
    </row>
    <row r="96" spans="1:12" x14ac:dyDescent="0.2">
      <c r="A96" t="str">
        <f>A44</f>
        <v>81 Process, plant and machine operatives</v>
      </c>
      <c r="B96" s="49">
        <f t="shared" si="51"/>
        <v>-1.8522858565079403</v>
      </c>
      <c r="C96" s="44">
        <f t="shared" si="51"/>
        <v>-14.014115940230354</v>
      </c>
      <c r="D96" s="49">
        <f t="shared" si="51"/>
        <v>0.91411886220318372</v>
      </c>
      <c r="E96" s="49">
        <f t="shared" si="51"/>
        <v>-0.6075167350062638</v>
      </c>
      <c r="F96" s="44">
        <f>IF(AND(F$5-D$5 &lt;&gt; 0,F44 &lt;&gt; 0,D44 &lt;&gt; 0),(EXP(LN(F44/D44)/(F$5-D$5))-1)*100,0)</f>
        <v>-0.10287144041820628</v>
      </c>
      <c r="H96" s="40">
        <f>(B44/B$43)*100</f>
        <v>52.375506460083884</v>
      </c>
      <c r="I96" s="40">
        <f t="shared" ref="H96:L97" si="52">(C44/C$43)*100</f>
        <v>45.633451142268648</v>
      </c>
      <c r="J96" s="40">
        <f t="shared" si="52"/>
        <v>44.984849327595192</v>
      </c>
      <c r="K96" s="40">
        <f t="shared" si="52"/>
        <v>45.376082322945614</v>
      </c>
      <c r="L96" s="40">
        <f t="shared" si="52"/>
        <v>43.833914713076858</v>
      </c>
    </row>
    <row r="97" spans="1:12" x14ac:dyDescent="0.2">
      <c r="A97" t="str">
        <f>A45</f>
        <v>82 Transport and mobile machine drivers and operatives</v>
      </c>
      <c r="B97" s="49">
        <f t="shared" si="51"/>
        <v>5.006641493526387</v>
      </c>
      <c r="C97" s="44">
        <f t="shared" si="51"/>
        <v>-11.733735617767028</v>
      </c>
      <c r="D97" s="49">
        <f t="shared" si="51"/>
        <v>0.59581065251124166</v>
      </c>
      <c r="E97" s="49">
        <f t="shared" si="51"/>
        <v>1.4817365901520496E-2</v>
      </c>
      <c r="F97" s="44">
        <f>IF(AND(F$5-D$5 &lt;&gt; 0,F45 &lt;&gt; 0,D45 &lt;&gt; 0),(EXP(LN(F45/D45)/(F$5-D$5))-1)*100,0)</f>
        <v>0.20810799679475966</v>
      </c>
      <c r="H97" s="40">
        <f t="shared" si="52"/>
        <v>47.624493539916109</v>
      </c>
      <c r="I97" s="40">
        <f t="shared" si="52"/>
        <v>54.36654885773136</v>
      </c>
      <c r="J97" s="40">
        <f t="shared" si="52"/>
        <v>55.015150672404801</v>
      </c>
      <c r="K97" s="40">
        <f t="shared" si="52"/>
        <v>54.623917677054393</v>
      </c>
      <c r="L97" s="40">
        <f t="shared" si="52"/>
        <v>56.166085286923128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2.2340647817017834</v>
      </c>
      <c r="C99" s="44">
        <f t="shared" si="53"/>
        <v>-11.458015487427319</v>
      </c>
      <c r="D99" s="44">
        <f t="shared" si="53"/>
        <v>0.65650587361618662</v>
      </c>
      <c r="E99" s="44">
        <f t="shared" si="53"/>
        <v>-0.23085413765875362</v>
      </c>
      <c r="F99" s="44">
        <f>IF(AND(F$5-D$5 &lt;&gt; 0,F47 &lt;&gt; 0,D47 &lt;&gt; 0),(EXP(LN(F47/D47)/(F$5-D$5))-1)*100,0)</f>
        <v>6.4059918319059328E-2</v>
      </c>
      <c r="H99" s="44">
        <f>(B47/B$51)*100</f>
        <v>11.535541740330565</v>
      </c>
      <c r="I99" s="44">
        <f>(C47/C$51)*100</f>
        <v>11.73380001900329</v>
      </c>
      <c r="J99" s="44">
        <f>(D47/D$51)*100</f>
        <v>10.693012060408185</v>
      </c>
      <c r="K99" s="44">
        <f>(E47/E$51)*100</f>
        <v>10.761399518505893</v>
      </c>
      <c r="L99" s="44">
        <f>(F47/F$51)*100</f>
        <v>10.099263969222948</v>
      </c>
    </row>
    <row r="100" spans="1:12" x14ac:dyDescent="0.2">
      <c r="A100" t="str">
        <f>A48</f>
        <v>91 Elementary trades and related occupations</v>
      </c>
      <c r="B100" s="49">
        <f t="shared" si="53"/>
        <v>-2.1679254829147343</v>
      </c>
      <c r="C100" s="44">
        <f t="shared" si="53"/>
        <v>-14.440184880796458</v>
      </c>
      <c r="D100" s="49">
        <f t="shared" si="53"/>
        <v>12.057398001729336</v>
      </c>
      <c r="E100" s="49">
        <f t="shared" si="53"/>
        <v>1.1860705623035095</v>
      </c>
      <c r="F100" s="44">
        <f>IF(AND(F$5-D$5 &lt;&gt; 0,F48 &lt;&gt; 0,D48 &lt;&gt; 0),(EXP(LN(F48/D48)/(F$5-D$5))-1)*100,0)</f>
        <v>4.6872998918014552</v>
      </c>
      <c r="H100" s="40">
        <f t="shared" ref="H100:L101" si="54">(B48/B$47)*100</f>
        <v>19.339329563853035</v>
      </c>
      <c r="I100" s="40">
        <f t="shared" si="54"/>
        <v>16.217501675868036</v>
      </c>
      <c r="J100" s="40">
        <f t="shared" si="54"/>
        <v>15.671282417276434</v>
      </c>
      <c r="K100" s="40">
        <f t="shared" si="54"/>
        <v>26.797726719346276</v>
      </c>
      <c r="L100" s="40">
        <f t="shared" si="54"/>
        <v>30.856219943538466</v>
      </c>
    </row>
    <row r="101" spans="1:12" x14ac:dyDescent="0.2">
      <c r="A101" t="str">
        <f>A49</f>
        <v>92 Elementary administration and service occupations</v>
      </c>
      <c r="B101" s="49">
        <f t="shared" si="53"/>
        <v>3.2092205614214775</v>
      </c>
      <c r="C101" s="44">
        <f t="shared" si="53"/>
        <v>-10.880766800624242</v>
      </c>
      <c r="D101" s="49">
        <f t="shared" si="53"/>
        <v>-2.1520649343307441</v>
      </c>
      <c r="E101" s="49">
        <f t="shared" si="53"/>
        <v>-0.79830123928482655</v>
      </c>
      <c r="F101" s="44">
        <f>IF(AND(F$5-D$5 &lt;&gt; 0,F49 &lt;&gt; 0,D49 &lt;&gt; 0),(EXP(LN(F49/D49)/(F$5-D$5))-1)*100,0)</f>
        <v>-1.2516242031726743</v>
      </c>
      <c r="H101" s="40">
        <f t="shared" si="54"/>
        <v>80.660670436146958</v>
      </c>
      <c r="I101" s="40">
        <f t="shared" si="54"/>
        <v>83.782498324131964</v>
      </c>
      <c r="J101" s="40">
        <f t="shared" si="54"/>
        <v>84.328717582723556</v>
      </c>
      <c r="K101" s="40">
        <f t="shared" si="54"/>
        <v>73.202273280653714</v>
      </c>
      <c r="L101" s="40">
        <f t="shared" si="54"/>
        <v>69.143780056461551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1.7994558797274962</v>
      </c>
      <c r="C103" s="206">
        <f t="shared" ref="C103" si="56">IF(AND(D$5-C$5 &lt;&gt; 0,D51 &lt;&gt; 0,C51 &lt;&gt; 0),(EXP(LN(D51/C51)/(D$5-C$5))-1)*100,0)</f>
        <v>-2.839916976905088</v>
      </c>
      <c r="D103" s="50">
        <f>IF(AND(E$5-D$5 &lt;&gt; 0,E51 &lt;&gt; 0,D51 &lt;&gt; 0),(EXP(LN(E51/D51)/(E$5-D$5))-1)*100,0)</f>
        <v>0.5282473234976548</v>
      </c>
      <c r="E103" s="50">
        <f>IF(AND(F$5-E$5 &lt;&gt; 0,F51 &lt;&gt; 0,E51 &lt;&gt; 0),(EXP(LN(F51/E51)/(F$5-E$5))-1)*100,0)</f>
        <v>0.40472645967131182</v>
      </c>
      <c r="F103" s="206">
        <f>IF(AND(F$5-D$5 &lt;&gt; 0,F51 &lt;&gt; 0,D51 &lt;&gt; 0),(EXP(LN(F51/D51)/(F$5-D$5))-1)*100,0)</f>
        <v>0.44588320814158422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Worcestershire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4.7296155799124504</v>
      </c>
      <c r="C9" s="330">
        <v>11.789194632136853</v>
      </c>
      <c r="D9" s="330">
        <f>SUM(B9:C9)</f>
        <v>16.518810212049303</v>
      </c>
      <c r="E9" s="331"/>
      <c r="F9" s="330">
        <v>6.4633131183953676</v>
      </c>
      <c r="G9" s="330">
        <v>13.873175263336901</v>
      </c>
      <c r="H9" s="330">
        <f>SUM(F9:G9)</f>
        <v>20.336488381732266</v>
      </c>
      <c r="I9" s="331"/>
      <c r="J9" s="330">
        <v>7.5171459072108782</v>
      </c>
      <c r="K9" s="330">
        <v>12.715015423226593</v>
      </c>
      <c r="L9" s="330">
        <f>SUM(J9:K9)</f>
        <v>20.232161330437471</v>
      </c>
      <c r="M9" s="236"/>
      <c r="N9" s="328">
        <f>IF(B9&gt;0,(EXP(LN(F9/B9)/($F$6-$B$6))-1)*100,0)</f>
        <v>6.4451481139507605</v>
      </c>
      <c r="O9" s="328">
        <f>IF(F9&gt;0,(EXP(LN(J9/F9)/($J$6-$F$6))-1)*100,0)</f>
        <v>1.0120501302832485</v>
      </c>
      <c r="P9" s="328"/>
      <c r="Q9" s="328">
        <f>IF(C9&gt;0,(EXP(LN(G9/C9)/($F$6-$B$6))-1)*100,0)</f>
        <v>3.3090450326512588</v>
      </c>
      <c r="R9" s="328">
        <f>IF(G9&gt;0,(EXP(LN(K9/G9)/($J$6-$F$6))-1)*100,0)</f>
        <v>-0.57947139398897285</v>
      </c>
      <c r="S9" s="327"/>
      <c r="T9" s="328">
        <f>IF(D9&gt;0,(EXP(LN(H9/D9)/($F$6-$B$6))-1)*100,0)</f>
        <v>4.2460096343186704</v>
      </c>
      <c r="U9" s="328">
        <f>IF(H9&gt;0,(EXP(LN(L9/H9)/($J$6-$F$6))-1)*100,0)</f>
        <v>-3.4282431722842954E-2</v>
      </c>
    </row>
    <row r="10" spans="1:21" x14ac:dyDescent="0.2">
      <c r="A10" s="329" t="str">
        <f>name!D5</f>
        <v>12 Other managers and proprietors</v>
      </c>
      <c r="B10" s="330">
        <v>3.0449608445131733</v>
      </c>
      <c r="C10" s="330">
        <v>4.5123900808379531</v>
      </c>
      <c r="D10" s="330">
        <f t="shared" ref="D10:D33" si="0">SUM(B10:C10)</f>
        <v>7.5573509253511268</v>
      </c>
      <c r="E10" s="331"/>
      <c r="F10" s="330">
        <v>3.8530364325780928</v>
      </c>
      <c r="G10" s="330">
        <v>4.8159201562098657</v>
      </c>
      <c r="H10" s="330">
        <f t="shared" ref="H10:H33" si="1">SUM(F10:G10)</f>
        <v>8.6689565887879585</v>
      </c>
      <c r="I10" s="331"/>
      <c r="J10" s="330">
        <v>4.0408664082657415</v>
      </c>
      <c r="K10" s="330">
        <v>6.1823076800498207</v>
      </c>
      <c r="L10" s="330">
        <f t="shared" ref="L10:L33" si="2">SUM(J10:K10)</f>
        <v>10.223174088315563</v>
      </c>
      <c r="M10" s="236"/>
      <c r="N10" s="328">
        <f t="shared" ref="N10:N36" si="3">IF(B10&gt;0,(EXP(LN(F10/B10)/($F$6-$B$6))-1)*100,0)</f>
        <v>4.8200302337511269</v>
      </c>
      <c r="O10" s="328">
        <f t="shared" ref="O10:O34" si="4">IF(F10&gt;0,(EXP(LN(J10/F10)/($J$6-$F$6))-1)*100,0)</f>
        <v>0.31782135271849477</v>
      </c>
      <c r="P10" s="328"/>
      <c r="Q10" s="328">
        <f t="shared" ref="Q10:Q34" si="5">IF(C10&gt;0,(EXP(LN(G10/C10)/($F$6-$B$6))-1)*100,0)</f>
        <v>1.3105162583592289</v>
      </c>
      <c r="R10" s="328">
        <f t="shared" ref="R10:R34" si="6">IF(G10&gt;0,(EXP(LN(K10/G10)/($J$6-$F$6))-1)*100,0)</f>
        <v>1.6790365552113551</v>
      </c>
      <c r="S10" s="327"/>
      <c r="T10" s="328">
        <f t="shared" ref="T10:T34" si="7">IF(D10&gt;0,(EXP(LN(H10/D10)/($F$6-$B$6))-1)*100,0)</f>
        <v>2.7825641107729115</v>
      </c>
      <c r="U10" s="328">
        <f t="shared" ref="U10:U34" si="8">IF(H10&gt;0,(EXP(LN(L10/H10)/($J$6-$F$6))-1)*100,0)</f>
        <v>1.1054566888296202</v>
      </c>
    </row>
    <row r="11" spans="1:21" x14ac:dyDescent="0.2">
      <c r="A11" s="329" t="str">
        <f>name!D6</f>
        <v>21 Science, research, engineering and technology professionals</v>
      </c>
      <c r="B11" s="330">
        <v>2.2441851307734839</v>
      </c>
      <c r="C11" s="330">
        <v>11.890621835194805</v>
      </c>
      <c r="D11" s="330">
        <f t="shared" si="0"/>
        <v>14.13480696596829</v>
      </c>
      <c r="E11" s="331"/>
      <c r="F11" s="330">
        <v>3.0785162884569401</v>
      </c>
      <c r="G11" s="330">
        <v>14.147790616634492</v>
      </c>
      <c r="H11" s="330">
        <f t="shared" si="1"/>
        <v>17.22630690509143</v>
      </c>
      <c r="I11" s="331"/>
      <c r="J11" s="330">
        <v>5.2081979537087655</v>
      </c>
      <c r="K11" s="330">
        <v>18.690312331148849</v>
      </c>
      <c r="L11" s="330">
        <f t="shared" si="2"/>
        <v>23.898510284857615</v>
      </c>
      <c r="M11" s="236"/>
      <c r="N11" s="328">
        <f t="shared" si="3"/>
        <v>6.5262294078664462</v>
      </c>
      <c r="O11" s="328">
        <f t="shared" si="4"/>
        <v>3.5673987557468312</v>
      </c>
      <c r="P11" s="328"/>
      <c r="Q11" s="328">
        <f t="shared" si="5"/>
        <v>3.5372942444211741</v>
      </c>
      <c r="R11" s="328">
        <f t="shared" si="6"/>
        <v>1.8736489911993282</v>
      </c>
      <c r="S11" s="327"/>
      <c r="T11" s="328">
        <f t="shared" si="7"/>
        <v>4.0352367216970553</v>
      </c>
      <c r="U11" s="328">
        <f t="shared" si="8"/>
        <v>2.2065141800884591</v>
      </c>
    </row>
    <row r="12" spans="1:21" x14ac:dyDescent="0.2">
      <c r="A12" s="329" t="str">
        <f>name!D7</f>
        <v>22 Health professionals</v>
      </c>
      <c r="B12" s="330">
        <v>8.9432129821874646</v>
      </c>
      <c r="C12" s="330">
        <v>2.759761151068469</v>
      </c>
      <c r="D12" s="330">
        <f t="shared" si="0"/>
        <v>11.702974133255934</v>
      </c>
      <c r="E12" s="331"/>
      <c r="F12" s="330">
        <v>10.296476679030508</v>
      </c>
      <c r="G12" s="330">
        <v>3.6080400151282808</v>
      </c>
      <c r="H12" s="330">
        <f t="shared" si="1"/>
        <v>13.90451669415879</v>
      </c>
      <c r="I12" s="331"/>
      <c r="J12" s="330">
        <v>10.946832360703235</v>
      </c>
      <c r="K12" s="330">
        <v>3.7987302962217173</v>
      </c>
      <c r="L12" s="330">
        <f t="shared" si="2"/>
        <v>14.745562656924953</v>
      </c>
      <c r="M12" s="236"/>
      <c r="N12" s="328">
        <f t="shared" si="3"/>
        <v>2.8582221075497793</v>
      </c>
      <c r="O12" s="328">
        <f t="shared" si="4"/>
        <v>0.409157208967037</v>
      </c>
      <c r="P12" s="328"/>
      <c r="Q12" s="328">
        <f t="shared" si="5"/>
        <v>5.5066830384759902</v>
      </c>
      <c r="R12" s="328">
        <f t="shared" si="6"/>
        <v>0.34393801755567832</v>
      </c>
      <c r="S12" s="327"/>
      <c r="T12" s="328">
        <f t="shared" si="7"/>
        <v>3.5075265218492691</v>
      </c>
      <c r="U12" s="328">
        <f t="shared" si="8"/>
        <v>0.39229059528944621</v>
      </c>
    </row>
    <row r="13" spans="1:21" x14ac:dyDescent="0.2">
      <c r="A13" s="329" t="str">
        <f>name!D8</f>
        <v>23 Teaching and other educational professionals</v>
      </c>
      <c r="B13" s="330">
        <v>7.2231488831355355</v>
      </c>
      <c r="C13" s="330">
        <v>3.6579184022220379</v>
      </c>
      <c r="D13" s="330">
        <f t="shared" si="0"/>
        <v>10.881067285357574</v>
      </c>
      <c r="E13" s="331"/>
      <c r="F13" s="330">
        <v>8.000982579121322</v>
      </c>
      <c r="G13" s="330">
        <v>3.8215880651424667</v>
      </c>
      <c r="H13" s="330">
        <f t="shared" si="1"/>
        <v>11.822570644263788</v>
      </c>
      <c r="I13" s="331"/>
      <c r="J13" s="330">
        <v>8.7954188228712571</v>
      </c>
      <c r="K13" s="330">
        <v>4.213934709941757</v>
      </c>
      <c r="L13" s="330">
        <f t="shared" si="2"/>
        <v>13.009353532813014</v>
      </c>
      <c r="M13" s="236"/>
      <c r="N13" s="328">
        <f t="shared" si="3"/>
        <v>2.0665303560416515</v>
      </c>
      <c r="O13" s="328">
        <f t="shared" si="4"/>
        <v>0.63310664187077315</v>
      </c>
      <c r="P13" s="328"/>
      <c r="Q13" s="328">
        <f t="shared" si="5"/>
        <v>0.87927949118435933</v>
      </c>
      <c r="R13" s="328">
        <f t="shared" si="6"/>
        <v>0.65366553912431513</v>
      </c>
      <c r="S13" s="327"/>
      <c r="T13" s="328">
        <f t="shared" si="7"/>
        <v>1.6735726801601958</v>
      </c>
      <c r="U13" s="328">
        <f t="shared" si="8"/>
        <v>0.63975863793308552</v>
      </c>
    </row>
    <row r="14" spans="1:21" x14ac:dyDescent="0.2">
      <c r="A14" s="329" t="str">
        <f>name!D9</f>
        <v>24 Business, media and public service professionals</v>
      </c>
      <c r="B14" s="330">
        <v>5.2255371662474133</v>
      </c>
      <c r="C14" s="330">
        <v>8.1774138831107557</v>
      </c>
      <c r="D14" s="330">
        <f t="shared" si="0"/>
        <v>13.402951049358169</v>
      </c>
      <c r="E14" s="331"/>
      <c r="F14" s="330">
        <v>7.2409702096086912</v>
      </c>
      <c r="G14" s="330">
        <v>10.424093839603572</v>
      </c>
      <c r="H14" s="330">
        <f t="shared" si="1"/>
        <v>17.665064049212262</v>
      </c>
      <c r="I14" s="331"/>
      <c r="J14" s="330">
        <v>8.7876415877786123</v>
      </c>
      <c r="K14" s="330">
        <v>11.986416432121763</v>
      </c>
      <c r="L14" s="330">
        <f t="shared" si="2"/>
        <v>20.774058019900373</v>
      </c>
      <c r="M14" s="236"/>
      <c r="N14" s="328">
        <f t="shared" si="3"/>
        <v>6.7414661945331078</v>
      </c>
      <c r="O14" s="328">
        <f t="shared" si="4"/>
        <v>1.2989720543113537</v>
      </c>
      <c r="P14" s="328"/>
      <c r="Q14" s="328">
        <f t="shared" si="5"/>
        <v>4.9746575661495651</v>
      </c>
      <c r="R14" s="328">
        <f t="shared" si="6"/>
        <v>0.93537556497711449</v>
      </c>
      <c r="S14" s="327"/>
      <c r="T14" s="328">
        <f t="shared" si="7"/>
        <v>5.6776037367487264</v>
      </c>
      <c r="U14" s="328">
        <f t="shared" si="8"/>
        <v>1.0866353998145284</v>
      </c>
    </row>
    <row r="15" spans="1:21" x14ac:dyDescent="0.2">
      <c r="A15" s="329" t="str">
        <f>name!D10</f>
        <v>31 Science, engineering and technology associate professionals</v>
      </c>
      <c r="B15" s="330">
        <v>1.0015846915899311</v>
      </c>
      <c r="C15" s="330">
        <v>3.3785252583908654</v>
      </c>
      <c r="D15" s="330">
        <f t="shared" si="0"/>
        <v>4.3801099499807963</v>
      </c>
      <c r="E15" s="331"/>
      <c r="F15" s="330">
        <v>1.2471933500948345</v>
      </c>
      <c r="G15" s="330">
        <v>4.1750208322386291</v>
      </c>
      <c r="H15" s="330">
        <f t="shared" si="1"/>
        <v>5.4222141823334633</v>
      </c>
      <c r="I15" s="331"/>
      <c r="J15" s="330">
        <v>1.5753851101419314</v>
      </c>
      <c r="K15" s="330">
        <v>3.8708559652828431</v>
      </c>
      <c r="L15" s="330">
        <f t="shared" si="2"/>
        <v>5.4462410754247745</v>
      </c>
      <c r="M15" s="236"/>
      <c r="N15" s="328">
        <f t="shared" si="3"/>
        <v>4.4838631543983265</v>
      </c>
      <c r="O15" s="328">
        <f t="shared" si="4"/>
        <v>1.5695503874085581</v>
      </c>
      <c r="P15" s="328"/>
      <c r="Q15" s="328">
        <f t="shared" si="5"/>
        <v>4.3244960155677026</v>
      </c>
      <c r="R15" s="328">
        <f t="shared" si="6"/>
        <v>-0.50302182516573923</v>
      </c>
      <c r="S15" s="327"/>
      <c r="T15" s="328">
        <f t="shared" si="7"/>
        <v>4.3610238714775207</v>
      </c>
      <c r="U15" s="328">
        <f t="shared" si="8"/>
        <v>2.948039147021575E-2</v>
      </c>
    </row>
    <row r="16" spans="1:21" x14ac:dyDescent="0.2">
      <c r="A16" s="329" t="str">
        <f>name!D11</f>
        <v>32 Health and social care associate professionals</v>
      </c>
      <c r="B16" s="330">
        <v>3.776381198381674</v>
      </c>
      <c r="C16" s="330">
        <v>1.1335956813248953</v>
      </c>
      <c r="D16" s="330">
        <f t="shared" si="0"/>
        <v>4.9099768797065693</v>
      </c>
      <c r="E16" s="331"/>
      <c r="F16" s="330">
        <v>4.4552479853830009</v>
      </c>
      <c r="G16" s="330">
        <v>1.3041679421268511</v>
      </c>
      <c r="H16" s="330">
        <f t="shared" si="1"/>
        <v>5.7594159275098518</v>
      </c>
      <c r="I16" s="331"/>
      <c r="J16" s="330">
        <v>9.0432684298278332</v>
      </c>
      <c r="K16" s="330">
        <v>1.9430823492341451</v>
      </c>
      <c r="L16" s="330">
        <f t="shared" si="2"/>
        <v>10.986350779061979</v>
      </c>
      <c r="M16" s="236"/>
      <c r="N16" s="328">
        <f t="shared" si="3"/>
        <v>3.3615970794082184</v>
      </c>
      <c r="O16" s="328">
        <f t="shared" si="4"/>
        <v>4.8327316957635924</v>
      </c>
      <c r="P16" s="328"/>
      <c r="Q16" s="328">
        <f t="shared" si="5"/>
        <v>2.8430783239217439</v>
      </c>
      <c r="R16" s="328">
        <f t="shared" si="6"/>
        <v>2.6937104518300226</v>
      </c>
      <c r="S16" s="327"/>
      <c r="T16" s="328">
        <f t="shared" si="7"/>
        <v>3.242805911425517</v>
      </c>
      <c r="U16" s="328">
        <f t="shared" si="8"/>
        <v>4.3994797695190213</v>
      </c>
    </row>
    <row r="17" spans="1:21" x14ac:dyDescent="0.2">
      <c r="A17" s="329" t="str">
        <f>name!D12</f>
        <v>33 Protective service occupations</v>
      </c>
      <c r="B17" s="330">
        <v>0.60691480631675598</v>
      </c>
      <c r="C17" s="330">
        <v>2.0493378476068349</v>
      </c>
      <c r="D17" s="330">
        <f t="shared" si="0"/>
        <v>2.6562526539235911</v>
      </c>
      <c r="E17" s="331"/>
      <c r="F17" s="330">
        <v>0.78061621346284504</v>
      </c>
      <c r="G17" s="330">
        <v>2.2236989226504753</v>
      </c>
      <c r="H17" s="330">
        <f t="shared" si="1"/>
        <v>3.0043151361133202</v>
      </c>
      <c r="I17" s="331"/>
      <c r="J17" s="330">
        <v>0.91646869154968602</v>
      </c>
      <c r="K17" s="330">
        <v>1.9215712876205238</v>
      </c>
      <c r="L17" s="330">
        <f t="shared" si="2"/>
        <v>2.83803997917021</v>
      </c>
      <c r="M17" s="236"/>
      <c r="N17" s="328">
        <f t="shared" si="3"/>
        <v>5.1627578886868308</v>
      </c>
      <c r="O17" s="328">
        <f t="shared" si="4"/>
        <v>1.0753695152873721</v>
      </c>
      <c r="P17" s="328"/>
      <c r="Q17" s="328">
        <f t="shared" si="5"/>
        <v>1.6465130679644169</v>
      </c>
      <c r="R17" s="328">
        <f t="shared" si="6"/>
        <v>-0.96880165432563503</v>
      </c>
      <c r="S17" s="327"/>
      <c r="T17" s="328">
        <f t="shared" si="7"/>
        <v>2.493239694623961</v>
      </c>
      <c r="U17" s="328">
        <f t="shared" si="8"/>
        <v>-0.3788536529196751</v>
      </c>
    </row>
    <row r="18" spans="1:21" x14ac:dyDescent="0.2">
      <c r="A18" s="329" t="str">
        <f>name!D13</f>
        <v>34 Culture, media and sports occupations</v>
      </c>
      <c r="B18" s="330">
        <v>1.8974891970904095</v>
      </c>
      <c r="C18" s="330">
        <v>2.8832010354327191</v>
      </c>
      <c r="D18" s="330">
        <f t="shared" si="0"/>
        <v>4.7806902325231286</v>
      </c>
      <c r="E18" s="331"/>
      <c r="F18" s="330">
        <v>2.1163734582315521</v>
      </c>
      <c r="G18" s="330">
        <v>3.2365395358030815</v>
      </c>
      <c r="H18" s="330">
        <f t="shared" si="1"/>
        <v>5.3529129940346341</v>
      </c>
      <c r="I18" s="331"/>
      <c r="J18" s="330">
        <v>2.148790007582452</v>
      </c>
      <c r="K18" s="330">
        <v>2.9788933069729717</v>
      </c>
      <c r="L18" s="330">
        <f t="shared" si="2"/>
        <v>5.1276833145554237</v>
      </c>
      <c r="M18" s="236"/>
      <c r="N18" s="328">
        <f t="shared" si="3"/>
        <v>2.2074607706231042</v>
      </c>
      <c r="O18" s="328">
        <f t="shared" si="4"/>
        <v>0.10139073617920769</v>
      </c>
      <c r="P18" s="327"/>
      <c r="Q18" s="328">
        <f t="shared" si="5"/>
        <v>2.3390068980876366</v>
      </c>
      <c r="R18" s="328">
        <f t="shared" si="6"/>
        <v>-0.55149270789983662</v>
      </c>
      <c r="S18" s="327"/>
      <c r="T18" s="328">
        <f t="shared" si="7"/>
        <v>2.2868762952974686</v>
      </c>
      <c r="U18" s="328">
        <f t="shared" si="8"/>
        <v>-0.28616932617334667</v>
      </c>
    </row>
    <row r="19" spans="1:21" x14ac:dyDescent="0.2">
      <c r="A19" s="329" t="str">
        <f>name!D14</f>
        <v>35 Business and public service associate professionals</v>
      </c>
      <c r="B19" s="330">
        <v>6.9089358632048894</v>
      </c>
      <c r="C19" s="330">
        <v>8.6043185971141281</v>
      </c>
      <c r="D19" s="330">
        <f t="shared" si="0"/>
        <v>15.513254460319018</v>
      </c>
      <c r="E19" s="331"/>
      <c r="F19" s="330">
        <v>7.9722337493303117</v>
      </c>
      <c r="G19" s="330">
        <v>9.6731539793930725</v>
      </c>
      <c r="H19" s="330">
        <f t="shared" si="1"/>
        <v>17.645387728723385</v>
      </c>
      <c r="I19" s="331"/>
      <c r="J19" s="330">
        <v>9.1845988560134337</v>
      </c>
      <c r="K19" s="330">
        <v>9.8604640346020034</v>
      </c>
      <c r="L19" s="330">
        <f t="shared" si="2"/>
        <v>19.045062890615437</v>
      </c>
      <c r="M19" s="236"/>
      <c r="N19" s="328">
        <f t="shared" si="3"/>
        <v>2.9043591949757364</v>
      </c>
      <c r="O19" s="328">
        <f t="shared" si="4"/>
        <v>0.94822288596021487</v>
      </c>
      <c r="P19" s="327"/>
      <c r="Q19" s="328">
        <f t="shared" si="5"/>
        <v>2.3694390785514274</v>
      </c>
      <c r="R19" s="328">
        <f t="shared" si="6"/>
        <v>0.12794052276545731</v>
      </c>
      <c r="S19" s="327"/>
      <c r="T19" s="328">
        <f t="shared" si="7"/>
        <v>2.6090479134919242</v>
      </c>
      <c r="U19" s="328">
        <f t="shared" si="8"/>
        <v>0.51018685271539965</v>
      </c>
    </row>
    <row r="20" spans="1:21" x14ac:dyDescent="0.2">
      <c r="A20" s="329" t="str">
        <f>name!D15</f>
        <v>41 Administrative occupations</v>
      </c>
      <c r="B20" s="330">
        <v>19.01643308322052</v>
      </c>
      <c r="C20" s="330">
        <v>8.6705315095751185</v>
      </c>
      <c r="D20" s="330">
        <f t="shared" si="0"/>
        <v>27.68696459279564</v>
      </c>
      <c r="E20" s="331"/>
      <c r="F20" s="330">
        <v>18.753835172751256</v>
      </c>
      <c r="G20" s="330">
        <v>10.049041553502246</v>
      </c>
      <c r="H20" s="330">
        <f t="shared" si="1"/>
        <v>28.802876726253501</v>
      </c>
      <c r="I20" s="331"/>
      <c r="J20" s="330">
        <v>17.724945141914748</v>
      </c>
      <c r="K20" s="330">
        <v>12.420149943720743</v>
      </c>
      <c r="L20" s="330">
        <f t="shared" si="2"/>
        <v>30.145095085635489</v>
      </c>
      <c r="M20" s="236"/>
      <c r="N20" s="328">
        <f t="shared" si="3"/>
        <v>-0.27771825589963939</v>
      </c>
      <c r="O20" s="328">
        <f t="shared" si="4"/>
        <v>-0.37546201600001661</v>
      </c>
      <c r="P20" s="327"/>
      <c r="Q20" s="328">
        <f t="shared" si="5"/>
        <v>2.9949151715852551</v>
      </c>
      <c r="R20" s="328">
        <f t="shared" si="6"/>
        <v>1.4223057853501864</v>
      </c>
      <c r="S20" s="327"/>
      <c r="T20" s="328">
        <f t="shared" si="7"/>
        <v>0.79340205204283532</v>
      </c>
      <c r="U20" s="328">
        <f t="shared" si="8"/>
        <v>0.30410785746577407</v>
      </c>
    </row>
    <row r="21" spans="1:21" x14ac:dyDescent="0.2">
      <c r="A21" s="329" t="str">
        <f>name!D16</f>
        <v>42 Secretarial and related occupations</v>
      </c>
      <c r="B21" s="330">
        <v>5.9063458818639418</v>
      </c>
      <c r="C21" s="330">
        <v>0.57623113542813209</v>
      </c>
      <c r="D21" s="330">
        <f t="shared" si="0"/>
        <v>6.4825770172920736</v>
      </c>
      <c r="E21" s="331"/>
      <c r="F21" s="330">
        <v>5.2961687567738558</v>
      </c>
      <c r="G21" s="330">
        <v>0.46397820375387799</v>
      </c>
      <c r="H21" s="330">
        <f t="shared" si="1"/>
        <v>5.7601469605277336</v>
      </c>
      <c r="I21" s="331"/>
      <c r="J21" s="330">
        <v>3.1395872284125281</v>
      </c>
      <c r="K21" s="330">
        <v>0.4767194390985473</v>
      </c>
      <c r="L21" s="330">
        <f t="shared" si="2"/>
        <v>3.6163066675110755</v>
      </c>
      <c r="M21" s="236"/>
      <c r="N21" s="328">
        <f t="shared" si="3"/>
        <v>-2.1572641591201092</v>
      </c>
      <c r="O21" s="328">
        <f t="shared" si="4"/>
        <v>-3.4258896845977937</v>
      </c>
      <c r="P21" s="327"/>
      <c r="Q21" s="328">
        <f t="shared" si="5"/>
        <v>-4.2408744158922591</v>
      </c>
      <c r="R21" s="328">
        <f t="shared" si="6"/>
        <v>0.18076694280109162</v>
      </c>
      <c r="S21" s="327"/>
      <c r="T21" s="328">
        <f t="shared" si="7"/>
        <v>-2.3353999889704768</v>
      </c>
      <c r="U21" s="328">
        <f t="shared" si="8"/>
        <v>-3.0557371789918464</v>
      </c>
    </row>
    <row r="22" spans="1:21" x14ac:dyDescent="0.2">
      <c r="A22" s="329" t="str">
        <f>name!D17</f>
        <v>51 Skilled agricultural and related trades</v>
      </c>
      <c r="B22" s="330">
        <v>0.59219789206938611</v>
      </c>
      <c r="C22" s="330">
        <v>3.7381823727086365</v>
      </c>
      <c r="D22" s="330">
        <f t="shared" si="0"/>
        <v>4.3303802647780225</v>
      </c>
      <c r="E22" s="331"/>
      <c r="F22" s="330">
        <v>0.61465081591847048</v>
      </c>
      <c r="G22" s="330">
        <v>2.38146473690322</v>
      </c>
      <c r="H22" s="330">
        <f t="shared" si="1"/>
        <v>2.9961155528216903</v>
      </c>
      <c r="I22" s="331"/>
      <c r="J22" s="330">
        <v>0.73317410402758232</v>
      </c>
      <c r="K22" s="330">
        <v>2.3757292700534749</v>
      </c>
      <c r="L22" s="330">
        <f t="shared" si="2"/>
        <v>3.1089033740810574</v>
      </c>
      <c r="M22" s="236"/>
      <c r="N22" s="328">
        <f t="shared" si="3"/>
        <v>0.74704599690773588</v>
      </c>
      <c r="O22" s="328">
        <f t="shared" si="4"/>
        <v>1.1824622488369796</v>
      </c>
      <c r="P22" s="327"/>
      <c r="Q22" s="328">
        <f t="shared" si="5"/>
        <v>-8.6230340099973102</v>
      </c>
      <c r="R22" s="328">
        <f t="shared" si="6"/>
        <v>-1.6073925512727349E-2</v>
      </c>
      <c r="S22" s="327"/>
      <c r="T22" s="328">
        <f t="shared" si="7"/>
        <v>-7.1019699113133328</v>
      </c>
      <c r="U22" s="328">
        <f t="shared" si="8"/>
        <v>0.24665982088576399</v>
      </c>
    </row>
    <row r="23" spans="1:21" x14ac:dyDescent="0.2">
      <c r="A23" s="329" t="str">
        <f>name!D18</f>
        <v>52 Skilled metal, electrical and electronic trades</v>
      </c>
      <c r="B23" s="330">
        <v>0.19902782155362972</v>
      </c>
      <c r="C23" s="330">
        <v>14.48786164133845</v>
      </c>
      <c r="D23" s="330">
        <f t="shared" si="0"/>
        <v>14.686889462892079</v>
      </c>
      <c r="E23" s="331"/>
      <c r="F23" s="330">
        <v>0.25374459441161995</v>
      </c>
      <c r="G23" s="330">
        <v>12.167923605632151</v>
      </c>
      <c r="H23" s="330">
        <f t="shared" si="1"/>
        <v>12.42166820004377</v>
      </c>
      <c r="I23" s="331"/>
      <c r="J23" s="330">
        <v>0.51412974832641067</v>
      </c>
      <c r="K23" s="330">
        <v>10.965163490113792</v>
      </c>
      <c r="L23" s="330">
        <f t="shared" si="2"/>
        <v>11.479293238440203</v>
      </c>
      <c r="M23" s="236"/>
      <c r="N23" s="328">
        <f t="shared" si="3"/>
        <v>4.9775908706573446</v>
      </c>
      <c r="O23" s="328">
        <f t="shared" si="4"/>
        <v>4.8202188933492485</v>
      </c>
      <c r="P23" s="327"/>
      <c r="Q23" s="328">
        <f t="shared" si="5"/>
        <v>-3.4299543025437473</v>
      </c>
      <c r="R23" s="328">
        <f t="shared" si="6"/>
        <v>-0.69146486867375234</v>
      </c>
      <c r="S23" s="327"/>
      <c r="T23" s="328">
        <f t="shared" si="7"/>
        <v>-3.2947572055493812</v>
      </c>
      <c r="U23" s="328">
        <f t="shared" si="8"/>
        <v>-0.52460285244757543</v>
      </c>
    </row>
    <row r="24" spans="1:21" x14ac:dyDescent="0.2">
      <c r="A24" s="329" t="str">
        <f>name!D19</f>
        <v>53 Skilled construction and building trades</v>
      </c>
      <c r="B24" s="330">
        <v>0.14035657259624224</v>
      </c>
      <c r="C24" s="330">
        <v>10.258960041973008</v>
      </c>
      <c r="D24" s="330">
        <f t="shared" si="0"/>
        <v>10.399316614569251</v>
      </c>
      <c r="E24" s="331"/>
      <c r="F24" s="330">
        <v>0.16443810836688663</v>
      </c>
      <c r="G24" s="330">
        <v>9.7629100249603322</v>
      </c>
      <c r="H24" s="330">
        <f t="shared" si="1"/>
        <v>9.927348133327218</v>
      </c>
      <c r="I24" s="331"/>
      <c r="J24" s="330">
        <v>0.10590764187722805</v>
      </c>
      <c r="K24" s="330">
        <v>8.1769516983746779</v>
      </c>
      <c r="L24" s="330">
        <f t="shared" si="2"/>
        <v>8.2828593402519068</v>
      </c>
      <c r="M24" s="236"/>
      <c r="N24" s="328">
        <f t="shared" si="3"/>
        <v>3.2176444032821383</v>
      </c>
      <c r="O24" s="328">
        <f t="shared" si="4"/>
        <v>-2.8905140762485737</v>
      </c>
      <c r="P24" s="327"/>
      <c r="Q24" s="328">
        <f t="shared" si="5"/>
        <v>-0.98632281171763259</v>
      </c>
      <c r="R24" s="328">
        <f t="shared" si="6"/>
        <v>-1.1748513278730721</v>
      </c>
      <c r="S24" s="327"/>
      <c r="T24" s="328">
        <f t="shared" si="7"/>
        <v>-0.92463288604642813</v>
      </c>
      <c r="U24" s="328">
        <f t="shared" si="8"/>
        <v>-1.2001082062610635</v>
      </c>
    </row>
    <row r="25" spans="1:21" x14ac:dyDescent="0.2">
      <c r="A25" s="329" t="str">
        <f>name!D20</f>
        <v>54 Textiles, printing and other skilled trades</v>
      </c>
      <c r="B25" s="330">
        <v>2.0302470231920968</v>
      </c>
      <c r="C25" s="330">
        <v>3.7073697596624196</v>
      </c>
      <c r="D25" s="330">
        <f t="shared" si="0"/>
        <v>5.7376167828545164</v>
      </c>
      <c r="E25" s="331"/>
      <c r="F25" s="330">
        <v>2.1399975496226742</v>
      </c>
      <c r="G25" s="330">
        <v>3.010897983256311</v>
      </c>
      <c r="H25" s="330">
        <f t="shared" si="1"/>
        <v>5.1508955328789856</v>
      </c>
      <c r="I25" s="331"/>
      <c r="J25" s="330">
        <v>2.2663037992874764</v>
      </c>
      <c r="K25" s="330">
        <v>2.902115115099476</v>
      </c>
      <c r="L25" s="330">
        <f t="shared" si="2"/>
        <v>5.1684189143869528</v>
      </c>
      <c r="M25" s="236"/>
      <c r="N25" s="328">
        <f t="shared" si="3"/>
        <v>1.0585072066021439</v>
      </c>
      <c r="O25" s="328">
        <f t="shared" si="4"/>
        <v>0.38303530000143304</v>
      </c>
      <c r="P25" s="327"/>
      <c r="Q25" s="328">
        <f t="shared" si="5"/>
        <v>-4.0762767278814227</v>
      </c>
      <c r="R25" s="328">
        <f t="shared" si="6"/>
        <v>-0.24502297011398388</v>
      </c>
      <c r="S25" s="327"/>
      <c r="T25" s="328">
        <f t="shared" si="7"/>
        <v>-2.1343599585304185</v>
      </c>
      <c r="U25" s="328">
        <f t="shared" si="8"/>
        <v>2.2644117010606202E-2</v>
      </c>
    </row>
    <row r="26" spans="1:21" x14ac:dyDescent="0.2">
      <c r="A26" s="329" t="str">
        <f>name!D21</f>
        <v>61 Caring personal service occupations</v>
      </c>
      <c r="B26" s="330">
        <v>18.702498768150285</v>
      </c>
      <c r="C26" s="330">
        <v>2.3432452288698031</v>
      </c>
      <c r="D26" s="330">
        <f t="shared" si="0"/>
        <v>21.045743997020089</v>
      </c>
      <c r="E26" s="331"/>
      <c r="F26" s="330">
        <v>18.716981341793119</v>
      </c>
      <c r="G26" s="330">
        <v>2.3388158589988315</v>
      </c>
      <c r="H26" s="330">
        <f t="shared" si="1"/>
        <v>21.05579720079195</v>
      </c>
      <c r="I26" s="331"/>
      <c r="J26" s="330">
        <v>20.875569075197046</v>
      </c>
      <c r="K26" s="330">
        <v>3.1805145890415618</v>
      </c>
      <c r="L26" s="330">
        <f t="shared" si="2"/>
        <v>24.056083664238606</v>
      </c>
      <c r="M26" s="236"/>
      <c r="N26" s="328">
        <f t="shared" si="3"/>
        <v>1.548251918856991E-2</v>
      </c>
      <c r="O26" s="328">
        <f t="shared" si="4"/>
        <v>0.73030935585474133</v>
      </c>
      <c r="P26" s="327"/>
      <c r="Q26" s="328">
        <f t="shared" si="5"/>
        <v>-3.7834049160545558E-2</v>
      </c>
      <c r="R26" s="328">
        <f t="shared" si="6"/>
        <v>2.070464416974116</v>
      </c>
      <c r="S26" s="327"/>
      <c r="T26" s="328">
        <f t="shared" si="7"/>
        <v>9.5518442341457899E-3</v>
      </c>
      <c r="U26" s="328">
        <f t="shared" si="8"/>
        <v>0.89203512932798379</v>
      </c>
    </row>
    <row r="27" spans="1:21" x14ac:dyDescent="0.2">
      <c r="A27" s="329" t="str">
        <f>name!D22</f>
        <v>62 Leisure, travel and related personal service occupations</v>
      </c>
      <c r="B27" s="330">
        <v>4.787633319722433</v>
      </c>
      <c r="C27" s="330">
        <v>1.6820498196054618</v>
      </c>
      <c r="D27" s="330">
        <f t="shared" si="0"/>
        <v>6.4696831393278948</v>
      </c>
      <c r="E27" s="331"/>
      <c r="F27" s="330">
        <v>4.1114109470883085</v>
      </c>
      <c r="G27" s="330">
        <v>1.7526862412937436</v>
      </c>
      <c r="H27" s="330">
        <f t="shared" si="1"/>
        <v>5.8640971883820523</v>
      </c>
      <c r="I27" s="331"/>
      <c r="J27" s="330">
        <v>3.7137160124586899</v>
      </c>
      <c r="K27" s="330">
        <v>1.7614823474329537</v>
      </c>
      <c r="L27" s="330">
        <f t="shared" si="2"/>
        <v>5.4751983598916434</v>
      </c>
      <c r="M27" s="236"/>
      <c r="N27" s="328">
        <f t="shared" si="3"/>
        <v>-2.9994936282792817</v>
      </c>
      <c r="O27" s="328">
        <f t="shared" si="4"/>
        <v>-0.67592706523851298</v>
      </c>
      <c r="P27" s="327"/>
      <c r="Q27" s="328">
        <f t="shared" si="5"/>
        <v>0.82612222529474533</v>
      </c>
      <c r="R27" s="328">
        <f t="shared" si="6"/>
        <v>3.3379512136066936E-2</v>
      </c>
      <c r="S27" s="327"/>
      <c r="T27" s="328">
        <f t="shared" si="7"/>
        <v>-1.9463804875326063</v>
      </c>
      <c r="U27" s="328">
        <f t="shared" si="8"/>
        <v>-0.45642210081821011</v>
      </c>
    </row>
    <row r="28" spans="1:21" x14ac:dyDescent="0.2">
      <c r="A28" s="329" t="str">
        <f>name!D23</f>
        <v>63 Community and civil enforcement occupations</v>
      </c>
      <c r="B28" s="330">
        <v>5.9461796081544553E-2</v>
      </c>
      <c r="C28" s="330">
        <v>0.19978367126163324</v>
      </c>
      <c r="D28" s="330">
        <f t="shared" si="0"/>
        <v>0.25924546734317777</v>
      </c>
      <c r="E28" s="331"/>
      <c r="F28" s="330">
        <v>6.4302056701942154E-2</v>
      </c>
      <c r="G28" s="330">
        <v>0.23420517667301585</v>
      </c>
      <c r="H28" s="330">
        <f t="shared" si="1"/>
        <v>0.29850723337495799</v>
      </c>
      <c r="I28" s="331"/>
      <c r="J28" s="330">
        <v>8.7326174387072936E-2</v>
      </c>
      <c r="K28" s="330">
        <v>0.15870398605276362</v>
      </c>
      <c r="L28" s="330">
        <f>SUM(J28:K28)</f>
        <v>0.24603016043983655</v>
      </c>
      <c r="M28" s="236"/>
      <c r="N28" s="328">
        <f t="shared" si="3"/>
        <v>1.5774645171391599</v>
      </c>
      <c r="O28" s="328">
        <f t="shared" si="4"/>
        <v>2.0613490896019604</v>
      </c>
      <c r="P28" s="327"/>
      <c r="Q28" s="328">
        <f t="shared" si="5"/>
        <v>3.2303263034652474</v>
      </c>
      <c r="R28" s="328">
        <f t="shared" si="6"/>
        <v>-2.5610138906808744</v>
      </c>
      <c r="S28" s="327"/>
      <c r="T28" s="328">
        <f t="shared" si="7"/>
        <v>2.8605252030627026</v>
      </c>
      <c r="U28" s="328">
        <f t="shared" si="8"/>
        <v>-1.280662380379427</v>
      </c>
    </row>
    <row r="29" spans="1:21" x14ac:dyDescent="0.2">
      <c r="A29" s="329" t="str">
        <f>name!D24</f>
        <v>71 Sales occupations</v>
      </c>
      <c r="B29" s="330">
        <v>11.10083933848923</v>
      </c>
      <c r="C29" s="330">
        <v>7.3869555556783082</v>
      </c>
      <c r="D29" s="330">
        <f t="shared" si="0"/>
        <v>18.487794894167539</v>
      </c>
      <c r="E29" s="331"/>
      <c r="F29" s="330">
        <v>9.4779228044171475</v>
      </c>
      <c r="G29" s="330">
        <v>7.4110064208038047</v>
      </c>
      <c r="H29" s="330">
        <f t="shared" si="1"/>
        <v>16.888929225220952</v>
      </c>
      <c r="I29" s="331"/>
      <c r="J29" s="330">
        <v>8.9054092571805228</v>
      </c>
      <c r="K29" s="330">
        <v>7.2111776491499864</v>
      </c>
      <c r="L29" s="330">
        <f t="shared" si="2"/>
        <v>16.116586906330511</v>
      </c>
      <c r="M29" s="236"/>
      <c r="N29" s="328">
        <f t="shared" si="3"/>
        <v>-3.1116700743467729</v>
      </c>
      <c r="O29" s="328">
        <f t="shared" si="4"/>
        <v>-0.41451387628116398</v>
      </c>
      <c r="P29" s="327"/>
      <c r="Q29" s="328">
        <f t="shared" si="5"/>
        <v>6.5032484711102789E-2</v>
      </c>
      <c r="R29" s="328">
        <f t="shared" si="6"/>
        <v>-0.18206057411574994</v>
      </c>
      <c r="S29" s="327"/>
      <c r="T29" s="328">
        <f t="shared" si="7"/>
        <v>-1.7927838796965578</v>
      </c>
      <c r="U29" s="328">
        <f t="shared" si="8"/>
        <v>-0.31157590870686258</v>
      </c>
    </row>
    <row r="30" spans="1:21" x14ac:dyDescent="0.2">
      <c r="A30" s="329" t="str">
        <f>name!D25</f>
        <v>72 Customer service occupations</v>
      </c>
      <c r="B30" s="330">
        <v>2.7793023014349605</v>
      </c>
      <c r="C30" s="330">
        <v>2.083817292656803</v>
      </c>
      <c r="D30" s="330">
        <f t="shared" si="0"/>
        <v>4.8631195940917635</v>
      </c>
      <c r="E30" s="331"/>
      <c r="F30" s="330">
        <v>3.3359098611582723</v>
      </c>
      <c r="G30" s="330">
        <v>2.5676480980623331</v>
      </c>
      <c r="H30" s="330">
        <f t="shared" si="1"/>
        <v>5.9035579592206053</v>
      </c>
      <c r="I30" s="331"/>
      <c r="J30" s="330">
        <v>3.8843069431850581</v>
      </c>
      <c r="K30" s="330">
        <v>3.7939699827441267</v>
      </c>
      <c r="L30" s="330">
        <f t="shared" si="2"/>
        <v>7.6782769259291843</v>
      </c>
      <c r="M30" s="236"/>
      <c r="N30" s="328">
        <f t="shared" si="3"/>
        <v>3.7183750353438905</v>
      </c>
      <c r="O30" s="328">
        <f t="shared" si="4"/>
        <v>1.0198258755517386</v>
      </c>
      <c r="P30" s="327"/>
      <c r="Q30" s="328">
        <f t="shared" si="5"/>
        <v>4.2641898272446133</v>
      </c>
      <c r="R30" s="328">
        <f t="shared" si="6"/>
        <v>2.636986547174569</v>
      </c>
      <c r="S30" s="327"/>
      <c r="T30" s="328">
        <f t="shared" si="7"/>
        <v>3.9536580177385483</v>
      </c>
      <c r="U30" s="328">
        <f t="shared" si="8"/>
        <v>1.7677085864447939</v>
      </c>
    </row>
    <row r="31" spans="1:21" x14ac:dyDescent="0.2">
      <c r="A31" s="329" t="str">
        <f>name!D26</f>
        <v>81 Process, plant and machine operatives</v>
      </c>
      <c r="B31" s="330">
        <v>2.4865939178858771</v>
      </c>
      <c r="C31" s="330">
        <v>9.6333111566792766</v>
      </c>
      <c r="D31" s="330">
        <f t="shared" si="0"/>
        <v>12.119905074565153</v>
      </c>
      <c r="E31" s="331"/>
      <c r="F31" s="330">
        <v>2.1835700095597872</v>
      </c>
      <c r="G31" s="330">
        <v>7.4868900723512333</v>
      </c>
      <c r="H31" s="330">
        <f t="shared" si="1"/>
        <v>9.6704600819110205</v>
      </c>
      <c r="I31" s="331"/>
      <c r="J31" s="330">
        <v>2.579189851515582</v>
      </c>
      <c r="K31" s="330">
        <v>6.9431178799790709</v>
      </c>
      <c r="L31" s="330">
        <f t="shared" si="2"/>
        <v>9.5223077314946529</v>
      </c>
      <c r="M31" s="236"/>
      <c r="N31" s="328">
        <f t="shared" si="3"/>
        <v>-2.5655695699956294</v>
      </c>
      <c r="O31" s="328">
        <f t="shared" si="4"/>
        <v>1.1162789602950696</v>
      </c>
      <c r="P31" s="327"/>
      <c r="Q31" s="328">
        <f t="shared" si="5"/>
        <v>-4.9164969262476816</v>
      </c>
      <c r="R31" s="328">
        <f t="shared" si="6"/>
        <v>-0.50142242486902466</v>
      </c>
      <c r="S31" s="327"/>
      <c r="T31" s="328">
        <f t="shared" si="7"/>
        <v>-4.4150354015387911</v>
      </c>
      <c r="U31" s="328">
        <f t="shared" si="8"/>
        <v>-0.10287144041822849</v>
      </c>
    </row>
    <row r="32" spans="1:21" x14ac:dyDescent="0.2">
      <c r="A32" s="329" t="str">
        <f>name!D27</f>
        <v>82 Transport and mobile machine drivers and operatives</v>
      </c>
      <c r="B32" s="330">
        <v>0.55168358887546887</v>
      </c>
      <c r="C32" s="330">
        <v>10.468817785520196</v>
      </c>
      <c r="D32" s="330">
        <f t="shared" si="0"/>
        <v>11.020501374395664</v>
      </c>
      <c r="E32" s="331"/>
      <c r="F32" s="330">
        <v>0.53301318380739537</v>
      </c>
      <c r="G32" s="330">
        <v>11.293675722127199</v>
      </c>
      <c r="H32" s="330">
        <f t="shared" si="1"/>
        <v>11.826688905934594</v>
      </c>
      <c r="I32" s="331"/>
      <c r="J32" s="330">
        <v>0.81437719301856815</v>
      </c>
      <c r="K32" s="330">
        <v>11.386922911621681</v>
      </c>
      <c r="L32" s="330">
        <f t="shared" si="2"/>
        <v>12.20130010464025</v>
      </c>
      <c r="M32" s="236"/>
      <c r="N32" s="328">
        <f t="shared" si="3"/>
        <v>-0.68620507488488247</v>
      </c>
      <c r="O32" s="328">
        <f t="shared" si="4"/>
        <v>2.8661557820739203</v>
      </c>
      <c r="P32" s="327"/>
      <c r="Q32" s="328">
        <f t="shared" si="5"/>
        <v>1.5283982301069976</v>
      </c>
      <c r="R32" s="328">
        <f t="shared" si="6"/>
        <v>5.4832931165593735E-2</v>
      </c>
      <c r="S32" s="327"/>
      <c r="T32" s="328">
        <f t="shared" si="7"/>
        <v>1.4220452127877481</v>
      </c>
      <c r="U32" s="328">
        <f t="shared" si="8"/>
        <v>0.20810799679475966</v>
      </c>
    </row>
    <row r="33" spans="1:21" x14ac:dyDescent="0.2">
      <c r="A33" s="329" t="str">
        <f>name!D28</f>
        <v>91 Elementary trades and related occupations</v>
      </c>
      <c r="B33" s="330">
        <v>1.6257798709377782</v>
      </c>
      <c r="C33" s="330">
        <v>4.6794250298317879</v>
      </c>
      <c r="D33" s="330">
        <f t="shared" si="0"/>
        <v>6.3052049007695663</v>
      </c>
      <c r="E33" s="331"/>
      <c r="F33" s="330">
        <v>1.0986782889989959</v>
      </c>
      <c r="G33" s="330">
        <v>3.8432233028489735</v>
      </c>
      <c r="H33" s="330">
        <f t="shared" si="1"/>
        <v>4.9419015918479694</v>
      </c>
      <c r="I33" s="331"/>
      <c r="J33" s="330">
        <v>4.1005450326938435</v>
      </c>
      <c r="K33" s="330">
        <v>5.7238105197152533</v>
      </c>
      <c r="L33" s="330">
        <f t="shared" si="2"/>
        <v>9.8243555524090969</v>
      </c>
      <c r="M33" s="236"/>
      <c r="N33" s="328">
        <f t="shared" si="3"/>
        <v>-7.538324280297326</v>
      </c>
      <c r="O33" s="328">
        <f t="shared" si="4"/>
        <v>9.1770619496389436</v>
      </c>
      <c r="P33" s="327"/>
      <c r="Q33" s="328">
        <f t="shared" si="5"/>
        <v>-3.8607731858150918</v>
      </c>
      <c r="R33" s="328">
        <f t="shared" si="6"/>
        <v>2.6910612296634495</v>
      </c>
      <c r="S33" s="327"/>
      <c r="T33" s="328">
        <f t="shared" si="7"/>
        <v>-4.7557036348829795</v>
      </c>
      <c r="U33" s="328">
        <f t="shared" si="8"/>
        <v>4.6872998918014552</v>
      </c>
    </row>
    <row r="34" spans="1:21" x14ac:dyDescent="0.2">
      <c r="A34" s="329" t="str">
        <f>name!D29</f>
        <v>92 Elementary administration and service occupations</v>
      </c>
      <c r="B34" s="330">
        <v>13.236849250257752</v>
      </c>
      <c r="C34" s="330">
        <v>13.060962825086337</v>
      </c>
      <c r="D34" s="330">
        <f t="shared" ref="D34" si="9">SUM(B34:C34)</f>
        <v>26.29781207534409</v>
      </c>
      <c r="E34" s="331"/>
      <c r="F34" s="330">
        <v>13.510953216642235</v>
      </c>
      <c r="G34" s="330">
        <v>13.08190705885959</v>
      </c>
      <c r="H34" s="330">
        <f t="shared" ref="H34" si="10">SUM(F34:G34)</f>
        <v>26.592860275501828</v>
      </c>
      <c r="I34" s="331"/>
      <c r="J34" s="330">
        <v>9.8691164523432029</v>
      </c>
      <c r="K34" s="330">
        <v>12.145669569899342</v>
      </c>
      <c r="L34" s="330">
        <f t="shared" ref="L34" si="11">SUM(J34:K34)</f>
        <v>22.014786022242546</v>
      </c>
      <c r="M34" s="236"/>
      <c r="N34" s="328">
        <f t="shared" si="3"/>
        <v>0.41076444811600776</v>
      </c>
      <c r="O34" s="328">
        <f t="shared" si="4"/>
        <v>-2.0721652155212378</v>
      </c>
      <c r="P34" s="327"/>
      <c r="Q34" s="328">
        <f t="shared" si="5"/>
        <v>3.2050948624084974E-2</v>
      </c>
      <c r="R34" s="328">
        <f t="shared" si="6"/>
        <v>-0.4938262672902316</v>
      </c>
      <c r="S34" s="327"/>
      <c r="T34" s="328">
        <f t="shared" si="7"/>
        <v>0.22338963150636548</v>
      </c>
      <c r="U34" s="328">
        <f t="shared" si="8"/>
        <v>-1.2516242031726743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128.81721676968436</v>
      </c>
      <c r="C36" s="333">
        <f t="shared" ref="C36:D36" si="12">SUM(C9:C34)</f>
        <v>153.81378323031569</v>
      </c>
      <c r="D36" s="333">
        <f t="shared" si="12"/>
        <v>282.63100000000003</v>
      </c>
      <c r="E36" s="333"/>
      <c r="F36" s="333">
        <f>SUM(F9:F34)</f>
        <v>135.7605367717054</v>
      </c>
      <c r="G36" s="333">
        <f t="shared" ref="G36:H36" si="13">SUM(G9:G34)</f>
        <v>159.14946322829459</v>
      </c>
      <c r="H36" s="333">
        <f t="shared" si="13"/>
        <v>294.90999999999997</v>
      </c>
      <c r="I36" s="333"/>
      <c r="J36" s="333">
        <f>SUM(J9:J34)</f>
        <v>147.47821779147938</v>
      </c>
      <c r="K36" s="333">
        <f t="shared" ref="K36:L36" si="14">SUM(K9:K34)</f>
        <v>167.78378220852048</v>
      </c>
      <c r="L36" s="333">
        <f t="shared" si="14"/>
        <v>315.26199999999983</v>
      </c>
      <c r="M36" s="258"/>
      <c r="N36" s="334">
        <f t="shared" si="3"/>
        <v>1.0554934320300191</v>
      </c>
      <c r="O36" s="334">
        <f>IF(F36&gt;0,(EXP(LN(J36/F36)/($J$6-$F$6))-1)*100,0)</f>
        <v>0.55344530878245202</v>
      </c>
      <c r="P36" s="335"/>
      <c r="Q36" s="334">
        <f t="shared" ref="Q36" si="15">IF(C36&gt;0,(EXP(LN(G36/C36)/($F$6-$B$6))-1)*100,0)</f>
        <v>0.68435326872682278</v>
      </c>
      <c r="R36" s="334">
        <f t="shared" ref="R36" si="16">IF(G36&gt;0,(EXP(LN(K36/G36)/($J$6-$F$6))-1)*100,0)</f>
        <v>0.35283673412684902</v>
      </c>
      <c r="S36" s="335"/>
      <c r="T36" s="334">
        <f t="shared" ref="T36" si="17">IF(D36&gt;0,(EXP(LN(H36/D36)/($F$6-$B$6))-1)*100,0)</f>
        <v>0.85418885277923629</v>
      </c>
      <c r="U36" s="334">
        <f t="shared" ref="U36" si="18">IF(H36&gt;0,(EXP(LN(L36/H36)/($J$6-$F$6))-1)*100,0)</f>
        <v>0.44588320814158422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Worcestershire</v>
      </c>
      <c r="Q1" s="19" t="str">
        <f>CONCATENATE("Occupation Table 5.1  Males: Employment Change by Status (SOC 2020), ",B$5,"-",L$5,", ",Info!B5)</f>
        <v>Occupation Table 5.1  Males: Employment Change by Status (SOC 2020), 2015-2035, Worcestershire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Worcestershire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17.550918002452942</v>
      </c>
      <c r="C8" s="11">
        <v>2.5094451054671389</v>
      </c>
      <c r="D8" s="11">
        <v>4.0157980294803579</v>
      </c>
      <c r="E8" s="11">
        <f>SUM(B8:D8)</f>
        <v>24.07616113740044</v>
      </c>
      <c r="F8" s="11"/>
      <c r="G8" s="11">
        <v>20.11767384372105</v>
      </c>
      <c r="H8" s="11">
        <v>4.0936736099992901</v>
      </c>
      <c r="I8" s="11">
        <v>4.7940975167998863</v>
      </c>
      <c r="J8" s="11">
        <f>SUM(G8:I8)</f>
        <v>29.005444970520227</v>
      </c>
      <c r="K8" s="11"/>
      <c r="L8" s="11">
        <v>20.359762049196796</v>
      </c>
      <c r="M8" s="11">
        <v>4.8567186334171373</v>
      </c>
      <c r="N8" s="11">
        <v>5.2388547361390847</v>
      </c>
      <c r="O8" s="11">
        <f>SUM(L8:N8)</f>
        <v>30.45533541875302</v>
      </c>
      <c r="Q8" s="10" t="str">
        <f>name!E4</f>
        <v>Managers, directors and senior officials</v>
      </c>
      <c r="R8" s="11">
        <v>12.457985315316513</v>
      </c>
      <c r="S8" s="11">
        <v>1.0767377767446877</v>
      </c>
      <c r="T8" s="11">
        <v>2.7668616209136188</v>
      </c>
      <c r="U8" s="11">
        <f>SUM(R8:T8)</f>
        <v>16.301584712974819</v>
      </c>
      <c r="V8" s="11"/>
      <c r="W8" s="11">
        <v>13.783069443429397</v>
      </c>
      <c r="X8" s="11">
        <v>1.8553260330807653</v>
      </c>
      <c r="Y8" s="11">
        <v>3.0506999430365997</v>
      </c>
      <c r="Z8" s="11">
        <f>SUM(W8:Y8)</f>
        <v>18.68909541954676</v>
      </c>
      <c r="AA8" s="11"/>
      <c r="AB8" s="11">
        <v>13.469409417971782</v>
      </c>
      <c r="AC8" s="11">
        <v>2.0603889425181956</v>
      </c>
      <c r="AD8" s="11">
        <v>3.3675247427864368</v>
      </c>
      <c r="AE8" s="11">
        <f>SUM(AB8:AD8)</f>
        <v>18.897323103276413</v>
      </c>
      <c r="AG8" s="10" t="str">
        <f>name!E4</f>
        <v>Managers, directors and senior officials</v>
      </c>
      <c r="AH8" s="11">
        <v>5.0929326871364387</v>
      </c>
      <c r="AI8" s="11">
        <v>1.4327073287224505</v>
      </c>
      <c r="AJ8" s="11">
        <v>1.2489364085667394</v>
      </c>
      <c r="AK8" s="11">
        <f>SUM(AH8:AJ8)</f>
        <v>7.7745764244256286</v>
      </c>
      <c r="AL8" s="11"/>
      <c r="AM8" s="11">
        <v>6.3346044002916573</v>
      </c>
      <c r="AN8" s="11">
        <v>2.2383475769185264</v>
      </c>
      <c r="AO8" s="11">
        <v>1.7433975737632845</v>
      </c>
      <c r="AP8" s="11">
        <f>SUM(AM8:AO8)</f>
        <v>10.316349550973468</v>
      </c>
      <c r="AQ8" s="11"/>
      <c r="AR8" s="11">
        <v>6.8903526312250269</v>
      </c>
      <c r="AS8" s="11">
        <v>2.7963296908989421</v>
      </c>
      <c r="AT8" s="11">
        <v>1.8713299933526488</v>
      </c>
      <c r="AU8" s="11">
        <f>SUM(AR8:AT8)</f>
        <v>11.558012315476619</v>
      </c>
    </row>
    <row r="9" spans="1:47" x14ac:dyDescent="0.2">
      <c r="A9" t="str">
        <f>name!E5</f>
        <v>Professional occupations</v>
      </c>
      <c r="B9" s="11">
        <v>34.665923838025904</v>
      </c>
      <c r="C9" s="11">
        <v>9.8017725015716604</v>
      </c>
      <c r="D9" s="11">
        <v>5.6541030943424175</v>
      </c>
      <c r="E9" s="11">
        <f t="shared" ref="E9:E18" si="0">SUM(B9:D9)</f>
        <v>50.121799433939984</v>
      </c>
      <c r="F9" s="11"/>
      <c r="G9" s="11">
        <v>41.654404943967883</v>
      </c>
      <c r="H9" s="11">
        <v>12.096350025201698</v>
      </c>
      <c r="I9" s="11">
        <v>6.867703323556686</v>
      </c>
      <c r="J9" s="11">
        <f t="shared" ref="J9:J16" si="1">SUM(G9:I9)</f>
        <v>60.61845829272626</v>
      </c>
      <c r="K9" s="11"/>
      <c r="L9" s="11">
        <v>51.100205604312038</v>
      </c>
      <c r="M9" s="11">
        <v>14.841051078407553</v>
      </c>
      <c r="N9" s="11">
        <v>6.4862278117763523</v>
      </c>
      <c r="O9" s="11">
        <f t="shared" ref="O9:O16" si="2">SUM(L9:N9)</f>
        <v>72.427484494495957</v>
      </c>
      <c r="Q9" s="10" t="str">
        <f>name!E5</f>
        <v>Professional occupations</v>
      </c>
      <c r="R9" s="11">
        <v>20.793851882955504</v>
      </c>
      <c r="S9" s="11">
        <v>1.7875474198402057</v>
      </c>
      <c r="T9" s="11">
        <v>3.9043159688003772</v>
      </c>
      <c r="U9" s="11">
        <f t="shared" ref="U9:U16" si="3">SUM(R9:T9)</f>
        <v>26.485715271596085</v>
      </c>
      <c r="V9" s="11"/>
      <c r="W9" s="11">
        <v>24.359952310731941</v>
      </c>
      <c r="X9" s="11">
        <v>2.6116909928150465</v>
      </c>
      <c r="Y9" s="11">
        <v>5.0298692329618291</v>
      </c>
      <c r="Z9" s="11">
        <f t="shared" ref="Z9:Z16" si="4">SUM(W9:Y9)</f>
        <v>32.001512536508812</v>
      </c>
      <c r="AA9" s="11"/>
      <c r="AB9" s="11">
        <v>30.49682366162887</v>
      </c>
      <c r="AC9" s="11">
        <v>3.6695734645799458</v>
      </c>
      <c r="AD9" s="11">
        <v>4.5229966432252482</v>
      </c>
      <c r="AE9" s="11">
        <f t="shared" ref="AE9:AE16" si="5">SUM(AB9:AD9)</f>
        <v>38.689393769434062</v>
      </c>
      <c r="AG9" s="10" t="str">
        <f>name!E5</f>
        <v>Professional occupations</v>
      </c>
      <c r="AH9" s="11">
        <v>13.872071955070396</v>
      </c>
      <c r="AI9" s="11">
        <v>8.0142250817314569</v>
      </c>
      <c r="AJ9" s="11">
        <v>1.7497871255420419</v>
      </c>
      <c r="AK9" s="11">
        <f t="shared" ref="AK9:AK18" si="6">SUM(AH9:AJ9)</f>
        <v>23.636084162343895</v>
      </c>
      <c r="AL9" s="11"/>
      <c r="AM9" s="11">
        <v>17.294452633235952</v>
      </c>
      <c r="AN9" s="11">
        <v>9.4846590323866469</v>
      </c>
      <c r="AO9" s="11">
        <v>1.8378340905948554</v>
      </c>
      <c r="AP9" s="11">
        <f t="shared" ref="AP9:AP18" si="7">SUM(AM9:AO9)</f>
        <v>28.616945756217458</v>
      </c>
      <c r="AQ9" s="11"/>
      <c r="AR9" s="11">
        <v>20.603381942683164</v>
      </c>
      <c r="AS9" s="11">
        <v>11.171477613827607</v>
      </c>
      <c r="AT9" s="11">
        <v>1.9632311685511026</v>
      </c>
      <c r="AU9" s="11">
        <f t="shared" ref="AU9:AU18" si="8">SUM(AR9:AT9)</f>
        <v>33.738090725061873</v>
      </c>
    </row>
    <row r="10" spans="1:47" x14ac:dyDescent="0.2">
      <c r="A10" t="str">
        <f>name!E6</f>
        <v>Associate professional occupations</v>
      </c>
      <c r="B10" s="11">
        <v>21.138412852474143</v>
      </c>
      <c r="C10" s="11">
        <v>6.4909686192151295</v>
      </c>
      <c r="D10" s="11">
        <v>4.6109027047638129</v>
      </c>
      <c r="E10" s="11">
        <f t="shared" si="0"/>
        <v>32.240284176453088</v>
      </c>
      <c r="F10" s="11"/>
      <c r="G10" s="11">
        <v>24.715952220237742</v>
      </c>
      <c r="H10" s="11">
        <v>7.9260178640188537</v>
      </c>
      <c r="I10" s="11">
        <v>4.5422758844580713</v>
      </c>
      <c r="J10" s="11">
        <f t="shared" si="1"/>
        <v>37.18424596871467</v>
      </c>
      <c r="K10" s="11"/>
      <c r="L10" s="11">
        <v>28.490175038622898</v>
      </c>
      <c r="M10" s="11">
        <v>10.198466827790046</v>
      </c>
      <c r="N10" s="11">
        <v>4.7547361724148969</v>
      </c>
      <c r="O10" s="11">
        <f t="shared" si="2"/>
        <v>43.443378038827838</v>
      </c>
      <c r="Q10" s="10" t="str">
        <f>name!E6</f>
        <v>Associate professional occupations</v>
      </c>
      <c r="R10" s="11">
        <v>13.477959363478298</v>
      </c>
      <c r="S10" s="11">
        <v>1.7555114703635455</v>
      </c>
      <c r="T10" s="11">
        <v>2.8155075860275947</v>
      </c>
      <c r="U10" s="11">
        <f t="shared" si="3"/>
        <v>18.048978419869439</v>
      </c>
      <c r="V10" s="11"/>
      <c r="W10" s="11">
        <v>15.158157305281104</v>
      </c>
      <c r="X10" s="11">
        <v>2.4509067378869474</v>
      </c>
      <c r="Y10" s="11">
        <v>3.0035171690440672</v>
      </c>
      <c r="Z10" s="11">
        <f t="shared" si="4"/>
        <v>20.612581212212117</v>
      </c>
      <c r="AA10" s="11"/>
      <c r="AB10" s="11">
        <v>14.731750400341953</v>
      </c>
      <c r="AC10" s="11">
        <v>2.6536069312942465</v>
      </c>
      <c r="AD10" s="11">
        <v>3.1895096120762929</v>
      </c>
      <c r="AE10" s="11">
        <f t="shared" si="5"/>
        <v>20.574866943712493</v>
      </c>
      <c r="AG10" s="10" t="str">
        <f>name!E6</f>
        <v>Associate professional occupations</v>
      </c>
      <c r="AH10" s="11">
        <v>7.6604534889958531</v>
      </c>
      <c r="AI10" s="11">
        <v>4.7354571488515846</v>
      </c>
      <c r="AJ10" s="11">
        <v>1.7953951187362196</v>
      </c>
      <c r="AK10" s="11">
        <f t="shared" si="6"/>
        <v>14.191305756583658</v>
      </c>
      <c r="AL10" s="11"/>
      <c r="AM10" s="11">
        <v>9.5577949149566379</v>
      </c>
      <c r="AN10" s="11">
        <v>5.4751111261319076</v>
      </c>
      <c r="AO10" s="11">
        <v>1.5387587154140032</v>
      </c>
      <c r="AP10" s="11">
        <f t="shared" si="7"/>
        <v>16.57166475650255</v>
      </c>
      <c r="AQ10" s="11"/>
      <c r="AR10" s="11">
        <v>13.758424638280951</v>
      </c>
      <c r="AS10" s="11">
        <v>7.5448598964957956</v>
      </c>
      <c r="AT10" s="11">
        <v>1.5652265603386022</v>
      </c>
      <c r="AU10" s="11">
        <f t="shared" si="8"/>
        <v>22.868511095115348</v>
      </c>
    </row>
    <row r="11" spans="1:47" x14ac:dyDescent="0.2">
      <c r="A11" t="str">
        <f>name!E7</f>
        <v>Administrative and secretarial occupations</v>
      </c>
      <c r="B11" s="11">
        <v>18.577184593478137</v>
      </c>
      <c r="C11" s="11">
        <v>14.319905132011808</v>
      </c>
      <c r="D11" s="11">
        <v>1.272451884597767</v>
      </c>
      <c r="E11" s="11">
        <f t="shared" si="0"/>
        <v>34.169541610087713</v>
      </c>
      <c r="F11" s="11"/>
      <c r="G11" s="11">
        <v>19.167358366847232</v>
      </c>
      <c r="H11" s="11">
        <v>14.353540868142696</v>
      </c>
      <c r="I11" s="11">
        <v>1.0421244517912933</v>
      </c>
      <c r="J11" s="11">
        <f t="shared" si="1"/>
        <v>34.563023686781221</v>
      </c>
      <c r="K11" s="11"/>
      <c r="L11" s="11">
        <v>19.601794861326386</v>
      </c>
      <c r="M11" s="11">
        <v>13.221208963915339</v>
      </c>
      <c r="N11" s="11">
        <v>0.93839792790482901</v>
      </c>
      <c r="O11" s="11">
        <f t="shared" si="2"/>
        <v>33.761401753146558</v>
      </c>
      <c r="Q11" s="10" t="str">
        <f>name!E7</f>
        <v>Administrative and secretarial occupations</v>
      </c>
      <c r="R11" s="11">
        <v>6.5908646494460053</v>
      </c>
      <c r="S11" s="11">
        <v>2.2883211960864904</v>
      </c>
      <c r="T11" s="11">
        <v>0.36757679947074423</v>
      </c>
      <c r="U11" s="11">
        <f t="shared" si="3"/>
        <v>9.2467626450032387</v>
      </c>
      <c r="V11" s="11"/>
      <c r="W11" s="11">
        <v>7.3980790495753519</v>
      </c>
      <c r="X11" s="11">
        <v>2.7720602837055779</v>
      </c>
      <c r="Y11" s="11">
        <v>0.34288042397517898</v>
      </c>
      <c r="Z11" s="11">
        <f t="shared" si="4"/>
        <v>10.513019757256108</v>
      </c>
      <c r="AA11" s="11"/>
      <c r="AB11" s="11">
        <v>9.4819339071837589</v>
      </c>
      <c r="AC11" s="11">
        <v>2.9382883611751285</v>
      </c>
      <c r="AD11" s="11">
        <v>0.47664711446040414</v>
      </c>
      <c r="AE11" s="11">
        <f t="shared" si="5"/>
        <v>12.896869382819292</v>
      </c>
      <c r="AG11" s="10" t="str">
        <f>name!E7</f>
        <v>Administrative and secretarial occupations</v>
      </c>
      <c r="AH11" s="11">
        <v>11.986319944032129</v>
      </c>
      <c r="AI11" s="11">
        <v>12.031583935925321</v>
      </c>
      <c r="AJ11" s="11">
        <v>0.90487508512702275</v>
      </c>
      <c r="AK11" s="11">
        <f t="shared" si="6"/>
        <v>24.922778965084476</v>
      </c>
      <c r="AL11" s="11"/>
      <c r="AM11" s="11">
        <v>11.769279317271884</v>
      </c>
      <c r="AN11" s="11">
        <v>11.581480584437111</v>
      </c>
      <c r="AO11" s="11">
        <v>0.69924402781611494</v>
      </c>
      <c r="AP11" s="11">
        <f t="shared" si="7"/>
        <v>24.050003929525111</v>
      </c>
      <c r="AQ11" s="11"/>
      <c r="AR11" s="11">
        <v>10.119860954142633</v>
      </c>
      <c r="AS11" s="11">
        <v>10.282920602740203</v>
      </c>
      <c r="AT11" s="11">
        <v>0.46175081344442487</v>
      </c>
      <c r="AU11" s="11">
        <f t="shared" si="8"/>
        <v>20.864532370327261</v>
      </c>
    </row>
    <row r="12" spans="1:47" x14ac:dyDescent="0.2">
      <c r="A12" t="str">
        <f>name!E8</f>
        <v>Skilled trades occupations</v>
      </c>
      <c r="B12" s="11">
        <v>21.983434552001924</v>
      </c>
      <c r="C12" s="11">
        <v>3.1472568062231518</v>
      </c>
      <c r="D12" s="11">
        <v>10.023511766868797</v>
      </c>
      <c r="E12" s="11">
        <f t="shared" si="0"/>
        <v>35.154203125093872</v>
      </c>
      <c r="F12" s="11"/>
      <c r="G12" s="11">
        <v>17.304938849030513</v>
      </c>
      <c r="H12" s="11">
        <v>2.655765698785324</v>
      </c>
      <c r="I12" s="11">
        <v>10.535322871255833</v>
      </c>
      <c r="J12" s="11">
        <f t="shared" si="1"/>
        <v>30.49602741907167</v>
      </c>
      <c r="K12" s="11"/>
      <c r="L12" s="11">
        <v>13.979887430342455</v>
      </c>
      <c r="M12" s="11">
        <v>3.3004046275668344</v>
      </c>
      <c r="N12" s="11">
        <v>10.759182809250831</v>
      </c>
      <c r="O12" s="11">
        <f t="shared" si="2"/>
        <v>28.03947486716012</v>
      </c>
      <c r="Q12" s="10" t="str">
        <f>name!E8</f>
        <v>Skilled trades occupations</v>
      </c>
      <c r="R12" s="11">
        <v>20.828263257422606</v>
      </c>
      <c r="S12" s="11">
        <v>2.2094921028849051</v>
      </c>
      <c r="T12" s="11">
        <v>9.1546184553750063</v>
      </c>
      <c r="U12" s="11">
        <f t="shared" si="3"/>
        <v>32.192373815682515</v>
      </c>
      <c r="V12" s="11"/>
      <c r="W12" s="11">
        <v>16.050899086377719</v>
      </c>
      <c r="X12" s="11">
        <v>1.77589583075074</v>
      </c>
      <c r="Y12" s="11">
        <v>9.4964014336235572</v>
      </c>
      <c r="Z12" s="11">
        <f t="shared" si="4"/>
        <v>27.323196350752017</v>
      </c>
      <c r="AA12" s="11"/>
      <c r="AB12" s="11">
        <v>12.60108354669493</v>
      </c>
      <c r="AC12" s="11">
        <v>2.2473290942211648</v>
      </c>
      <c r="AD12" s="11">
        <v>9.5715469327253295</v>
      </c>
      <c r="AE12" s="11">
        <f t="shared" si="5"/>
        <v>24.419959573641425</v>
      </c>
      <c r="AG12" s="10" t="str">
        <f>name!E8</f>
        <v>Skilled trades occupations</v>
      </c>
      <c r="AH12" s="11">
        <v>1.1551712945793129</v>
      </c>
      <c r="AI12" s="11">
        <v>0.93776470333824724</v>
      </c>
      <c r="AJ12" s="11">
        <v>0.86889331149379401</v>
      </c>
      <c r="AK12" s="11">
        <f t="shared" si="6"/>
        <v>2.9618293094113541</v>
      </c>
      <c r="AL12" s="11"/>
      <c r="AM12" s="11">
        <v>1.2540397626527957</v>
      </c>
      <c r="AN12" s="11">
        <v>0.87986986803458289</v>
      </c>
      <c r="AO12" s="11">
        <v>1.0389214376322733</v>
      </c>
      <c r="AP12" s="11">
        <f t="shared" si="7"/>
        <v>3.1728310683196521</v>
      </c>
      <c r="AQ12" s="11"/>
      <c r="AR12" s="11">
        <v>1.3788038836475267</v>
      </c>
      <c r="AS12" s="11">
        <v>1.0530755333456694</v>
      </c>
      <c r="AT12" s="11">
        <v>1.1876358765255017</v>
      </c>
      <c r="AU12" s="11">
        <f t="shared" si="8"/>
        <v>3.6195152935186976</v>
      </c>
    </row>
    <row r="13" spans="1:47" x14ac:dyDescent="0.2">
      <c r="A13" t="str">
        <f>name!E9</f>
        <v>Caring, leisure and other service occupations</v>
      </c>
      <c r="B13" s="11">
        <v>13.128756459022135</v>
      </c>
      <c r="C13" s="11">
        <v>12.327447682481992</v>
      </c>
      <c r="D13" s="11">
        <v>2.3184684621870284</v>
      </c>
      <c r="E13" s="11">
        <f t="shared" si="0"/>
        <v>27.774672603691155</v>
      </c>
      <c r="F13" s="11"/>
      <c r="G13" s="11">
        <v>13.058441857590369</v>
      </c>
      <c r="H13" s="11">
        <v>12.10747580709152</v>
      </c>
      <c r="I13" s="11">
        <v>2.0524839578670733</v>
      </c>
      <c r="J13" s="11">
        <f t="shared" si="1"/>
        <v>27.21840162254896</v>
      </c>
      <c r="K13" s="11"/>
      <c r="L13" s="11">
        <v>15.033978662105692</v>
      </c>
      <c r="M13" s="11">
        <v>12.109427958235178</v>
      </c>
      <c r="N13" s="11">
        <v>2.6339055642292197</v>
      </c>
      <c r="O13" s="11">
        <f t="shared" si="2"/>
        <v>29.777312184570089</v>
      </c>
      <c r="Q13" s="10" t="str">
        <f>name!E9</f>
        <v>Caring, leisure and other service occupations</v>
      </c>
      <c r="R13" s="11">
        <v>2.576266499521997</v>
      </c>
      <c r="S13" s="11">
        <v>1.2846454033950221</v>
      </c>
      <c r="T13" s="11">
        <v>0.36416681681987378</v>
      </c>
      <c r="U13" s="11">
        <f t="shared" si="3"/>
        <v>4.2250787197368931</v>
      </c>
      <c r="V13" s="11"/>
      <c r="W13" s="11">
        <v>2.4595621686789655</v>
      </c>
      <c r="X13" s="11">
        <v>1.4806441905658125</v>
      </c>
      <c r="Y13" s="11">
        <v>0.38550091772081568</v>
      </c>
      <c r="Z13" s="11">
        <f t="shared" si="4"/>
        <v>4.3257072769655931</v>
      </c>
      <c r="AA13" s="11"/>
      <c r="AB13" s="11">
        <v>2.6364660445592611</v>
      </c>
      <c r="AC13" s="11">
        <v>1.8775935748235386</v>
      </c>
      <c r="AD13" s="11">
        <v>0.58664130314448437</v>
      </c>
      <c r="AE13" s="11">
        <f t="shared" si="5"/>
        <v>5.1007009225272846</v>
      </c>
      <c r="AG13" s="10" t="str">
        <f>name!E9</f>
        <v>Caring, leisure and other service occupations</v>
      </c>
      <c r="AH13" s="11">
        <v>10.552489959500138</v>
      </c>
      <c r="AI13" s="11">
        <v>11.042802279086969</v>
      </c>
      <c r="AJ13" s="11">
        <v>1.9543016453671544</v>
      </c>
      <c r="AK13" s="11">
        <f t="shared" si="6"/>
        <v>23.549593883954259</v>
      </c>
      <c r="AL13" s="11"/>
      <c r="AM13" s="11">
        <v>10.598879688911405</v>
      </c>
      <c r="AN13" s="11">
        <v>10.626831616525712</v>
      </c>
      <c r="AO13" s="11">
        <v>1.6669830401462578</v>
      </c>
      <c r="AP13" s="11">
        <f t="shared" si="7"/>
        <v>22.892694345583372</v>
      </c>
      <c r="AQ13" s="11"/>
      <c r="AR13" s="11">
        <v>12.397512617546433</v>
      </c>
      <c r="AS13" s="11">
        <v>10.231834383411643</v>
      </c>
      <c r="AT13" s="11">
        <v>2.0472642610847354</v>
      </c>
      <c r="AU13" s="11">
        <f t="shared" si="8"/>
        <v>24.676611262042812</v>
      </c>
    </row>
    <row r="14" spans="1:47" x14ac:dyDescent="0.2">
      <c r="A14" t="str">
        <f>name!E10</f>
        <v>Sales and customer service occupations</v>
      </c>
      <c r="B14" s="11">
        <v>8.3349420349471117</v>
      </c>
      <c r="C14" s="11">
        <v>13.581272900459972</v>
      </c>
      <c r="D14" s="11">
        <v>1.4346995528521975</v>
      </c>
      <c r="E14" s="11">
        <f t="shared" si="0"/>
        <v>23.350914488259281</v>
      </c>
      <c r="F14" s="11"/>
      <c r="G14" s="11">
        <v>8.3840266453409615</v>
      </c>
      <c r="H14" s="11">
        <v>13.444535485447695</v>
      </c>
      <c r="I14" s="11">
        <v>0.96392505365288605</v>
      </c>
      <c r="J14" s="11">
        <f t="shared" si="1"/>
        <v>22.792487184441541</v>
      </c>
      <c r="K14" s="11"/>
      <c r="L14" s="11">
        <v>8.677582595229147</v>
      </c>
      <c r="M14" s="11">
        <v>14.324662188668373</v>
      </c>
      <c r="N14" s="11">
        <v>0.79261904836216313</v>
      </c>
      <c r="O14" s="11">
        <f t="shared" si="2"/>
        <v>23.794863832259683</v>
      </c>
      <c r="Q14" s="10" t="str">
        <f>name!E10</f>
        <v>Sales and customer service occupations</v>
      </c>
      <c r="R14" s="11">
        <v>4.5788804695128729</v>
      </c>
      <c r="S14" s="11">
        <v>3.9959596853182351</v>
      </c>
      <c r="T14" s="11">
        <v>0.89593269350399618</v>
      </c>
      <c r="U14" s="11">
        <f t="shared" si="3"/>
        <v>9.4707728483351037</v>
      </c>
      <c r="V14" s="11"/>
      <c r="W14" s="11">
        <v>4.7578286684685906</v>
      </c>
      <c r="X14" s="11">
        <v>4.6426237886006776</v>
      </c>
      <c r="Y14" s="11">
        <v>0.57820206179687328</v>
      </c>
      <c r="Z14" s="11">
        <f t="shared" si="4"/>
        <v>9.97865451886614</v>
      </c>
      <c r="AA14" s="11"/>
      <c r="AB14" s="11">
        <v>5.1842964008887922</v>
      </c>
      <c r="AC14" s="11">
        <v>5.2969846566932297</v>
      </c>
      <c r="AD14" s="11">
        <v>0.52386657431207639</v>
      </c>
      <c r="AE14" s="11">
        <f t="shared" si="5"/>
        <v>11.005147631894099</v>
      </c>
      <c r="AG14" s="10" t="str">
        <f>name!E10</f>
        <v>Sales and customer service occupations</v>
      </c>
      <c r="AH14" s="11">
        <v>3.756061565434242</v>
      </c>
      <c r="AI14" s="11">
        <v>9.5853132151417419</v>
      </c>
      <c r="AJ14" s="11">
        <v>0.53876685934820079</v>
      </c>
      <c r="AK14" s="11">
        <f t="shared" si="6"/>
        <v>13.880141639924185</v>
      </c>
      <c r="AL14" s="11"/>
      <c r="AM14" s="11">
        <v>3.6261979768723744</v>
      </c>
      <c r="AN14" s="11">
        <v>8.8019116968470197</v>
      </c>
      <c r="AO14" s="11">
        <v>0.38572299185601355</v>
      </c>
      <c r="AP14" s="11">
        <f t="shared" si="7"/>
        <v>12.813832665575408</v>
      </c>
      <c r="AQ14" s="11"/>
      <c r="AR14" s="11">
        <v>3.4932861943403548</v>
      </c>
      <c r="AS14" s="11">
        <v>9.0276775319751419</v>
      </c>
      <c r="AT14" s="11">
        <v>0.26875247405008618</v>
      </c>
      <c r="AU14" s="11">
        <f t="shared" si="8"/>
        <v>12.789716200365582</v>
      </c>
    </row>
    <row r="15" spans="1:47" x14ac:dyDescent="0.2">
      <c r="A15" t="str">
        <f>name!E11</f>
        <v>Process, plant and machine operatives</v>
      </c>
      <c r="B15" s="11">
        <v>18.028509005189729</v>
      </c>
      <c r="C15" s="11">
        <v>2.6526317916064883</v>
      </c>
      <c r="D15" s="11">
        <v>2.4592656521645968</v>
      </c>
      <c r="E15" s="11">
        <f t="shared" si="0"/>
        <v>23.140406448960814</v>
      </c>
      <c r="F15" s="11"/>
      <c r="G15" s="11">
        <v>14.590537918488804</v>
      </c>
      <c r="H15" s="11">
        <v>3.654004402269055</v>
      </c>
      <c r="I15" s="11">
        <v>3.2526066670877549</v>
      </c>
      <c r="J15" s="11">
        <f t="shared" si="1"/>
        <v>21.497148987845613</v>
      </c>
      <c r="K15" s="11"/>
      <c r="L15" s="11">
        <v>13.329889150164838</v>
      </c>
      <c r="M15" s="11">
        <v>4.3953718688081933</v>
      </c>
      <c r="N15" s="11">
        <v>3.9983468171618552</v>
      </c>
      <c r="O15" s="11">
        <f t="shared" si="2"/>
        <v>21.723607836134889</v>
      </c>
      <c r="Q15" s="10" t="str">
        <f>name!E11</f>
        <v>Process, plant and machine operatives</v>
      </c>
      <c r="R15" s="11">
        <v>15.905777391546119</v>
      </c>
      <c r="S15" s="11">
        <v>1.9266112087318339</v>
      </c>
      <c r="T15" s="11">
        <v>2.2697403419215152</v>
      </c>
      <c r="U15" s="11">
        <f t="shared" si="3"/>
        <v>20.102128942199467</v>
      </c>
      <c r="V15" s="11"/>
      <c r="W15" s="11">
        <v>12.897995041939987</v>
      </c>
      <c r="X15" s="11">
        <v>2.8927869070345462</v>
      </c>
      <c r="Y15" s="11">
        <v>2.9897838455038976</v>
      </c>
      <c r="Z15" s="11">
        <f t="shared" si="4"/>
        <v>18.780565794478431</v>
      </c>
      <c r="AA15" s="11"/>
      <c r="AB15" s="11">
        <v>11.397575499159393</v>
      </c>
      <c r="AC15" s="11">
        <v>3.258004765892069</v>
      </c>
      <c r="AD15" s="11">
        <v>3.6744605265492791</v>
      </c>
      <c r="AE15" s="11">
        <f t="shared" si="5"/>
        <v>18.330040791600741</v>
      </c>
      <c r="AG15" s="10" t="str">
        <f>name!E11</f>
        <v>Process, plant and machine operatives</v>
      </c>
      <c r="AH15" s="11">
        <v>2.1227316136436074</v>
      </c>
      <c r="AI15" s="11">
        <v>0.72602058287465454</v>
      </c>
      <c r="AJ15" s="11">
        <v>0.189525310243081</v>
      </c>
      <c r="AK15" s="11">
        <f t="shared" si="6"/>
        <v>3.038277506761343</v>
      </c>
      <c r="AL15" s="11"/>
      <c r="AM15" s="11">
        <v>1.6925428765488186</v>
      </c>
      <c r="AN15" s="11">
        <v>0.76121749523450788</v>
      </c>
      <c r="AO15" s="11">
        <v>0.26282282158385611</v>
      </c>
      <c r="AP15" s="11">
        <f t="shared" si="7"/>
        <v>2.7165831933671827</v>
      </c>
      <c r="AQ15" s="11"/>
      <c r="AR15" s="11">
        <v>1.9323136510054519</v>
      </c>
      <c r="AS15" s="11">
        <v>1.1373671029161259</v>
      </c>
      <c r="AT15" s="11">
        <v>0.32388629061257718</v>
      </c>
      <c r="AU15" s="11">
        <f t="shared" si="8"/>
        <v>3.3935670445341546</v>
      </c>
    </row>
    <row r="16" spans="1:47" x14ac:dyDescent="0.2">
      <c r="A16" t="str">
        <f>name!E12</f>
        <v>Elementary occupations</v>
      </c>
      <c r="B16" s="11">
        <v>13.709102812408007</v>
      </c>
      <c r="C16" s="11">
        <v>15.750024978931313</v>
      </c>
      <c r="D16" s="11">
        <v>3.1438891847743524</v>
      </c>
      <c r="E16" s="11">
        <f t="shared" si="0"/>
        <v>32.603016976113672</v>
      </c>
      <c r="F16" s="11"/>
      <c r="G16" s="11">
        <v>12.480433380611164</v>
      </c>
      <c r="H16" s="11">
        <v>15.570781259678601</v>
      </c>
      <c r="I16" s="11">
        <v>3.4835472270600207</v>
      </c>
      <c r="J16" s="11">
        <f t="shared" si="1"/>
        <v>31.534761867349786</v>
      </c>
      <c r="K16" s="11"/>
      <c r="L16" s="11">
        <v>13.729956278250988</v>
      </c>
      <c r="M16" s="11">
        <v>13.637873124518622</v>
      </c>
      <c r="N16" s="11">
        <v>4.4713121718820279</v>
      </c>
      <c r="O16" s="11">
        <f t="shared" si="2"/>
        <v>31.839141574651634</v>
      </c>
      <c r="Q16" s="10" t="str">
        <f>name!E12</f>
        <v>Elementary occupations</v>
      </c>
      <c r="R16" s="11">
        <v>10.724302892354656</v>
      </c>
      <c r="S16" s="11">
        <v>5.4634832357085887</v>
      </c>
      <c r="T16" s="11">
        <v>1.5526017268548953</v>
      </c>
      <c r="U16" s="11">
        <f t="shared" si="3"/>
        <v>17.74038785491814</v>
      </c>
      <c r="V16" s="11"/>
      <c r="W16" s="11">
        <v>9.7747732725715988</v>
      </c>
      <c r="X16" s="11">
        <v>5.5324812965912145</v>
      </c>
      <c r="Y16" s="11">
        <v>1.6178757925457443</v>
      </c>
      <c r="Z16" s="11">
        <f t="shared" si="4"/>
        <v>16.925130361708558</v>
      </c>
      <c r="AA16" s="11"/>
      <c r="AB16" s="11">
        <v>10.747250731267696</v>
      </c>
      <c r="AC16" s="11">
        <v>4.9603558560290972</v>
      </c>
      <c r="AD16" s="11">
        <v>2.1618735023177966</v>
      </c>
      <c r="AE16" s="11">
        <f t="shared" si="5"/>
        <v>17.869480089614591</v>
      </c>
      <c r="AG16" s="10" t="str">
        <f>name!E12</f>
        <v>Elementary occupations</v>
      </c>
      <c r="AH16" s="11">
        <v>2.9847999200533502</v>
      </c>
      <c r="AI16" s="11">
        <v>10.286541743222731</v>
      </c>
      <c r="AJ16" s="11">
        <v>1.5912874579194571</v>
      </c>
      <c r="AK16" s="11">
        <f t="shared" si="6"/>
        <v>14.862629121195537</v>
      </c>
      <c r="AL16" s="11"/>
      <c r="AM16" s="11">
        <v>2.7056601080395768</v>
      </c>
      <c r="AN16" s="11">
        <v>10.038299963087379</v>
      </c>
      <c r="AO16" s="11">
        <v>1.8656714345142769</v>
      </c>
      <c r="AP16" s="11">
        <f t="shared" si="7"/>
        <v>14.609631505641232</v>
      </c>
      <c r="AQ16" s="11"/>
      <c r="AR16" s="11">
        <v>2.9827055469833006</v>
      </c>
      <c r="AS16" s="11">
        <v>8.6775172684895256</v>
      </c>
      <c r="AT16" s="11">
        <v>2.3094386695642304</v>
      </c>
      <c r="AU16" s="11">
        <f t="shared" si="8"/>
        <v>13.969661485037056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167.11718415000007</v>
      </c>
      <c r="C18" s="34">
        <f t="shared" ref="C18:D18" si="9">SUM(C8:C16)</f>
        <v>80.580725517968645</v>
      </c>
      <c r="D18" s="34">
        <f t="shared" si="9"/>
        <v>34.933090332031327</v>
      </c>
      <c r="E18" s="34">
        <f t="shared" si="0"/>
        <v>282.63100000000003</v>
      </c>
      <c r="F18" s="34"/>
      <c r="G18" s="34">
        <f>SUM(G8:G16)</f>
        <v>171.47376802583571</v>
      </c>
      <c r="H18" s="34">
        <f t="shared" ref="H18:I18" si="10">SUM(H8:H16)</f>
        <v>85.90214502063472</v>
      </c>
      <c r="I18" s="34">
        <f t="shared" si="10"/>
        <v>37.534086953529503</v>
      </c>
      <c r="J18" s="34">
        <f t="shared" ref="J18" si="11">SUM(G18:I18)</f>
        <v>294.90999999999991</v>
      </c>
      <c r="K18" s="34"/>
      <c r="L18" s="34">
        <f>SUM(L8:L16)</f>
        <v>184.30323166955122</v>
      </c>
      <c r="M18" s="34">
        <f t="shared" ref="M18:N18" si="12">SUM(M8:M16)</f>
        <v>90.885185271327288</v>
      </c>
      <c r="N18" s="34">
        <f t="shared" si="12"/>
        <v>40.073583059121262</v>
      </c>
      <c r="O18" s="34">
        <f>SUM(L18:N18)</f>
        <v>315.26199999999972</v>
      </c>
      <c r="Q18" s="231" t="str">
        <f>name!E3</f>
        <v>All occupations</v>
      </c>
      <c r="R18" s="34">
        <f>SUM(R8:R16)</f>
        <v>107.93415172155457</v>
      </c>
      <c r="S18" s="34">
        <f t="shared" ref="S18:T18" si="13">SUM(S8:S16)</f>
        <v>21.788309499073513</v>
      </c>
      <c r="T18" s="34">
        <f t="shared" si="13"/>
        <v>24.091322009687623</v>
      </c>
      <c r="U18" s="34">
        <f t="shared" ref="U18" si="14">SUM(R18:T18)</f>
        <v>153.81378323031569</v>
      </c>
      <c r="V18" s="34"/>
      <c r="W18" s="34">
        <f>SUM(W8:W16)</f>
        <v>106.64031634705466</v>
      </c>
      <c r="X18" s="34">
        <f t="shared" ref="X18:Y18" si="15">SUM(X8:X16)</f>
        <v>26.014416061031326</v>
      </c>
      <c r="Y18" s="34">
        <f t="shared" si="15"/>
        <v>26.494730820208567</v>
      </c>
      <c r="Z18" s="34">
        <f t="shared" ref="Z18" si="16">SUM(W18:Y18)</f>
        <v>159.14946322829454</v>
      </c>
      <c r="AA18" s="34"/>
      <c r="AB18" s="34">
        <f>SUM(AB8:AB16)</f>
        <v>110.74658960969644</v>
      </c>
      <c r="AC18" s="34">
        <f t="shared" ref="AC18:AD18" si="17">SUM(AC8:AC16)</f>
        <v>28.962125647226614</v>
      </c>
      <c r="AD18" s="34">
        <f t="shared" si="17"/>
        <v>28.075066951597346</v>
      </c>
      <c r="AE18" s="34">
        <f t="shared" ref="AE18" si="18">SUM(AB18:AD18)</f>
        <v>167.78378220852039</v>
      </c>
      <c r="AG18" s="231" t="str">
        <f>name!E3</f>
        <v>All occupations</v>
      </c>
      <c r="AH18" s="34">
        <f>SUM(AH8:AH16)</f>
        <v>59.183032428445465</v>
      </c>
      <c r="AI18" s="34">
        <f t="shared" ref="AI18:AJ18" si="19">SUM(AI8:AI16)</f>
        <v>58.792416018895153</v>
      </c>
      <c r="AJ18" s="34">
        <f t="shared" si="19"/>
        <v>10.841768322343709</v>
      </c>
      <c r="AK18" s="34">
        <f t="shared" si="6"/>
        <v>128.81721676968434</v>
      </c>
      <c r="AL18" s="34"/>
      <c r="AM18" s="34">
        <f>SUM(AM8:AM16)</f>
        <v>64.833451678781103</v>
      </c>
      <c r="AN18" s="34">
        <f t="shared" ref="AN18:AO18" si="20">SUM(AN8:AN16)</f>
        <v>59.887728959603393</v>
      </c>
      <c r="AO18" s="34">
        <f t="shared" si="20"/>
        <v>11.039356133320936</v>
      </c>
      <c r="AP18" s="34">
        <f t="shared" si="7"/>
        <v>135.76053677170543</v>
      </c>
      <c r="AQ18" s="34"/>
      <c r="AR18" s="34">
        <f>SUM(AR8:AR16)</f>
        <v>73.556642059854852</v>
      </c>
      <c r="AS18" s="34">
        <f t="shared" ref="AS18:AT18" si="21">SUM(AS8:AS16)</f>
        <v>61.923059624100652</v>
      </c>
      <c r="AT18" s="34">
        <f t="shared" si="21"/>
        <v>11.998516107523908</v>
      </c>
      <c r="AU18" s="34">
        <f t="shared" si="8"/>
        <v>147.47821779147941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10.502162354949501</v>
      </c>
      <c r="C26" s="18">
        <f t="shared" ref="C26:O26" si="22">C8/C$18*100</f>
        <v>3.1142001878694421</v>
      </c>
      <c r="D26" s="18">
        <f t="shared" si="22"/>
        <v>11.495685011864346</v>
      </c>
      <c r="E26" s="18">
        <f t="shared" si="22"/>
        <v>8.518584704933442</v>
      </c>
      <c r="F26" s="18"/>
      <c r="G26" s="18">
        <f t="shared" si="22"/>
        <v>11.732216580608382</v>
      </c>
      <c r="H26" s="18">
        <f t="shared" si="22"/>
        <v>4.7655080196378572</v>
      </c>
      <c r="I26" s="18">
        <f t="shared" si="22"/>
        <v>12.772649892177743</v>
      </c>
      <c r="J26" s="18">
        <f t="shared" si="22"/>
        <v>9.8353548440270711</v>
      </c>
      <c r="K26" s="18"/>
      <c r="L26" s="18">
        <f t="shared" si="22"/>
        <v>11.046882827155786</v>
      </c>
      <c r="M26" s="18">
        <f t="shared" si="22"/>
        <v>5.3437957120491761</v>
      </c>
      <c r="N26" s="18">
        <f t="shared" si="22"/>
        <v>13.073087895360169</v>
      </c>
      <c r="O26" s="18">
        <f t="shared" si="22"/>
        <v>9.66032551298699</v>
      </c>
      <c r="Q26" t="str">
        <f>$A$8</f>
        <v>Managers, directors and senior officials</v>
      </c>
      <c r="R26" s="18">
        <f>R8/R$18*100</f>
        <v>11.542208945557164</v>
      </c>
      <c r="S26" s="18">
        <f t="shared" ref="S26:U26" si="23">S8/S$18*100</f>
        <v>4.9418142182644917</v>
      </c>
      <c r="T26" s="18">
        <f t="shared" si="23"/>
        <v>11.484889122319672</v>
      </c>
      <c r="U26" s="18">
        <f t="shared" si="23"/>
        <v>10.598260032760109</v>
      </c>
      <c r="V26" s="18"/>
      <c r="W26" s="18">
        <f t="shared" ref="W26:Z26" si="24">W8/W$18*100</f>
        <v>12.924820476500843</v>
      </c>
      <c r="X26" s="18">
        <f t="shared" si="24"/>
        <v>7.1319149687160497</v>
      </c>
      <c r="Y26" s="18">
        <f t="shared" si="24"/>
        <v>11.514364738175455</v>
      </c>
      <c r="Z26" s="18">
        <f t="shared" si="24"/>
        <v>11.743109301435647</v>
      </c>
      <c r="AA26" s="18"/>
      <c r="AB26" s="18">
        <f t="shared" ref="AB26:AE26" si="25">AB8/AB$18*100</f>
        <v>12.162369482836395</v>
      </c>
      <c r="AC26" s="18">
        <f t="shared" si="25"/>
        <v>7.114080532674909</v>
      </c>
      <c r="AD26" s="18">
        <f t="shared" si="25"/>
        <v>11.994716695038333</v>
      </c>
      <c r="AE26" s="18">
        <f t="shared" si="25"/>
        <v>11.262902084178176</v>
      </c>
      <c r="AG26" t="str">
        <f>$A$8</f>
        <v>Managers, directors and senior officials</v>
      </c>
      <c r="AH26" s="18">
        <f>AH8/AH$18*100</f>
        <v>8.6053932658722552</v>
      </c>
      <c r="AI26" s="18">
        <f t="shared" ref="AI26:AK26" si="26">AI8/AI$18*100</f>
        <v>2.4368913981388283</v>
      </c>
      <c r="AJ26" s="18">
        <f t="shared" si="26"/>
        <v>11.51967438736739</v>
      </c>
      <c r="AK26" s="18">
        <f t="shared" si="26"/>
        <v>6.0353550708411881</v>
      </c>
      <c r="AL26" s="18"/>
      <c r="AM26" s="18">
        <f t="shared" ref="AM26:AP26" si="27">AM8/AM$18*100</f>
        <v>9.7705802117039937</v>
      </c>
      <c r="AN26" s="18">
        <f t="shared" si="27"/>
        <v>3.7375729816510139</v>
      </c>
      <c r="AO26" s="18">
        <f t="shared" si="27"/>
        <v>15.792565732172131</v>
      </c>
      <c r="AP26" s="18">
        <f t="shared" si="27"/>
        <v>7.5989310268575432</v>
      </c>
      <c r="AQ26" s="18"/>
      <c r="AR26" s="18">
        <f t="shared" ref="AR26:AU26" si="28">AR8/AR$18*100</f>
        <v>9.3674105264595653</v>
      </c>
      <c r="AS26" s="18">
        <f t="shared" si="28"/>
        <v>4.5158131847390202</v>
      </c>
      <c r="AT26" s="18">
        <f t="shared" si="28"/>
        <v>15.596345219549224</v>
      </c>
      <c r="AU26" s="18">
        <f t="shared" si="28"/>
        <v>7.8370979040569795</v>
      </c>
    </row>
    <row r="27" spans="1:47" x14ac:dyDescent="0.2">
      <c r="A27" t="str">
        <f>$A$9</f>
        <v>Professional occupations</v>
      </c>
      <c r="B27" s="18">
        <f t="shared" ref="B27:B34" si="29">B9/B$18*100</f>
        <v>20.743482493643899</v>
      </c>
      <c r="C27" s="18">
        <f t="shared" ref="C27:O27" si="30">C9/C$18*100</f>
        <v>12.163916915076632</v>
      </c>
      <c r="D27" s="18">
        <f t="shared" si="30"/>
        <v>16.185522210034708</v>
      </c>
      <c r="E27" s="18">
        <f t="shared" si="30"/>
        <v>17.73400633120216</v>
      </c>
      <c r="F27" s="18"/>
      <c r="G27" s="18">
        <f t="shared" si="30"/>
        <v>24.291998375921775</v>
      </c>
      <c r="H27" s="18">
        <f t="shared" si="30"/>
        <v>14.081545952427627</v>
      </c>
      <c r="I27" s="18">
        <f t="shared" si="30"/>
        <v>18.297243601687995</v>
      </c>
      <c r="J27" s="18">
        <f t="shared" si="30"/>
        <v>20.554900916457996</v>
      </c>
      <c r="K27" s="18"/>
      <c r="L27" s="18">
        <f t="shared" si="30"/>
        <v>27.726158212967633</v>
      </c>
      <c r="M27" s="18">
        <f t="shared" si="30"/>
        <v>16.329450211386266</v>
      </c>
      <c r="N27" s="18">
        <f t="shared" si="30"/>
        <v>16.185794522558929</v>
      </c>
      <c r="O27" s="18">
        <f t="shared" si="30"/>
        <v>22.973743900151629</v>
      </c>
      <c r="Q27" t="str">
        <f>$A$9</f>
        <v>Professional occupations</v>
      </c>
      <c r="R27" s="18">
        <f t="shared" ref="R27:U27" si="31">R9/R$18*100</f>
        <v>19.265312740492821</v>
      </c>
      <c r="S27" s="18">
        <f t="shared" si="31"/>
        <v>8.2041583809713003</v>
      </c>
      <c r="T27" s="18">
        <f t="shared" si="31"/>
        <v>16.206316810801706</v>
      </c>
      <c r="U27" s="18">
        <f t="shared" si="31"/>
        <v>17.219338030283833</v>
      </c>
      <c r="V27" s="18"/>
      <c r="W27" s="18">
        <f t="shared" ref="W27:Z27" si="32">W9/W$18*100</f>
        <v>22.843098318888988</v>
      </c>
      <c r="X27" s="18">
        <f t="shared" si="32"/>
        <v>10.039398872870596</v>
      </c>
      <c r="Y27" s="18">
        <f t="shared" si="32"/>
        <v>18.984413418253531</v>
      </c>
      <c r="Z27" s="18">
        <f t="shared" si="32"/>
        <v>20.107835670550596</v>
      </c>
      <c r="AA27" s="18"/>
      <c r="AB27" s="18">
        <f t="shared" ref="AB27:AE27" si="33">AB9/AB$18*100</f>
        <v>27.537483338411274</v>
      </c>
      <c r="AC27" s="18">
        <f t="shared" si="33"/>
        <v>12.67024910145482</v>
      </c>
      <c r="AD27" s="18">
        <f t="shared" si="33"/>
        <v>16.110368146309657</v>
      </c>
      <c r="AE27" s="18">
        <f t="shared" si="33"/>
        <v>23.05907833294113</v>
      </c>
      <c r="AG27" t="str">
        <f>$A$9</f>
        <v>Professional occupations</v>
      </c>
      <c r="AH27" s="18">
        <f t="shared" ref="AH27:AK27" si="34">AH9/AH$18*100</f>
        <v>23.439272010676806</v>
      </c>
      <c r="AI27" s="18">
        <f>AI9/AI$18*100</f>
        <v>13.631392659821607</v>
      </c>
      <c r="AJ27" s="18">
        <f t="shared" si="34"/>
        <v>16.139314856377442</v>
      </c>
      <c r="AK27" s="18">
        <f t="shared" si="34"/>
        <v>18.348544360031831</v>
      </c>
      <c r="AL27" s="18"/>
      <c r="AM27" s="18">
        <f t="shared" ref="AM27:AP27" si="35">AM9/AM$18*100</f>
        <v>26.675199585118087</v>
      </c>
      <c r="AN27" s="18">
        <f t="shared" si="35"/>
        <v>15.837399743083294</v>
      </c>
      <c r="AO27" s="18">
        <f t="shared" si="35"/>
        <v>16.648018855443748</v>
      </c>
      <c r="AP27" s="18">
        <f t="shared" si="35"/>
        <v>21.078986896125521</v>
      </c>
      <c r="AQ27" s="18"/>
      <c r="AR27" s="18">
        <f t="shared" ref="AR27:AU27" si="36">AR9/AR$18*100</f>
        <v>28.010226358508433</v>
      </c>
      <c r="AS27" s="18">
        <f t="shared" si="36"/>
        <v>18.040900565384259</v>
      </c>
      <c r="AT27" s="18">
        <f t="shared" si="36"/>
        <v>16.362283060319598</v>
      </c>
      <c r="AU27" s="18">
        <f t="shared" si="36"/>
        <v>22.876660180939005</v>
      </c>
    </row>
    <row r="28" spans="1:47" x14ac:dyDescent="0.2">
      <c r="A28" t="str">
        <f>$A$10</f>
        <v>Associate professional occupations</v>
      </c>
      <c r="B28" s="18">
        <f t="shared" si="29"/>
        <v>12.64885652543119</v>
      </c>
      <c r="C28" s="18">
        <f t="shared" ref="C28:O28" si="37">C10/C$18*100</f>
        <v>8.055237251205579</v>
      </c>
      <c r="D28" s="18">
        <f t="shared" si="37"/>
        <v>13.199240779839972</v>
      </c>
      <c r="E28" s="18">
        <f t="shared" si="37"/>
        <v>11.407200263401073</v>
      </c>
      <c r="F28" s="18"/>
      <c r="G28" s="18">
        <f t="shared" si="37"/>
        <v>14.413838632457079</v>
      </c>
      <c r="H28" s="18">
        <f t="shared" si="37"/>
        <v>9.2267985416603153</v>
      </c>
      <c r="I28" s="18">
        <f t="shared" si="37"/>
        <v>12.101735390771081</v>
      </c>
      <c r="J28" s="18">
        <f t="shared" si="37"/>
        <v>12.608675856605297</v>
      </c>
      <c r="K28" s="18"/>
      <c r="L28" s="18">
        <f t="shared" si="37"/>
        <v>15.458315505668786</v>
      </c>
      <c r="M28" s="18">
        <f t="shared" si="37"/>
        <v>11.221264276838621</v>
      </c>
      <c r="N28" s="18">
        <f t="shared" si="37"/>
        <v>11.8650138306828</v>
      </c>
      <c r="O28" s="18">
        <f t="shared" si="37"/>
        <v>13.780087051033069</v>
      </c>
      <c r="Q28" t="str">
        <f>$A$10</f>
        <v>Associate professional occupations</v>
      </c>
      <c r="R28" s="18">
        <f t="shared" ref="R28:U28" si="38">R10/R$18*100</f>
        <v>12.487205530876224</v>
      </c>
      <c r="S28" s="18">
        <f t="shared" si="38"/>
        <v>8.0571256362876316</v>
      </c>
      <c r="T28" s="18">
        <f t="shared" si="38"/>
        <v>11.68681230899417</v>
      </c>
      <c r="U28" s="18">
        <f t="shared" si="38"/>
        <v>11.734304976325491</v>
      </c>
      <c r="V28" s="18"/>
      <c r="W28" s="18">
        <f t="shared" ref="W28:Z28" si="39">W10/W$18*100</f>
        <v>14.214283888609042</v>
      </c>
      <c r="X28" s="18">
        <f t="shared" si="39"/>
        <v>9.4213405833787629</v>
      </c>
      <c r="Y28" s="18">
        <f t="shared" si="39"/>
        <v>11.336281124823383</v>
      </c>
      <c r="Z28" s="18">
        <f t="shared" si="39"/>
        <v>12.951712681961148</v>
      </c>
      <c r="AA28" s="18"/>
      <c r="AB28" s="18">
        <f t="shared" ref="AB28:AE28" si="40">AB10/AB$18*100</f>
        <v>13.302215853563503</v>
      </c>
      <c r="AC28" s="18">
        <f t="shared" si="40"/>
        <v>9.1623348493702608</v>
      </c>
      <c r="AD28" s="18">
        <f t="shared" si="40"/>
        <v>11.360648284740151</v>
      </c>
      <c r="AE28" s="18">
        <f t="shared" si="40"/>
        <v>12.262726869598282</v>
      </c>
      <c r="AG28" t="str">
        <f>$A$10</f>
        <v>Associate professional occupations</v>
      </c>
      <c r="AH28" s="18">
        <f t="shared" ref="AH28:AK28" si="41">AH10/AH$18*100</f>
        <v>12.943665058490595</v>
      </c>
      <c r="AI28" s="18">
        <f t="shared" si="41"/>
        <v>8.0545374208293588</v>
      </c>
      <c r="AJ28" s="18">
        <f t="shared" si="41"/>
        <v>16.559984177452904</v>
      </c>
      <c r="AK28" s="18">
        <f t="shared" si="41"/>
        <v>11.016621933352793</v>
      </c>
      <c r="AL28" s="18"/>
      <c r="AM28" s="18">
        <f t="shared" ref="AM28:AP28" si="42">AM10/AM$18*100</f>
        <v>14.742073216016577</v>
      </c>
      <c r="AN28" s="18">
        <f t="shared" si="42"/>
        <v>9.1422921210204571</v>
      </c>
      <c r="AO28" s="18">
        <f t="shared" si="42"/>
        <v>13.938844773468714</v>
      </c>
      <c r="AP28" s="18">
        <f t="shared" si="42"/>
        <v>12.206540391313728</v>
      </c>
      <c r="AQ28" s="18"/>
      <c r="AR28" s="18">
        <f t="shared" ref="AR28:AU28" si="43">AR10/AR$18*100</f>
        <v>18.704530621565599</v>
      </c>
      <c r="AS28" s="18">
        <f t="shared" si="43"/>
        <v>12.184249199403759</v>
      </c>
      <c r="AT28" s="18">
        <f t="shared" si="43"/>
        <v>13.045167805017954</v>
      </c>
      <c r="AU28" s="18">
        <f t="shared" si="43"/>
        <v>15.506365236559416</v>
      </c>
    </row>
    <row r="29" spans="1:47" x14ac:dyDescent="0.2">
      <c r="A29" t="str">
        <f>$A$11</f>
        <v>Administrative and secretarial occupations</v>
      </c>
      <c r="B29" s="18">
        <f t="shared" si="29"/>
        <v>11.116262332905116</v>
      </c>
      <c r="C29" s="18">
        <f t="shared" ref="C29:O29" si="44">C11/C$18*100</f>
        <v>17.770881361472256</v>
      </c>
      <c r="D29" s="18">
        <f t="shared" si="44"/>
        <v>3.6425402748608615</v>
      </c>
      <c r="E29" s="18">
        <f t="shared" si="44"/>
        <v>12.08980671267048</v>
      </c>
      <c r="F29" s="18"/>
      <c r="G29" s="18">
        <f t="shared" si="44"/>
        <v>11.178012000039162</v>
      </c>
      <c r="H29" s="18">
        <f t="shared" si="44"/>
        <v>16.709176312995215</v>
      </c>
      <c r="I29" s="18">
        <f t="shared" si="44"/>
        <v>2.7764747630108464</v>
      </c>
      <c r="J29" s="18">
        <f t="shared" si="44"/>
        <v>11.71985476476933</v>
      </c>
      <c r="K29" s="18"/>
      <c r="L29" s="18">
        <f t="shared" si="44"/>
        <v>10.635621895372767</v>
      </c>
      <c r="M29" s="18">
        <f t="shared" si="44"/>
        <v>14.547155209559111</v>
      </c>
      <c r="N29" s="18">
        <f t="shared" si="44"/>
        <v>2.3416871072406829</v>
      </c>
      <c r="O29" s="18">
        <f t="shared" si="44"/>
        <v>10.708998151742547</v>
      </c>
      <c r="Q29" t="str">
        <f>$A$11</f>
        <v>Administrative and secretarial occupations</v>
      </c>
      <c r="R29" s="18">
        <f t="shared" ref="R29:U29" si="45">R11/R$18*100</f>
        <v>6.1063755487224549</v>
      </c>
      <c r="S29" s="18">
        <f t="shared" si="45"/>
        <v>10.502518316915751</v>
      </c>
      <c r="T29" s="18">
        <f t="shared" si="45"/>
        <v>1.5257643367306035</v>
      </c>
      <c r="U29" s="18">
        <f t="shared" si="45"/>
        <v>6.0116606267706461</v>
      </c>
      <c r="V29" s="18"/>
      <c r="W29" s="18">
        <f t="shared" ref="W29:Z29" si="46">W11/W$18*100</f>
        <v>6.9374128875412726</v>
      </c>
      <c r="X29" s="18">
        <f t="shared" si="46"/>
        <v>10.655862031275905</v>
      </c>
      <c r="Y29" s="18">
        <f t="shared" si="46"/>
        <v>1.2941457163763697</v>
      </c>
      <c r="Z29" s="18">
        <f t="shared" si="46"/>
        <v>6.6057525699446034</v>
      </c>
      <c r="AA29" s="18"/>
      <c r="AB29" s="18">
        <f t="shared" ref="AB29:AE29" si="47">AB11/AB$18*100</f>
        <v>8.5618292541566134</v>
      </c>
      <c r="AC29" s="18">
        <f t="shared" si="47"/>
        <v>10.145278689019484</v>
      </c>
      <c r="AD29" s="18">
        <f t="shared" si="47"/>
        <v>1.6977594934400861</v>
      </c>
      <c r="AE29" s="18">
        <f t="shared" si="47"/>
        <v>7.6866007030352677</v>
      </c>
      <c r="AG29" t="str">
        <f>$A$11</f>
        <v>Administrative and secretarial occupations</v>
      </c>
      <c r="AH29" s="18">
        <f t="shared" ref="AH29:AK29" si="48">AH11/AH$18*100</f>
        <v>20.25296685924981</v>
      </c>
      <c r="AI29" s="18">
        <f t="shared" si="48"/>
        <v>20.464516940515797</v>
      </c>
      <c r="AJ29" s="18">
        <f t="shared" si="48"/>
        <v>8.3461946264076996</v>
      </c>
      <c r="AK29" s="18">
        <f t="shared" si="48"/>
        <v>19.34739749085292</v>
      </c>
      <c r="AL29" s="18"/>
      <c r="AM29" s="18">
        <f t="shared" ref="AM29:AP29" si="49">AM11/AM$18*100</f>
        <v>18.153096916053553</v>
      </c>
      <c r="AN29" s="18">
        <f t="shared" si="49"/>
        <v>19.338653820466746</v>
      </c>
      <c r="AO29" s="18">
        <f t="shared" si="49"/>
        <v>6.3341015487808479</v>
      </c>
      <c r="AP29" s="18">
        <f t="shared" si="49"/>
        <v>17.715018297229875</v>
      </c>
      <c r="AQ29" s="18"/>
      <c r="AR29" s="18">
        <f t="shared" ref="AR29:AU29" si="50">AR11/AR$18*100</f>
        <v>13.757915900929587</v>
      </c>
      <c r="AS29" s="18">
        <f t="shared" si="50"/>
        <v>16.605963376425375</v>
      </c>
      <c r="AT29" s="18">
        <f t="shared" si="50"/>
        <v>3.8483993296043897</v>
      </c>
      <c r="AU29" s="18">
        <f t="shared" si="50"/>
        <v>14.14753492602398</v>
      </c>
    </row>
    <row r="30" spans="1:47" x14ac:dyDescent="0.2">
      <c r="A30" t="str">
        <f>$A$12</f>
        <v>Skilled trades occupations</v>
      </c>
      <c r="B30" s="18">
        <f t="shared" si="29"/>
        <v>13.154502730413506</v>
      </c>
      <c r="C30" s="18">
        <f t="shared" ref="C30:O30" si="51">C12/C$18*100</f>
        <v>3.9057191232676938</v>
      </c>
      <c r="D30" s="18">
        <f t="shared" si="51"/>
        <v>28.693458470457458</v>
      </c>
      <c r="E30" s="18">
        <f t="shared" si="51"/>
        <v>12.438197906490748</v>
      </c>
      <c r="F30" s="18"/>
      <c r="G30" s="18">
        <f t="shared" si="51"/>
        <v>10.09188696805403</v>
      </c>
      <c r="H30" s="18">
        <f t="shared" si="51"/>
        <v>3.0916174423204188</v>
      </c>
      <c r="I30" s="18">
        <f t="shared" si="51"/>
        <v>28.068680301986532</v>
      </c>
      <c r="J30" s="18">
        <f t="shared" si="51"/>
        <v>10.340791230908303</v>
      </c>
      <c r="K30" s="18"/>
      <c r="L30" s="18">
        <f t="shared" si="51"/>
        <v>7.5852644056767646</v>
      </c>
      <c r="M30" s="18">
        <f t="shared" si="51"/>
        <v>3.6314000105890254</v>
      </c>
      <c r="N30" s="18">
        <f t="shared" si="51"/>
        <v>26.848567030748459</v>
      </c>
      <c r="O30" s="18">
        <f t="shared" si="51"/>
        <v>8.894023024392455</v>
      </c>
      <c r="Q30" t="str">
        <f>$A$12</f>
        <v>Skilled trades occupations</v>
      </c>
      <c r="R30" s="18">
        <f t="shared" ref="R30:U30" si="52">R12/R$18*100</f>
        <v>19.297194562805998</v>
      </c>
      <c r="S30" s="18">
        <f t="shared" si="52"/>
        <v>10.140722955027133</v>
      </c>
      <c r="T30" s="18">
        <f t="shared" si="52"/>
        <v>37.999651707339858</v>
      </c>
      <c r="U30" s="18">
        <f t="shared" si="52"/>
        <v>20.929446724211129</v>
      </c>
      <c r="V30" s="18"/>
      <c r="W30" s="18">
        <f t="shared" ref="W30:Z30" si="53">W12/W$18*100</f>
        <v>15.051436113656122</v>
      </c>
      <c r="X30" s="18">
        <f t="shared" si="53"/>
        <v>6.8265834858041234</v>
      </c>
      <c r="Y30" s="18">
        <f t="shared" si="53"/>
        <v>35.842603942895245</v>
      </c>
      <c r="Z30" s="18">
        <f t="shared" si="53"/>
        <v>17.168261706015191</v>
      </c>
      <c r="AA30" s="18"/>
      <c r="AB30" s="18">
        <f t="shared" ref="AB30:AE30" si="54">AB12/AB$18*100</f>
        <v>11.378303919881285</v>
      </c>
      <c r="AC30" s="18">
        <f t="shared" si="54"/>
        <v>7.7595447295366844</v>
      </c>
      <c r="AD30" s="18">
        <f t="shared" si="54"/>
        <v>34.092694949675803</v>
      </c>
      <c r="AE30" s="18">
        <f t="shared" si="54"/>
        <v>14.554421918616953</v>
      </c>
      <c r="AG30" t="str">
        <f>$A$12</f>
        <v>Skilled trades occupations</v>
      </c>
      <c r="AH30" s="18">
        <f t="shared" ref="AH30:AK30" si="55">AH12/AH$18*100</f>
        <v>1.9518622942748987</v>
      </c>
      <c r="AI30" s="18">
        <f t="shared" si="55"/>
        <v>1.5950436584148222</v>
      </c>
      <c r="AJ30" s="18">
        <f t="shared" si="55"/>
        <v>8.0143135848337508</v>
      </c>
      <c r="AK30" s="18">
        <f t="shared" si="55"/>
        <v>2.2992495752387558</v>
      </c>
      <c r="AL30" s="18"/>
      <c r="AM30" s="18">
        <f t="shared" ref="AM30:AP30" si="56">AM12/AM$18*100</f>
        <v>1.9342480311953247</v>
      </c>
      <c r="AN30" s="18">
        <f t="shared" si="56"/>
        <v>1.4691989215822316</v>
      </c>
      <c r="AO30" s="18">
        <f t="shared" si="56"/>
        <v>9.4110691337913899</v>
      </c>
      <c r="AP30" s="18">
        <f t="shared" si="56"/>
        <v>2.3370790538748949</v>
      </c>
      <c r="AQ30" s="18"/>
      <c r="AR30" s="18">
        <f t="shared" ref="AR30:AU30" si="57">AR12/AR$18*100</f>
        <v>1.8744791021394913</v>
      </c>
      <c r="AS30" s="18">
        <f t="shared" si="57"/>
        <v>1.700619348814943</v>
      </c>
      <c r="AT30" s="18">
        <f t="shared" si="57"/>
        <v>9.8981896251384871</v>
      </c>
      <c r="AU30" s="18">
        <f t="shared" si="57"/>
        <v>2.4542711104878947</v>
      </c>
    </row>
    <row r="31" spans="1:47" x14ac:dyDescent="0.2">
      <c r="A31" t="str">
        <f>$A$13</f>
        <v>Caring, leisure and other service occupations</v>
      </c>
      <c r="B31" s="18">
        <f t="shared" si="29"/>
        <v>7.8560182340303806</v>
      </c>
      <c r="C31" s="18">
        <f t="shared" ref="C31:O31" si="58">C13/C$18*100</f>
        <v>15.298258489535568</v>
      </c>
      <c r="D31" s="18">
        <f t="shared" si="58"/>
        <v>6.6368833680344244</v>
      </c>
      <c r="E31" s="18">
        <f t="shared" si="58"/>
        <v>9.8271854834364074</v>
      </c>
      <c r="F31" s="18"/>
      <c r="G31" s="18">
        <f t="shared" si="58"/>
        <v>7.615416636568499</v>
      </c>
      <c r="H31" s="18">
        <f t="shared" si="58"/>
        <v>14.094497645178894</v>
      </c>
      <c r="I31" s="18">
        <f t="shared" si="58"/>
        <v>5.4683199311820978</v>
      </c>
      <c r="J31" s="18">
        <f t="shared" si="58"/>
        <v>9.229392568088219</v>
      </c>
      <c r="K31" s="18"/>
      <c r="L31" s="18">
        <f t="shared" si="58"/>
        <v>8.157197530350988</v>
      </c>
      <c r="M31" s="18">
        <f t="shared" si="58"/>
        <v>13.323874426930937</v>
      </c>
      <c r="N31" s="18">
        <f t="shared" si="58"/>
        <v>6.5726729759686648</v>
      </c>
      <c r="O31" s="18">
        <f t="shared" si="58"/>
        <v>9.4452589226009209</v>
      </c>
      <c r="Q31" t="str">
        <f>$A$13</f>
        <v>Caring, leisure and other service occupations</v>
      </c>
      <c r="R31" s="18">
        <f t="shared" ref="R31:U31" si="59">R13/R$18*100</f>
        <v>2.3868872441487987</v>
      </c>
      <c r="S31" s="18">
        <f t="shared" si="59"/>
        <v>5.8960306372077564</v>
      </c>
      <c r="T31" s="18">
        <f t="shared" si="59"/>
        <v>1.5116099343715332</v>
      </c>
      <c r="U31" s="18">
        <f t="shared" si="59"/>
        <v>2.74687913592919</v>
      </c>
      <c r="V31" s="18"/>
      <c r="W31" s="18">
        <f t="shared" ref="W31:Z31" si="60">W13/W$18*100</f>
        <v>2.306409295218578</v>
      </c>
      <c r="X31" s="18">
        <f t="shared" si="60"/>
        <v>5.6916295452957142</v>
      </c>
      <c r="Y31" s="18">
        <f t="shared" si="60"/>
        <v>1.4550097539650377</v>
      </c>
      <c r="Z31" s="18">
        <f t="shared" si="60"/>
        <v>2.7180156245707923</v>
      </c>
      <c r="AA31" s="18"/>
      <c r="AB31" s="18">
        <f t="shared" ref="AB31:AE31" si="61">AB13/AB$18*100</f>
        <v>2.3806295560440667</v>
      </c>
      <c r="AC31" s="18">
        <f t="shared" si="61"/>
        <v>6.4829273848666391</v>
      </c>
      <c r="AD31" s="18">
        <f t="shared" si="61"/>
        <v>2.0895455179354689</v>
      </c>
      <c r="AE31" s="18">
        <f t="shared" si="61"/>
        <v>3.0400440706409708</v>
      </c>
      <c r="AG31" t="str">
        <f>$A$13</f>
        <v>Caring, leisure and other service occupations</v>
      </c>
      <c r="AH31" s="18">
        <f t="shared" ref="AH31:AK31" si="62">AH13/AH$18*100</f>
        <v>17.830262368286888</v>
      </c>
      <c r="AI31" s="18">
        <f t="shared" si="62"/>
        <v>18.782698563600363</v>
      </c>
      <c r="AJ31" s="18">
        <f t="shared" si="62"/>
        <v>18.025672448096412</v>
      </c>
      <c r="AK31" s="18">
        <f t="shared" si="62"/>
        <v>18.281402497663951</v>
      </c>
      <c r="AL31" s="18"/>
      <c r="AM31" s="18">
        <f t="shared" ref="AM31:AP31" si="63">AM13/AM$18*100</f>
        <v>16.347856568587169</v>
      </c>
      <c r="AN31" s="18">
        <f t="shared" si="63"/>
        <v>17.744589419468426</v>
      </c>
      <c r="AO31" s="18">
        <f t="shared" si="63"/>
        <v>15.100364731550556</v>
      </c>
      <c r="AP31" s="18">
        <f t="shared" si="63"/>
        <v>16.862554384327215</v>
      </c>
      <c r="AQ31" s="18"/>
      <c r="AR31" s="18">
        <f t="shared" ref="AR31:AU31" si="64">AR13/AR$18*100</f>
        <v>16.854375445059429</v>
      </c>
      <c r="AS31" s="18">
        <f t="shared" si="64"/>
        <v>16.523463868748145</v>
      </c>
      <c r="AT31" s="18">
        <f t="shared" si="64"/>
        <v>17.062645436638267</v>
      </c>
      <c r="AU31" s="18">
        <f t="shared" si="64"/>
        <v>16.732376910692849</v>
      </c>
    </row>
    <row r="32" spans="1:47" x14ac:dyDescent="0.2">
      <c r="A32" t="str">
        <f>$A$14</f>
        <v>Sales and customer service occupations</v>
      </c>
      <c r="B32" s="18">
        <f t="shared" si="29"/>
        <v>4.9874835298001932</v>
      </c>
      <c r="C32" s="18">
        <f t="shared" ref="C32:O32" si="65">C14/C$18*100</f>
        <v>16.854244998615076</v>
      </c>
      <c r="D32" s="18">
        <f t="shared" si="65"/>
        <v>4.1069929376865728</v>
      </c>
      <c r="E32" s="18">
        <f t="shared" si="65"/>
        <v>8.2619792196394872</v>
      </c>
      <c r="F32" s="18"/>
      <c r="G32" s="18">
        <f t="shared" si="65"/>
        <v>4.8893931368428039</v>
      </c>
      <c r="H32" s="18">
        <f t="shared" si="65"/>
        <v>15.650989253199853</v>
      </c>
      <c r="I32" s="18">
        <f t="shared" si="65"/>
        <v>2.5681324148002052</v>
      </c>
      <c r="J32" s="18">
        <f t="shared" si="65"/>
        <v>7.7286247276937194</v>
      </c>
      <c r="K32" s="18"/>
      <c r="L32" s="18">
        <f t="shared" si="65"/>
        <v>4.7083181974734583</v>
      </c>
      <c r="M32" s="18">
        <f t="shared" si="65"/>
        <v>15.761273023654779</v>
      </c>
      <c r="N32" s="18">
        <f t="shared" si="65"/>
        <v>1.9779091058386224</v>
      </c>
      <c r="O32" s="18">
        <f t="shared" si="65"/>
        <v>7.5476473004230469</v>
      </c>
      <c r="Q32" t="str">
        <f>$A$14</f>
        <v>Sales and customer service occupations</v>
      </c>
      <c r="R32" s="18">
        <f t="shared" ref="R32:U32" si="66">R14/R$18*100</f>
        <v>4.2422906897210231</v>
      </c>
      <c r="S32" s="18">
        <f t="shared" si="66"/>
        <v>18.339925295664411</v>
      </c>
      <c r="T32" s="18">
        <f t="shared" si="66"/>
        <v>3.7189021554886978</v>
      </c>
      <c r="U32" s="18">
        <f t="shared" si="66"/>
        <v>6.1572979023303009</v>
      </c>
      <c r="V32" s="18"/>
      <c r="W32" s="18">
        <f t="shared" ref="W32:Z32" si="67">W14/W$18*100</f>
        <v>4.4615665364162238</v>
      </c>
      <c r="X32" s="18">
        <f t="shared" si="67"/>
        <v>17.846350184101052</v>
      </c>
      <c r="Y32" s="18">
        <f t="shared" si="67"/>
        <v>2.1823285004120745</v>
      </c>
      <c r="Z32" s="18">
        <f t="shared" si="67"/>
        <v>6.2699894278324368</v>
      </c>
      <c r="AA32" s="18"/>
      <c r="AB32" s="18">
        <f>AB14/AB$18*100</f>
        <v>4.6812244233973956</v>
      </c>
      <c r="AC32" s="18">
        <f t="shared" ref="AC32:AE32" si="68">AC14/AC$18*100</f>
        <v>18.28935044759211</v>
      </c>
      <c r="AD32" s="18">
        <f t="shared" si="68"/>
        <v>1.8659495103439843</v>
      </c>
      <c r="AE32" s="18">
        <f t="shared" si="68"/>
        <v>6.5591247777553292</v>
      </c>
      <c r="AG32" t="str">
        <f>$A$14</f>
        <v>Sales and customer service occupations</v>
      </c>
      <c r="AH32" s="18">
        <f t="shared" ref="AH32:AK32" si="69">AH14/AH$18*100</f>
        <v>6.3465175934934779</v>
      </c>
      <c r="AI32" s="18">
        <f t="shared" si="69"/>
        <v>16.303655920622724</v>
      </c>
      <c r="AJ32" s="18">
        <f t="shared" si="69"/>
        <v>4.9693633301300189</v>
      </c>
      <c r="AK32" s="18">
        <f t="shared" si="69"/>
        <v>10.775067175019666</v>
      </c>
      <c r="AL32" s="18"/>
      <c r="AM32" s="18">
        <f t="shared" ref="AM32:AP32" si="70">AM14/AM$18*100</f>
        <v>5.5930972098145562</v>
      </c>
      <c r="AN32" s="18">
        <f t="shared" si="70"/>
        <v>14.697354282350982</v>
      </c>
      <c r="AO32" s="18">
        <f t="shared" si="70"/>
        <v>3.4940714584952666</v>
      </c>
      <c r="AP32" s="18">
        <f t="shared" si="70"/>
        <v>9.4385548041277385</v>
      </c>
      <c r="AQ32" s="18"/>
      <c r="AR32" s="18">
        <f t="shared" ref="AR32:AU32" si="71">AR14/AR$18*100</f>
        <v>4.7491104766552308</v>
      </c>
      <c r="AS32" s="18">
        <f t="shared" si="71"/>
        <v>14.578862198956235</v>
      </c>
      <c r="AT32" s="18">
        <f t="shared" si="71"/>
        <v>2.2398809289555364</v>
      </c>
      <c r="AU32" s="18">
        <f t="shared" si="71"/>
        <v>8.6722747209008588</v>
      </c>
    </row>
    <row r="33" spans="1:47" x14ac:dyDescent="0.2">
      <c r="A33" t="str">
        <f>$A$15</f>
        <v>Process, plant and machine operatives</v>
      </c>
      <c r="B33" s="18">
        <f t="shared" si="29"/>
        <v>10.787944457589594</v>
      </c>
      <c r="C33" s="18">
        <f t="shared" ref="C33:O33" si="72">C15/C$18*100</f>
        <v>3.2918936563992336</v>
      </c>
      <c r="D33" s="18">
        <f t="shared" si="72"/>
        <v>7.0399315628529244</v>
      </c>
      <c r="E33" s="18">
        <f t="shared" si="72"/>
        <v>8.1874976378956354</v>
      </c>
      <c r="F33" s="18"/>
      <c r="G33" s="18">
        <f t="shared" si="72"/>
        <v>8.5089037737191795</v>
      </c>
      <c r="H33" s="18">
        <f t="shared" si="72"/>
        <v>4.2536823747431685</v>
      </c>
      <c r="I33" s="18">
        <f t="shared" si="72"/>
        <v>8.66574074684371</v>
      </c>
      <c r="J33" s="18">
        <f t="shared" si="72"/>
        <v>7.2893930310418842</v>
      </c>
      <c r="K33" s="18"/>
      <c r="L33" s="18">
        <f t="shared" si="72"/>
        <v>7.2325856846964189</v>
      </c>
      <c r="M33" s="18">
        <f t="shared" si="72"/>
        <v>4.8361807875357412</v>
      </c>
      <c r="N33" s="18">
        <f t="shared" si="72"/>
        <v>9.9775126453330216</v>
      </c>
      <c r="O33" s="18">
        <f t="shared" si="72"/>
        <v>6.8906521674464125</v>
      </c>
      <c r="Q33" t="str">
        <f>$A$15</f>
        <v>Process, plant and machine operatives</v>
      </c>
      <c r="R33" s="18">
        <f t="shared" ref="R33:U33" si="73">R15/R$18*100</f>
        <v>14.736556629989911</v>
      </c>
      <c r="S33" s="18">
        <f t="shared" si="73"/>
        <v>8.8424079381365388</v>
      </c>
      <c r="T33" s="18">
        <f t="shared" si="73"/>
        <v>9.4214022003807223</v>
      </c>
      <c r="U33" s="18">
        <f t="shared" si="73"/>
        <v>13.069133675815776</v>
      </c>
      <c r="V33" s="18"/>
      <c r="W33" s="18">
        <f t="shared" ref="W33:Z33" si="74">W15/W$18*100</f>
        <v>12.094858195998048</v>
      </c>
      <c r="X33" s="18">
        <f t="shared" si="74"/>
        <v>11.11993788462482</v>
      </c>
      <c r="Y33" s="18">
        <f t="shared" si="74"/>
        <v>11.28444695585838</v>
      </c>
      <c r="Z33" s="18">
        <f t="shared" si="74"/>
        <v>11.800583811921717</v>
      </c>
      <c r="AA33" s="18"/>
      <c r="AB33" s="18">
        <f t="shared" ref="AB33:AE33" si="75">AB15/AB$18*100</f>
        <v>10.291581473820369</v>
      </c>
      <c r="AC33" s="18">
        <f t="shared" si="75"/>
        <v>11.249190772722347</v>
      </c>
      <c r="AD33" s="18">
        <f t="shared" si="75"/>
        <v>13.087984911609333</v>
      </c>
      <c r="AE33" s="18">
        <f t="shared" si="75"/>
        <v>10.924798899109515</v>
      </c>
      <c r="AG33" t="str">
        <f>$A$15</f>
        <v>Process, plant and machine operatives</v>
      </c>
      <c r="AH33" s="18">
        <f t="shared" ref="AH33:AK33" si="76">AH15/AH$18*100</f>
        <v>3.5867232998073741</v>
      </c>
      <c r="AI33" s="18">
        <f t="shared" si="76"/>
        <v>1.2348881574135693</v>
      </c>
      <c r="AJ33" s="18">
        <f t="shared" si="76"/>
        <v>1.7481033038908411</v>
      </c>
      <c r="AK33" s="18">
        <f t="shared" si="76"/>
        <v>2.3585958328796677</v>
      </c>
      <c r="AL33" s="18"/>
      <c r="AM33" s="18">
        <f t="shared" ref="AM33:AP33" si="77">AM15/AM$18*100</f>
        <v>2.610601213914328</v>
      </c>
      <c r="AN33" s="18">
        <f t="shared" si="77"/>
        <v>1.2710742391784113</v>
      </c>
      <c r="AO33" s="18">
        <f t="shared" si="77"/>
        <v>2.3807803499568041</v>
      </c>
      <c r="AP33" s="18">
        <f t="shared" si="77"/>
        <v>2.001010940267113</v>
      </c>
      <c r="AQ33" s="18"/>
      <c r="AR33" s="18">
        <f t="shared" ref="AR33:AU33" si="78">AR15/AR$18*100</f>
        <v>2.6269737129015223</v>
      </c>
      <c r="AS33" s="18">
        <f t="shared" si="78"/>
        <v>1.8367424184470675</v>
      </c>
      <c r="AT33" s="18">
        <f t="shared" si="78"/>
        <v>2.6993862216801778</v>
      </c>
      <c r="AU33" s="18">
        <f t="shared" si="78"/>
        <v>2.3010632318138975</v>
      </c>
    </row>
    <row r="34" spans="1:47" x14ac:dyDescent="0.2">
      <c r="A34" t="str">
        <f>$A$16</f>
        <v>Elementary occupations</v>
      </c>
      <c r="B34" s="18">
        <f t="shared" si="29"/>
        <v>8.2032873412365959</v>
      </c>
      <c r="C34" s="18">
        <f t="shared" ref="C34:O34" si="79">C16/C$18*100</f>
        <v>19.54564801655853</v>
      </c>
      <c r="D34" s="18">
        <f t="shared" si="79"/>
        <v>8.9997453843687421</v>
      </c>
      <c r="E34" s="18">
        <f t="shared" si="79"/>
        <v>11.535541740330562</v>
      </c>
      <c r="F34" s="18"/>
      <c r="G34" s="18">
        <f t="shared" si="79"/>
        <v>7.2783338957890953</v>
      </c>
      <c r="H34" s="18">
        <f t="shared" si="79"/>
        <v>18.126184457836661</v>
      </c>
      <c r="I34" s="18">
        <f t="shared" si="79"/>
        <v>9.2810229575397916</v>
      </c>
      <c r="J34" s="18">
        <f t="shared" si="79"/>
        <v>10.693012060408192</v>
      </c>
      <c r="K34" s="18"/>
      <c r="L34" s="18">
        <f t="shared" si="79"/>
        <v>7.4496557406374109</v>
      </c>
      <c r="M34" s="18">
        <f t="shared" si="79"/>
        <v>15.005606341456328</v>
      </c>
      <c r="N34" s="18">
        <f t="shared" si="79"/>
        <v>11.157754886268648</v>
      </c>
      <c r="O34" s="18">
        <f t="shared" si="79"/>
        <v>10.099263969222951</v>
      </c>
      <c r="Q34" t="str">
        <f>$A$16</f>
        <v>Elementary occupations</v>
      </c>
      <c r="R34" s="18">
        <f t="shared" ref="R34:U34" si="80">R16/R$18*100</f>
        <v>9.9359681076856052</v>
      </c>
      <c r="S34" s="18">
        <f t="shared" si="80"/>
        <v>25.075296621524991</v>
      </c>
      <c r="T34" s="18">
        <f t="shared" si="80"/>
        <v>6.4446514235730268</v>
      </c>
      <c r="U34" s="18">
        <f t="shared" si="80"/>
        <v>11.53367889557353</v>
      </c>
      <c r="V34" s="18"/>
      <c r="W34" s="18">
        <f t="shared" ref="W34:Z34" si="81">W16/W$18*100</f>
        <v>9.1661142871708776</v>
      </c>
      <c r="X34" s="18">
        <f t="shared" si="81"/>
        <v>21.266982443932982</v>
      </c>
      <c r="Y34" s="18">
        <f t="shared" si="81"/>
        <v>6.1064058492405104</v>
      </c>
      <c r="Z34" s="18">
        <f t="shared" si="81"/>
        <v>10.63473920576787</v>
      </c>
      <c r="AA34" s="18"/>
      <c r="AB34" s="18">
        <f t="shared" ref="AB34:AE34" si="82">AB16/AB$18*100</f>
        <v>9.7043626978890902</v>
      </c>
      <c r="AC34" s="18">
        <f t="shared" si="82"/>
        <v>17.127043492762752</v>
      </c>
      <c r="AD34" s="18">
        <f t="shared" si="82"/>
        <v>7.7003324909071882</v>
      </c>
      <c r="AE34" s="18">
        <f t="shared" si="82"/>
        <v>10.650302344124379</v>
      </c>
      <c r="AG34" t="str">
        <f>$A$16</f>
        <v>Elementary occupations</v>
      </c>
      <c r="AH34" s="18">
        <f t="shared" ref="AH34:AK34" si="83">AH16/AH$18*100</f>
        <v>5.0433372498478963</v>
      </c>
      <c r="AI34" s="18">
        <f t="shared" si="83"/>
        <v>17.49637528064294</v>
      </c>
      <c r="AJ34" s="18">
        <f t="shared" si="83"/>
        <v>14.677379285443559</v>
      </c>
      <c r="AK34" s="18">
        <f t="shared" si="83"/>
        <v>11.537766064119225</v>
      </c>
      <c r="AL34" s="18"/>
      <c r="AM34" s="18">
        <f t="shared" ref="AM34:AP34" si="84">AM16/AM$18*100</f>
        <v>4.1732470475964085</v>
      </c>
      <c r="AN34" s="18">
        <f t="shared" si="84"/>
        <v>16.761864471198436</v>
      </c>
      <c r="AO34" s="18">
        <f t="shared" si="84"/>
        <v>16.900183416340536</v>
      </c>
      <c r="AP34" s="18">
        <f t="shared" si="84"/>
        <v>10.761324205876374</v>
      </c>
      <c r="AQ34" s="18"/>
      <c r="AR34" s="18">
        <f t="shared" ref="AR34:AU34" si="85">AR16/AR$18*100</f>
        <v>4.054977855781126</v>
      </c>
      <c r="AS34" s="18">
        <f t="shared" si="85"/>
        <v>14.013385839081193</v>
      </c>
      <c r="AT34" s="18">
        <f t="shared" si="85"/>
        <v>19.247702373096377</v>
      </c>
      <c r="AU34" s="18">
        <f t="shared" si="85"/>
        <v>9.4723557785251167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2.5667558412681082</v>
      </c>
      <c r="C44" s="27">
        <f t="shared" ref="C44:E44" si="93">H8-C8</f>
        <v>1.5842285045321511</v>
      </c>
      <c r="D44" s="27">
        <f t="shared" si="93"/>
        <v>0.77829948731952836</v>
      </c>
      <c r="E44" s="27">
        <f t="shared" si="93"/>
        <v>4.9292838331197864</v>
      </c>
      <c r="F44" s="27"/>
      <c r="G44" s="27">
        <f>L8-G8</f>
        <v>0.24208820547574561</v>
      </c>
      <c r="H44" s="27">
        <f t="shared" ref="H44:J44" si="94">M8-H8</f>
        <v>0.76304502341784719</v>
      </c>
      <c r="I44" s="27">
        <f t="shared" si="94"/>
        <v>0.44475721933919843</v>
      </c>
      <c r="J44" s="27">
        <f t="shared" si="94"/>
        <v>1.449890448232793</v>
      </c>
      <c r="K44" s="27"/>
      <c r="L44" s="27">
        <f>L8-B8</f>
        <v>2.8088440467438538</v>
      </c>
      <c r="M44" s="27">
        <f t="shared" ref="M44:O44" si="95">M8-C8</f>
        <v>2.3472735279499983</v>
      </c>
      <c r="N44" s="27">
        <f t="shared" si="95"/>
        <v>1.2230567066587268</v>
      </c>
      <c r="O44" s="27">
        <f t="shared" si="95"/>
        <v>6.3791742813525794</v>
      </c>
      <c r="Q44" t="str">
        <f>$A$8</f>
        <v>Managers, directors and senior officials</v>
      </c>
      <c r="R44" s="27">
        <f>W8-R8</f>
        <v>1.3250841281128842</v>
      </c>
      <c r="S44" s="27">
        <f t="shared" ref="S44:S52" si="96">X8-S8</f>
        <v>0.77858825633607753</v>
      </c>
      <c r="T44" s="27">
        <f t="shared" ref="T44:T52" si="97">Y8-T8</f>
        <v>0.28383832212298099</v>
      </c>
      <c r="U44" s="27">
        <f t="shared" ref="U44:U52" si="98">Z8-U8</f>
        <v>2.3875107065719412</v>
      </c>
      <c r="V44" s="27"/>
      <c r="W44" s="27">
        <f>AB8-W8</f>
        <v>-0.31366002545761518</v>
      </c>
      <c r="X44" s="27">
        <f t="shared" ref="X44:X52" si="99">AC8-X8</f>
        <v>0.20506290943743033</v>
      </c>
      <c r="Y44" s="27">
        <f t="shared" ref="Y44:Y52" si="100">AD8-Y8</f>
        <v>0.31682479974983702</v>
      </c>
      <c r="Z44" s="27">
        <f t="shared" ref="Z44:Z52" si="101">AE8-Z8</f>
        <v>0.20822768372965328</v>
      </c>
      <c r="AA44" s="27"/>
      <c r="AB44" s="27">
        <f>AB8-R8</f>
        <v>1.0114241026552691</v>
      </c>
      <c r="AC44" s="27">
        <f t="shared" ref="AC44:AC52" si="102">AC8-S8</f>
        <v>0.98365116577350786</v>
      </c>
      <c r="AD44" s="27">
        <f t="shared" ref="AD44:AD52" si="103">AD8-T8</f>
        <v>0.60066312187281801</v>
      </c>
      <c r="AE44" s="27">
        <f t="shared" ref="AE44:AE52" si="104">AE8-U8</f>
        <v>2.5957383903015945</v>
      </c>
      <c r="AG44" t="str">
        <f>$A$8</f>
        <v>Managers, directors and senior officials</v>
      </c>
      <c r="AH44" s="27">
        <f>AM8-AH8</f>
        <v>1.2416717131552186</v>
      </c>
      <c r="AI44" s="27">
        <f t="shared" ref="AI44:AI52" si="105">AN8-AI8</f>
        <v>0.80564024819607583</v>
      </c>
      <c r="AJ44" s="27">
        <f t="shared" ref="AJ44:AJ52" si="106">AO8-AJ8</f>
        <v>0.49446116519654515</v>
      </c>
      <c r="AK44" s="27">
        <f t="shared" ref="AK44:AK52" si="107">AP8-AK8</f>
        <v>2.5417731265478398</v>
      </c>
      <c r="AL44" s="27"/>
      <c r="AM44" s="27">
        <f>AR8-AM8</f>
        <v>0.55574823093336967</v>
      </c>
      <c r="AN44" s="27">
        <f t="shared" ref="AN44:AN52" si="108">AS8-AN8</f>
        <v>0.55798211398041575</v>
      </c>
      <c r="AO44" s="27">
        <f t="shared" ref="AO44:AO52" si="109">AT8-AO8</f>
        <v>0.1279324195893643</v>
      </c>
      <c r="AP44" s="27">
        <f t="shared" ref="AP44:AP52" si="110">AU8-AP8</f>
        <v>1.2416627645031504</v>
      </c>
      <c r="AQ44" s="27"/>
      <c r="AR44" s="27">
        <f>AR8-AH8</f>
        <v>1.7974199440885883</v>
      </c>
      <c r="AS44" s="27">
        <f t="shared" ref="AS44:AS52" si="111">AS8-AI8</f>
        <v>1.3636223621764916</v>
      </c>
      <c r="AT44" s="27">
        <f t="shared" ref="AT44:AT52" si="112">AT8-AJ8</f>
        <v>0.62239358478590945</v>
      </c>
      <c r="AU44" s="27">
        <f t="shared" ref="AU44:AU52" si="113">AU8-AK8</f>
        <v>3.7834358910509902</v>
      </c>
    </row>
    <row r="45" spans="1:47" x14ac:dyDescent="0.2">
      <c r="A45" t="str">
        <f>$A$9</f>
        <v>Professional occupations</v>
      </c>
      <c r="B45" s="27">
        <f t="shared" ref="B45:B54" si="114">G9-B9</f>
        <v>6.9884811059419789</v>
      </c>
      <c r="C45" s="27">
        <f t="shared" ref="C45:C54" si="115">H9-C9</f>
        <v>2.2945775236300374</v>
      </c>
      <c r="D45" s="27">
        <f t="shared" ref="D45:D54" si="116">I9-D9</f>
        <v>1.2136002292142685</v>
      </c>
      <c r="E45" s="27">
        <f t="shared" ref="E45:E54" si="117">J9-E9</f>
        <v>10.496658858786276</v>
      </c>
      <c r="F45" s="27"/>
      <c r="G45" s="27">
        <f t="shared" ref="G45:G54" si="118">L9-G9</f>
        <v>9.4458006603441547</v>
      </c>
      <c r="H45" s="27">
        <f t="shared" ref="H45:H54" si="119">M9-H9</f>
        <v>2.7447010532058549</v>
      </c>
      <c r="I45" s="27">
        <f t="shared" ref="I45:I54" si="120">N9-I9</f>
        <v>-0.38147551178033368</v>
      </c>
      <c r="J45" s="27">
        <f t="shared" ref="J45:J54" si="121">O9-J9</f>
        <v>11.809026201769697</v>
      </c>
      <c r="K45" s="27"/>
      <c r="L45" s="27">
        <f t="shared" ref="L45:L54" si="122">L9-B9</f>
        <v>16.434281766286134</v>
      </c>
      <c r="M45" s="27">
        <f t="shared" ref="M45:M54" si="123">M9-C9</f>
        <v>5.0392785768358923</v>
      </c>
      <c r="N45" s="27">
        <f t="shared" ref="N45:N54" si="124">N9-D9</f>
        <v>0.83212471743393479</v>
      </c>
      <c r="O45" s="27">
        <f t="shared" ref="O45:O54" si="125">O9-E9</f>
        <v>22.305685060555973</v>
      </c>
      <c r="Q45" t="str">
        <f>$A$9</f>
        <v>Professional occupations</v>
      </c>
      <c r="R45" s="27">
        <f t="shared" ref="R45:R52" si="126">W9-R9</f>
        <v>3.566100427776437</v>
      </c>
      <c r="S45" s="27">
        <f t="shared" si="96"/>
        <v>0.82414357297484075</v>
      </c>
      <c r="T45" s="27">
        <f t="shared" si="97"/>
        <v>1.1255532641614518</v>
      </c>
      <c r="U45" s="27">
        <f t="shared" si="98"/>
        <v>5.5157972649127274</v>
      </c>
      <c r="V45" s="27"/>
      <c r="W45" s="27">
        <f t="shared" ref="W45:W52" si="127">AB9-W9</f>
        <v>6.1368713508969286</v>
      </c>
      <c r="X45" s="27">
        <f t="shared" si="99"/>
        <v>1.0578824717648994</v>
      </c>
      <c r="Y45" s="27">
        <f t="shared" si="100"/>
        <v>-0.50687258973658089</v>
      </c>
      <c r="Z45" s="27">
        <f t="shared" si="101"/>
        <v>6.6878812329252497</v>
      </c>
      <c r="AA45" s="27"/>
      <c r="AB45" s="27">
        <f t="shared" ref="AB45:AB52" si="128">AB9-R9</f>
        <v>9.7029717786733656</v>
      </c>
      <c r="AC45" s="27">
        <f t="shared" si="102"/>
        <v>1.8820260447397401</v>
      </c>
      <c r="AD45" s="27">
        <f t="shared" si="103"/>
        <v>0.61868067442487096</v>
      </c>
      <c r="AE45" s="27">
        <f t="shared" si="104"/>
        <v>12.203678497837977</v>
      </c>
      <c r="AG45" t="str">
        <f>$A$9</f>
        <v>Professional occupations</v>
      </c>
      <c r="AH45" s="27">
        <f t="shared" ref="AH45:AH52" si="129">AM9-AH9</f>
        <v>3.4223806781655561</v>
      </c>
      <c r="AI45" s="27">
        <f t="shared" si="105"/>
        <v>1.47043395065519</v>
      </c>
      <c r="AJ45" s="27">
        <f t="shared" si="106"/>
        <v>8.8046965052813508E-2</v>
      </c>
      <c r="AK45" s="27">
        <f t="shared" si="107"/>
        <v>4.9808615938735628</v>
      </c>
      <c r="AL45" s="27"/>
      <c r="AM45" s="27">
        <f t="shared" ref="AM45:AM52" si="130">AR9-AM9</f>
        <v>3.3089293094472119</v>
      </c>
      <c r="AN45" s="27">
        <f t="shared" si="108"/>
        <v>1.68681858144096</v>
      </c>
      <c r="AO45" s="27">
        <f t="shared" si="109"/>
        <v>0.12539707795624722</v>
      </c>
      <c r="AP45" s="27">
        <f t="shared" si="110"/>
        <v>5.1211449688444155</v>
      </c>
      <c r="AQ45" s="27"/>
      <c r="AR45" s="27">
        <f t="shared" ref="AR45:AR52" si="131">AR9-AH9</f>
        <v>6.731309987612768</v>
      </c>
      <c r="AS45" s="27">
        <f t="shared" si="111"/>
        <v>3.15725253209615</v>
      </c>
      <c r="AT45" s="27">
        <f t="shared" si="112"/>
        <v>0.21344404300906072</v>
      </c>
      <c r="AU45" s="27">
        <f t="shared" si="113"/>
        <v>10.102006562717978</v>
      </c>
    </row>
    <row r="46" spans="1:47" x14ac:dyDescent="0.2">
      <c r="A46" t="str">
        <f>$A$10</f>
        <v>Associate professional occupations</v>
      </c>
      <c r="B46" s="27">
        <f t="shared" si="114"/>
        <v>3.5775393677635989</v>
      </c>
      <c r="C46" s="27">
        <f t="shared" si="115"/>
        <v>1.4350492448037242</v>
      </c>
      <c r="D46" s="27">
        <f t="shared" si="116"/>
        <v>-6.8626820305741632E-2</v>
      </c>
      <c r="E46" s="27">
        <f t="shared" si="117"/>
        <v>4.9439617922615824</v>
      </c>
      <c r="F46" s="27"/>
      <c r="G46" s="27">
        <f t="shared" si="118"/>
        <v>3.7742228183851552</v>
      </c>
      <c r="H46" s="27">
        <f t="shared" si="119"/>
        <v>2.2724489637711924</v>
      </c>
      <c r="I46" s="27">
        <f t="shared" si="120"/>
        <v>0.21246028795682559</v>
      </c>
      <c r="J46" s="27">
        <f t="shared" si="121"/>
        <v>6.2591320701131679</v>
      </c>
      <c r="K46" s="27"/>
      <c r="L46" s="27">
        <f t="shared" si="122"/>
        <v>7.3517621861487541</v>
      </c>
      <c r="M46" s="27">
        <f t="shared" si="123"/>
        <v>3.7074982085749166</v>
      </c>
      <c r="N46" s="27">
        <f t="shared" si="124"/>
        <v>0.14383346765108396</v>
      </c>
      <c r="O46" s="27">
        <f t="shared" si="125"/>
        <v>11.20309386237475</v>
      </c>
      <c r="Q46" t="str">
        <f>$A$10</f>
        <v>Associate professional occupations</v>
      </c>
      <c r="R46" s="27">
        <f t="shared" si="126"/>
        <v>1.6801979418028061</v>
      </c>
      <c r="S46" s="27">
        <f t="shared" si="96"/>
        <v>0.69539526752340186</v>
      </c>
      <c r="T46" s="27">
        <f t="shared" si="97"/>
        <v>0.18800958301647253</v>
      </c>
      <c r="U46" s="27">
        <f t="shared" si="98"/>
        <v>2.5636027923426781</v>
      </c>
      <c r="V46" s="27"/>
      <c r="W46" s="27">
        <f>AB10-W10</f>
        <v>-0.42640690493915123</v>
      </c>
      <c r="X46" s="27">
        <f t="shared" si="99"/>
        <v>0.20270019340729917</v>
      </c>
      <c r="Y46" s="27">
        <f t="shared" si="100"/>
        <v>0.18599244303222573</v>
      </c>
      <c r="Z46" s="27">
        <f t="shared" si="101"/>
        <v>-3.7714268499623671E-2</v>
      </c>
      <c r="AA46" s="27"/>
      <c r="AB46" s="27">
        <f t="shared" si="128"/>
        <v>1.2537910368636549</v>
      </c>
      <c r="AC46" s="27">
        <f t="shared" si="102"/>
        <v>0.89809546093070103</v>
      </c>
      <c r="AD46" s="27">
        <f t="shared" si="103"/>
        <v>0.37400202604869826</v>
      </c>
      <c r="AE46" s="27">
        <f t="shared" si="104"/>
        <v>2.5258885238430544</v>
      </c>
      <c r="AG46" t="str">
        <f>$A$10</f>
        <v>Associate professional occupations</v>
      </c>
      <c r="AH46" s="27">
        <f t="shared" si="129"/>
        <v>1.8973414259607848</v>
      </c>
      <c r="AI46" s="27">
        <f t="shared" si="105"/>
        <v>0.73965397728032301</v>
      </c>
      <c r="AJ46" s="27">
        <f t="shared" si="106"/>
        <v>-0.25663640332221638</v>
      </c>
      <c r="AK46" s="27">
        <f t="shared" si="107"/>
        <v>2.3803589999188919</v>
      </c>
      <c r="AL46" s="27"/>
      <c r="AM46" s="27">
        <f t="shared" si="130"/>
        <v>4.2006297233243135</v>
      </c>
      <c r="AN46" s="27">
        <f t="shared" si="108"/>
        <v>2.0697487703638879</v>
      </c>
      <c r="AO46" s="27">
        <f t="shared" si="109"/>
        <v>2.6467844924598971E-2</v>
      </c>
      <c r="AP46" s="27">
        <f t="shared" si="110"/>
        <v>6.2968463386127986</v>
      </c>
      <c r="AQ46" s="27"/>
      <c r="AR46" s="27">
        <f t="shared" si="131"/>
        <v>6.0979711492850983</v>
      </c>
      <c r="AS46" s="27">
        <f t="shared" si="111"/>
        <v>2.8094027476442109</v>
      </c>
      <c r="AT46" s="27">
        <f t="shared" si="112"/>
        <v>-0.23016855839761741</v>
      </c>
      <c r="AU46" s="27">
        <f t="shared" si="113"/>
        <v>8.6772053385316905</v>
      </c>
    </row>
    <row r="47" spans="1:47" x14ac:dyDescent="0.2">
      <c r="A47" t="str">
        <f>$A$11</f>
        <v>Administrative and secretarial occupations</v>
      </c>
      <c r="B47" s="27">
        <f t="shared" si="114"/>
        <v>0.59017377336909504</v>
      </c>
      <c r="C47" s="27">
        <f t="shared" si="115"/>
        <v>3.3635736130888105E-2</v>
      </c>
      <c r="D47" s="27">
        <f t="shared" si="116"/>
        <v>-0.23032743280647372</v>
      </c>
      <c r="E47" s="27">
        <f t="shared" si="117"/>
        <v>0.39348207669350899</v>
      </c>
      <c r="F47" s="27"/>
      <c r="G47" s="27">
        <f t="shared" si="118"/>
        <v>0.43443649447915433</v>
      </c>
      <c r="H47" s="27">
        <f t="shared" si="119"/>
        <v>-1.1323319042273567</v>
      </c>
      <c r="I47" s="27">
        <f t="shared" si="120"/>
        <v>-0.10372652388646431</v>
      </c>
      <c r="J47" s="27">
        <f t="shared" si="121"/>
        <v>-0.80162193363466372</v>
      </c>
      <c r="K47" s="27"/>
      <c r="L47" s="27">
        <f t="shared" si="122"/>
        <v>1.0246102678482494</v>
      </c>
      <c r="M47" s="27">
        <f t="shared" si="123"/>
        <v>-1.0986961680964686</v>
      </c>
      <c r="N47" s="27">
        <f t="shared" si="124"/>
        <v>-0.33405395669293803</v>
      </c>
      <c r="O47" s="27">
        <f t="shared" si="125"/>
        <v>-0.40813985694115473</v>
      </c>
      <c r="Q47" t="str">
        <f>$A$11</f>
        <v>Administrative and secretarial occupations</v>
      </c>
      <c r="R47" s="27">
        <f t="shared" si="126"/>
        <v>0.80721440012934664</v>
      </c>
      <c r="S47" s="27">
        <f t="shared" si="96"/>
        <v>0.48373908761908746</v>
      </c>
      <c r="T47" s="27">
        <f t="shared" si="97"/>
        <v>-2.4696375495565248E-2</v>
      </c>
      <c r="U47" s="27">
        <f t="shared" si="98"/>
        <v>1.2662571122528696</v>
      </c>
      <c r="V47" s="27"/>
      <c r="W47" s="27">
        <f t="shared" si="127"/>
        <v>2.0838548576084071</v>
      </c>
      <c r="X47" s="27">
        <f t="shared" si="99"/>
        <v>0.16622807746955059</v>
      </c>
      <c r="Y47" s="27">
        <f t="shared" si="100"/>
        <v>0.13376669048522516</v>
      </c>
      <c r="Z47" s="27">
        <f t="shared" si="101"/>
        <v>2.3838496255631831</v>
      </c>
      <c r="AA47" s="27"/>
      <c r="AB47" s="27">
        <f t="shared" si="128"/>
        <v>2.8910692577377537</v>
      </c>
      <c r="AC47" s="27">
        <f t="shared" si="102"/>
        <v>0.64996716508863805</v>
      </c>
      <c r="AD47" s="27">
        <f t="shared" si="103"/>
        <v>0.10907031498965991</v>
      </c>
      <c r="AE47" s="27">
        <f t="shared" si="104"/>
        <v>3.6501067378160528</v>
      </c>
      <c r="AG47" t="str">
        <f>$A$11</f>
        <v>Administrative and secretarial occupations</v>
      </c>
      <c r="AH47" s="27">
        <f t="shared" si="129"/>
        <v>-0.21704062676024449</v>
      </c>
      <c r="AI47" s="27">
        <f t="shared" si="105"/>
        <v>-0.45010335148820957</v>
      </c>
      <c r="AJ47" s="27">
        <f t="shared" si="106"/>
        <v>-0.20563105731090781</v>
      </c>
      <c r="AK47" s="27">
        <f t="shared" si="107"/>
        <v>-0.8727750355593642</v>
      </c>
      <c r="AL47" s="27"/>
      <c r="AM47" s="27">
        <f t="shared" si="130"/>
        <v>-1.6494183631292518</v>
      </c>
      <c r="AN47" s="27">
        <f t="shared" si="108"/>
        <v>-1.2985599816969078</v>
      </c>
      <c r="AO47" s="27">
        <f t="shared" si="109"/>
        <v>-0.23749321437169008</v>
      </c>
      <c r="AP47" s="27">
        <f>AU11-AP11</f>
        <v>-3.1854715591978504</v>
      </c>
      <c r="AQ47" s="27"/>
      <c r="AR47" s="27">
        <f t="shared" si="131"/>
        <v>-1.8664589898894963</v>
      </c>
      <c r="AS47" s="27">
        <f t="shared" si="111"/>
        <v>-1.7486633331851174</v>
      </c>
      <c r="AT47" s="27">
        <f t="shared" si="112"/>
        <v>-0.44312427168259788</v>
      </c>
      <c r="AU47" s="27">
        <f t="shared" si="113"/>
        <v>-4.0582465947572146</v>
      </c>
    </row>
    <row r="48" spans="1:47" x14ac:dyDescent="0.2">
      <c r="A48" t="str">
        <f>$A$12</f>
        <v>Skilled trades occupations</v>
      </c>
      <c r="B48" s="27">
        <f t="shared" si="114"/>
        <v>-4.6784957029714107</v>
      </c>
      <c r="C48" s="27">
        <f t="shared" si="115"/>
        <v>-0.49149110743782787</v>
      </c>
      <c r="D48" s="27">
        <f t="shared" si="116"/>
        <v>0.5118111043870357</v>
      </c>
      <c r="E48" s="27">
        <f t="shared" si="117"/>
        <v>-4.6581757060222024</v>
      </c>
      <c r="F48" s="27"/>
      <c r="G48" s="27">
        <f t="shared" si="118"/>
        <v>-3.3250514186880586</v>
      </c>
      <c r="H48" s="27">
        <f t="shared" si="119"/>
        <v>0.64463892878151041</v>
      </c>
      <c r="I48" s="27">
        <f t="shared" si="120"/>
        <v>0.22385993799499815</v>
      </c>
      <c r="J48" s="27">
        <f t="shared" si="121"/>
        <v>-2.4565525519115496</v>
      </c>
      <c r="K48" s="27"/>
      <c r="L48" s="27">
        <f t="shared" si="122"/>
        <v>-8.0035471216594694</v>
      </c>
      <c r="M48" s="27">
        <f t="shared" si="123"/>
        <v>0.15314782134368254</v>
      </c>
      <c r="N48" s="27">
        <f t="shared" si="124"/>
        <v>0.73567104238203385</v>
      </c>
      <c r="O48" s="27">
        <f t="shared" si="125"/>
        <v>-7.1147282579337521</v>
      </c>
      <c r="Q48" t="str">
        <f>$A$12</f>
        <v>Skilled trades occupations</v>
      </c>
      <c r="R48" s="27">
        <f t="shared" si="126"/>
        <v>-4.7773641710448871</v>
      </c>
      <c r="S48" s="27">
        <f t="shared" si="96"/>
        <v>-0.43359627213416507</v>
      </c>
      <c r="T48" s="27">
        <f t="shared" si="97"/>
        <v>0.34178297824855086</v>
      </c>
      <c r="U48" s="27">
        <f t="shared" si="98"/>
        <v>-4.8691774649304982</v>
      </c>
      <c r="V48" s="27"/>
      <c r="W48" s="27">
        <f t="shared" si="127"/>
        <v>-3.4498155396827883</v>
      </c>
      <c r="X48" s="27">
        <f t="shared" si="99"/>
        <v>0.4714332634704248</v>
      </c>
      <c r="Y48" s="27">
        <f t="shared" si="100"/>
        <v>7.5145499101772373E-2</v>
      </c>
      <c r="Z48" s="27">
        <f t="shared" si="101"/>
        <v>-2.9032367771105925</v>
      </c>
      <c r="AA48" s="27"/>
      <c r="AB48" s="27">
        <f t="shared" si="128"/>
        <v>-8.2271797107276754</v>
      </c>
      <c r="AC48" s="27">
        <f t="shared" si="102"/>
        <v>3.7836991336259729E-2</v>
      </c>
      <c r="AD48" s="27">
        <f t="shared" si="103"/>
        <v>0.41692847735032323</v>
      </c>
      <c r="AE48" s="27">
        <f t="shared" si="104"/>
        <v>-7.7724142420410907</v>
      </c>
      <c r="AG48" t="str">
        <f>$A$12</f>
        <v>Skilled trades occupations</v>
      </c>
      <c r="AH48" s="27">
        <f t="shared" si="129"/>
        <v>9.8868468073482818E-2</v>
      </c>
      <c r="AI48" s="27">
        <f t="shared" si="105"/>
        <v>-5.7894835303664349E-2</v>
      </c>
      <c r="AJ48" s="27">
        <f t="shared" si="106"/>
        <v>0.17002812613847929</v>
      </c>
      <c r="AK48" s="27">
        <f t="shared" si="107"/>
        <v>0.21100175890829798</v>
      </c>
      <c r="AL48" s="27"/>
      <c r="AM48" s="27">
        <f t="shared" si="130"/>
        <v>0.124764120994731</v>
      </c>
      <c r="AN48" s="27">
        <f t="shared" si="108"/>
        <v>0.1732056653110865</v>
      </c>
      <c r="AO48" s="27">
        <f t="shared" si="109"/>
        <v>0.14871443889322844</v>
      </c>
      <c r="AP48" s="27">
        <f t="shared" si="110"/>
        <v>0.44668422519904549</v>
      </c>
      <c r="AQ48" s="27"/>
      <c r="AR48" s="27">
        <f t="shared" si="131"/>
        <v>0.22363258906821382</v>
      </c>
      <c r="AS48" s="27">
        <f t="shared" si="111"/>
        <v>0.11531083000742215</v>
      </c>
      <c r="AT48" s="27">
        <f t="shared" si="112"/>
        <v>0.31874256503170773</v>
      </c>
      <c r="AU48" s="27">
        <f t="shared" si="113"/>
        <v>0.65768598410734347</v>
      </c>
    </row>
    <row r="49" spans="1:47" x14ac:dyDescent="0.2">
      <c r="A49" t="str">
        <f>$A$13</f>
        <v>Caring, leisure and other service occupations</v>
      </c>
      <c r="B49" s="27">
        <f t="shared" si="114"/>
        <v>-7.0314601431766377E-2</v>
      </c>
      <c r="C49" s="27">
        <f t="shared" si="115"/>
        <v>-0.21997187539047225</v>
      </c>
      <c r="D49" s="27">
        <f t="shared" si="116"/>
        <v>-0.26598450431995513</v>
      </c>
      <c r="E49" s="27">
        <f t="shared" si="117"/>
        <v>-0.55627098114219464</v>
      </c>
      <c r="F49" s="27"/>
      <c r="G49" s="27">
        <f t="shared" si="118"/>
        <v>1.9755368045153237</v>
      </c>
      <c r="H49" s="27">
        <f t="shared" si="119"/>
        <v>1.9521511436586536E-3</v>
      </c>
      <c r="I49" s="27">
        <f t="shared" si="120"/>
        <v>0.58142160636214646</v>
      </c>
      <c r="J49" s="27">
        <f t="shared" si="121"/>
        <v>2.5589105620211292</v>
      </c>
      <c r="K49" s="27"/>
      <c r="L49" s="27">
        <f t="shared" si="122"/>
        <v>1.9052222030835573</v>
      </c>
      <c r="M49" s="27">
        <f t="shared" si="123"/>
        <v>-0.2180197242468136</v>
      </c>
      <c r="N49" s="27">
        <f t="shared" si="124"/>
        <v>0.31543710204219133</v>
      </c>
      <c r="O49" s="27">
        <f t="shared" si="125"/>
        <v>2.0026395808789346</v>
      </c>
      <c r="Q49" t="str">
        <f>$A$13</f>
        <v>Caring, leisure and other service occupations</v>
      </c>
      <c r="R49" s="27">
        <f t="shared" si="126"/>
        <v>-0.11670433084303156</v>
      </c>
      <c r="S49" s="27">
        <f t="shared" si="96"/>
        <v>0.19599878717079044</v>
      </c>
      <c r="T49" s="27">
        <f t="shared" si="97"/>
        <v>2.1334100900941899E-2</v>
      </c>
      <c r="U49" s="27">
        <f t="shared" si="98"/>
        <v>0.10062855722870001</v>
      </c>
      <c r="V49" s="27"/>
      <c r="W49" s="27">
        <f t="shared" si="127"/>
        <v>0.17690387588029566</v>
      </c>
      <c r="X49" s="27">
        <f t="shared" si="99"/>
        <v>0.39694938425772608</v>
      </c>
      <c r="Y49" s="27">
        <f t="shared" si="100"/>
        <v>0.20114038542366869</v>
      </c>
      <c r="Z49" s="27">
        <f t="shared" si="101"/>
        <v>0.77499364556169148</v>
      </c>
      <c r="AA49" s="27"/>
      <c r="AB49" s="27">
        <f t="shared" si="128"/>
        <v>6.0199545037264102E-2</v>
      </c>
      <c r="AC49" s="27">
        <f t="shared" si="102"/>
        <v>0.59294817142851652</v>
      </c>
      <c r="AD49" s="27">
        <f t="shared" si="103"/>
        <v>0.22247448632461059</v>
      </c>
      <c r="AE49" s="27">
        <f t="shared" si="104"/>
        <v>0.87562220279039149</v>
      </c>
      <c r="AG49" t="str">
        <f>$A$13</f>
        <v>Caring, leisure and other service occupations</v>
      </c>
      <c r="AH49" s="27">
        <f t="shared" si="129"/>
        <v>4.6389729411266956E-2</v>
      </c>
      <c r="AI49" s="27">
        <f t="shared" si="105"/>
        <v>-0.41597066256125714</v>
      </c>
      <c r="AJ49" s="27">
        <f t="shared" si="106"/>
        <v>-0.28731860522089669</v>
      </c>
      <c r="AK49" s="27">
        <f t="shared" si="107"/>
        <v>-0.65689953837088666</v>
      </c>
      <c r="AL49" s="27"/>
      <c r="AM49" s="27">
        <f t="shared" si="130"/>
        <v>1.798632928635028</v>
      </c>
      <c r="AN49" s="27">
        <f t="shared" si="108"/>
        <v>-0.39499723311406854</v>
      </c>
      <c r="AO49" s="27">
        <f t="shared" si="109"/>
        <v>0.3802812209384776</v>
      </c>
      <c r="AP49" s="27">
        <f t="shared" si="110"/>
        <v>1.7839169164594395</v>
      </c>
      <c r="AQ49" s="27"/>
      <c r="AR49" s="27">
        <f t="shared" si="131"/>
        <v>1.8450226580462949</v>
      </c>
      <c r="AS49" s="27">
        <f t="shared" si="111"/>
        <v>-0.81096789567532568</v>
      </c>
      <c r="AT49" s="27">
        <f t="shared" si="112"/>
        <v>9.296261571758091E-2</v>
      </c>
      <c r="AU49" s="27">
        <f t="shared" si="113"/>
        <v>1.1270173780885528</v>
      </c>
    </row>
    <row r="50" spans="1:47" x14ac:dyDescent="0.2">
      <c r="A50" t="str">
        <f>$A$14</f>
        <v>Sales and customer service occupations</v>
      </c>
      <c r="B50" s="27">
        <f t="shared" si="114"/>
        <v>4.9084610393849815E-2</v>
      </c>
      <c r="C50" s="27">
        <f t="shared" si="115"/>
        <v>-0.1367374150122771</v>
      </c>
      <c r="D50" s="27">
        <f t="shared" si="116"/>
        <v>-0.47077449919931147</v>
      </c>
      <c r="E50" s="27">
        <f t="shared" si="117"/>
        <v>-0.55842730381774075</v>
      </c>
      <c r="F50" s="27"/>
      <c r="G50" s="27">
        <f t="shared" si="118"/>
        <v>0.29355594988818545</v>
      </c>
      <c r="H50" s="27">
        <f t="shared" si="119"/>
        <v>0.88012670322067876</v>
      </c>
      <c r="I50" s="27">
        <f t="shared" si="120"/>
        <v>-0.17130600529072293</v>
      </c>
      <c r="J50" s="27">
        <f t="shared" si="121"/>
        <v>1.0023766478181422</v>
      </c>
      <c r="K50" s="27"/>
      <c r="L50" s="27">
        <f t="shared" si="122"/>
        <v>0.34264056028203527</v>
      </c>
      <c r="M50" s="27">
        <f t="shared" si="123"/>
        <v>0.74338928820840167</v>
      </c>
      <c r="N50" s="27">
        <f t="shared" si="124"/>
        <v>-0.6420805044900344</v>
      </c>
      <c r="O50" s="27">
        <f t="shared" si="125"/>
        <v>0.44394934400040142</v>
      </c>
      <c r="Q50" t="str">
        <f>$A$14</f>
        <v>Sales and customer service occupations</v>
      </c>
      <c r="R50" s="27">
        <f t="shared" si="126"/>
        <v>0.17894819895571779</v>
      </c>
      <c r="S50" s="27">
        <f t="shared" si="96"/>
        <v>0.6466641032824425</v>
      </c>
      <c r="T50" s="27">
        <f t="shared" si="97"/>
        <v>-0.3177306317071229</v>
      </c>
      <c r="U50" s="27">
        <f t="shared" si="98"/>
        <v>0.50788167053103628</v>
      </c>
      <c r="V50" s="27"/>
      <c r="W50" s="27">
        <f t="shared" si="127"/>
        <v>0.42646773242020153</v>
      </c>
      <c r="X50" s="27">
        <f t="shared" si="99"/>
        <v>0.65436086809255212</v>
      </c>
      <c r="Y50" s="27">
        <f t="shared" si="100"/>
        <v>-5.4335487484796885E-2</v>
      </c>
      <c r="Z50" s="27">
        <f t="shared" si="101"/>
        <v>1.0264931130279589</v>
      </c>
      <c r="AA50" s="27"/>
      <c r="AB50" s="27">
        <f t="shared" si="128"/>
        <v>0.60541593137591931</v>
      </c>
      <c r="AC50" s="27">
        <f t="shared" si="102"/>
        <v>1.3010249713749946</v>
      </c>
      <c r="AD50" s="27">
        <f t="shared" si="103"/>
        <v>-0.37206611919191979</v>
      </c>
      <c r="AE50" s="27">
        <f t="shared" si="104"/>
        <v>1.5343747835589951</v>
      </c>
      <c r="AG50" t="str">
        <f>$A$14</f>
        <v>Sales and customer service occupations</v>
      </c>
      <c r="AH50" s="27">
        <f t="shared" si="129"/>
        <v>-0.12986358856186753</v>
      </c>
      <c r="AI50" s="27">
        <f t="shared" si="105"/>
        <v>-0.78340151829472227</v>
      </c>
      <c r="AJ50" s="27">
        <f t="shared" si="106"/>
        <v>-0.15304386749218724</v>
      </c>
      <c r="AK50" s="27">
        <f t="shared" si="107"/>
        <v>-1.066308974348777</v>
      </c>
      <c r="AL50" s="27"/>
      <c r="AM50" s="27">
        <f t="shared" si="130"/>
        <v>-0.13291178253201963</v>
      </c>
      <c r="AN50" s="27">
        <f t="shared" si="108"/>
        <v>0.22576583512812221</v>
      </c>
      <c r="AO50" s="27">
        <f t="shared" si="109"/>
        <v>-0.11697051780592738</v>
      </c>
      <c r="AP50" s="27">
        <f t="shared" si="110"/>
        <v>-2.4116465209825577E-2</v>
      </c>
      <c r="AQ50" s="27"/>
      <c r="AR50" s="27">
        <f t="shared" si="131"/>
        <v>-0.26277537109388716</v>
      </c>
      <c r="AS50" s="27">
        <f t="shared" si="111"/>
        <v>-0.55763568316660006</v>
      </c>
      <c r="AT50" s="27">
        <f t="shared" si="112"/>
        <v>-0.27001438529811461</v>
      </c>
      <c r="AU50" s="27">
        <f t="shared" si="113"/>
        <v>-1.0904254395586026</v>
      </c>
    </row>
    <row r="51" spans="1:47" x14ac:dyDescent="0.2">
      <c r="A51" t="str">
        <f>$A$15</f>
        <v>Process, plant and machine operatives</v>
      </c>
      <c r="B51" s="27">
        <f t="shared" si="114"/>
        <v>-3.4379710867009248</v>
      </c>
      <c r="C51" s="27">
        <f t="shared" si="115"/>
        <v>1.0013726106625667</v>
      </c>
      <c r="D51" s="27">
        <f t="shared" si="116"/>
        <v>0.79334101492315812</v>
      </c>
      <c r="E51" s="27">
        <f t="shared" si="117"/>
        <v>-1.6432574611152013</v>
      </c>
      <c r="F51" s="27"/>
      <c r="G51" s="27">
        <f t="shared" si="118"/>
        <v>-1.260648768323966</v>
      </c>
      <c r="H51" s="27">
        <f t="shared" si="119"/>
        <v>0.74136746653913832</v>
      </c>
      <c r="I51" s="27">
        <f t="shared" si="120"/>
        <v>0.74574015007410033</v>
      </c>
      <c r="J51" s="27">
        <f t="shared" si="121"/>
        <v>0.2264588482892762</v>
      </c>
      <c r="K51" s="27"/>
      <c r="L51" s="27">
        <f t="shared" si="122"/>
        <v>-4.6986198550248908</v>
      </c>
      <c r="M51" s="27">
        <f t="shared" si="123"/>
        <v>1.742740077201705</v>
      </c>
      <c r="N51" s="27">
        <f t="shared" si="124"/>
        <v>1.5390811649972584</v>
      </c>
      <c r="O51" s="27">
        <f t="shared" si="125"/>
        <v>-1.4167986128259251</v>
      </c>
      <c r="Q51" t="str">
        <f>$A$15</f>
        <v>Process, plant and machine operatives</v>
      </c>
      <c r="R51" s="27">
        <f t="shared" si="126"/>
        <v>-3.0077823496061313</v>
      </c>
      <c r="S51" s="27">
        <f t="shared" si="96"/>
        <v>0.96617569830271233</v>
      </c>
      <c r="T51" s="27">
        <f t="shared" si="97"/>
        <v>0.72004350358238245</v>
      </c>
      <c r="U51" s="27">
        <f t="shared" si="98"/>
        <v>-1.3215631477210366</v>
      </c>
      <c r="V51" s="27"/>
      <c r="W51" s="27">
        <f t="shared" si="127"/>
        <v>-1.5004195427805946</v>
      </c>
      <c r="X51" s="27">
        <f t="shared" si="99"/>
        <v>0.36521785885752278</v>
      </c>
      <c r="Y51" s="27">
        <f t="shared" si="100"/>
        <v>0.68467668104538149</v>
      </c>
      <c r="Z51" s="27">
        <f t="shared" si="101"/>
        <v>-0.45052500287768993</v>
      </c>
      <c r="AA51" s="27"/>
      <c r="AB51" s="27">
        <f t="shared" si="128"/>
        <v>-4.508201892386726</v>
      </c>
      <c r="AC51" s="27">
        <f t="shared" si="102"/>
        <v>1.3313935571602351</v>
      </c>
      <c r="AD51" s="27">
        <f t="shared" si="103"/>
        <v>1.4047201846277639</v>
      </c>
      <c r="AE51" s="27">
        <f t="shared" si="104"/>
        <v>-1.7720881505987265</v>
      </c>
      <c r="AG51" t="str">
        <f>$A$15</f>
        <v>Process, plant and machine operatives</v>
      </c>
      <c r="AH51" s="27">
        <f t="shared" si="129"/>
        <v>-0.43018873709478878</v>
      </c>
      <c r="AI51" s="27">
        <f t="shared" si="105"/>
        <v>3.5196912359853338E-2</v>
      </c>
      <c r="AJ51" s="27">
        <f t="shared" si="106"/>
        <v>7.3297511340775112E-2</v>
      </c>
      <c r="AK51" s="27">
        <f t="shared" si="107"/>
        <v>-0.32169431339416033</v>
      </c>
      <c r="AL51" s="27"/>
      <c r="AM51" s="27">
        <f t="shared" si="130"/>
        <v>0.23977077445663331</v>
      </c>
      <c r="AN51" s="27">
        <f t="shared" si="108"/>
        <v>0.37614960768161798</v>
      </c>
      <c r="AO51" s="27">
        <f t="shared" si="109"/>
        <v>6.1063469028721062E-2</v>
      </c>
      <c r="AP51" s="27">
        <f t="shared" si="110"/>
        <v>0.67698385116697191</v>
      </c>
      <c r="AQ51" s="27"/>
      <c r="AR51" s="27">
        <f t="shared" si="131"/>
        <v>-0.19041796263815547</v>
      </c>
      <c r="AS51" s="27">
        <f t="shared" si="111"/>
        <v>0.41134652004147132</v>
      </c>
      <c r="AT51" s="27">
        <f t="shared" si="112"/>
        <v>0.13436098036949617</v>
      </c>
      <c r="AU51" s="27">
        <f t="shared" si="113"/>
        <v>0.35528953777281158</v>
      </c>
    </row>
    <row r="52" spans="1:47" x14ac:dyDescent="0.2">
      <c r="A52" t="str">
        <f>$A$16</f>
        <v>Elementary occupations</v>
      </c>
      <c r="B52" s="27">
        <f t="shared" si="114"/>
        <v>-1.2286694317968436</v>
      </c>
      <c r="C52" s="27">
        <f t="shared" si="115"/>
        <v>-0.1792437192527121</v>
      </c>
      <c r="D52" s="27">
        <f t="shared" si="116"/>
        <v>0.33965804228566832</v>
      </c>
      <c r="E52" s="27">
        <f t="shared" si="117"/>
        <v>-1.0682551087638856</v>
      </c>
      <c r="F52" s="27"/>
      <c r="G52" s="27">
        <f t="shared" si="118"/>
        <v>1.2495228976398245</v>
      </c>
      <c r="H52" s="27">
        <f t="shared" si="119"/>
        <v>-1.9329081351599786</v>
      </c>
      <c r="I52" s="27">
        <f t="shared" si="120"/>
        <v>0.98776494482200716</v>
      </c>
      <c r="J52" s="27">
        <f t="shared" si="121"/>
        <v>0.30437970730184816</v>
      </c>
      <c r="K52" s="27"/>
      <c r="L52" s="27">
        <f t="shared" si="122"/>
        <v>2.0853465842980867E-2</v>
      </c>
      <c r="M52" s="27">
        <f t="shared" si="123"/>
        <v>-2.1121518544126907</v>
      </c>
      <c r="N52" s="27">
        <f t="shared" si="124"/>
        <v>1.3274229871076755</v>
      </c>
      <c r="O52" s="27">
        <f t="shared" si="125"/>
        <v>-0.76387540146203747</v>
      </c>
      <c r="Q52" t="str">
        <f>$A$16</f>
        <v>Elementary occupations</v>
      </c>
      <c r="R52" s="27">
        <f t="shared" si="126"/>
        <v>-0.94952961978305694</v>
      </c>
      <c r="S52" s="27">
        <f t="shared" si="96"/>
        <v>6.8998060882625722E-2</v>
      </c>
      <c r="T52" s="27">
        <f t="shared" si="97"/>
        <v>6.5274065690849037E-2</v>
      </c>
      <c r="U52" s="27">
        <f t="shared" si="98"/>
        <v>-0.81525749320958241</v>
      </c>
      <c r="V52" s="27"/>
      <c r="W52" s="27">
        <f t="shared" si="127"/>
        <v>0.97247745869609759</v>
      </c>
      <c r="X52" s="27">
        <f t="shared" si="99"/>
        <v>-0.57212544056211723</v>
      </c>
      <c r="Y52" s="27">
        <f t="shared" si="100"/>
        <v>0.54399770977205231</v>
      </c>
      <c r="Z52" s="27">
        <f t="shared" si="101"/>
        <v>0.94434972790603311</v>
      </c>
      <c r="AA52" s="27"/>
      <c r="AB52" s="27">
        <f t="shared" si="128"/>
        <v>2.2947838913040641E-2</v>
      </c>
      <c r="AC52" s="27">
        <f t="shared" si="102"/>
        <v>-0.5031273796794915</v>
      </c>
      <c r="AD52" s="27">
        <f t="shared" si="103"/>
        <v>0.60927177546290134</v>
      </c>
      <c r="AE52" s="27">
        <f t="shared" si="104"/>
        <v>0.1290922346964507</v>
      </c>
      <c r="AG52" t="str">
        <f>$A$16</f>
        <v>Elementary occupations</v>
      </c>
      <c r="AH52" s="27">
        <f t="shared" si="129"/>
        <v>-0.27913981201377336</v>
      </c>
      <c r="AI52" s="27">
        <f t="shared" si="105"/>
        <v>-0.24824178013535203</v>
      </c>
      <c r="AJ52" s="27">
        <f t="shared" si="106"/>
        <v>0.27438397659481972</v>
      </c>
      <c r="AK52" s="27">
        <f t="shared" si="107"/>
        <v>-0.252997615554305</v>
      </c>
      <c r="AL52" s="27"/>
      <c r="AM52" s="27">
        <f t="shared" si="130"/>
        <v>0.2770454389437238</v>
      </c>
      <c r="AN52" s="27">
        <f t="shared" si="108"/>
        <v>-1.3607826945978534</v>
      </c>
      <c r="AO52" s="27">
        <f t="shared" si="109"/>
        <v>0.44376723504995352</v>
      </c>
      <c r="AP52" s="27">
        <f t="shared" si="110"/>
        <v>-0.63997002060417607</v>
      </c>
      <c r="AQ52" s="27"/>
      <c r="AR52" s="27">
        <f t="shared" si="131"/>
        <v>-2.09437307004956E-3</v>
      </c>
      <c r="AS52" s="27">
        <f t="shared" si="111"/>
        <v>-1.6090244747332054</v>
      </c>
      <c r="AT52" s="27">
        <f t="shared" si="112"/>
        <v>0.71815121164477325</v>
      </c>
      <c r="AU52" s="27">
        <f t="shared" si="113"/>
        <v>-0.89296763615848107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4.3565838758356392</v>
      </c>
      <c r="C54" s="29">
        <f t="shared" si="115"/>
        <v>5.3214195026660747</v>
      </c>
      <c r="D54" s="29">
        <f t="shared" si="116"/>
        <v>2.6009966214981759</v>
      </c>
      <c r="E54" s="29">
        <f t="shared" si="117"/>
        <v>12.278999999999883</v>
      </c>
      <c r="F54" s="29"/>
      <c r="G54" s="29">
        <f t="shared" si="118"/>
        <v>12.829463643715513</v>
      </c>
      <c r="H54" s="29">
        <f t="shared" si="119"/>
        <v>4.983040250692568</v>
      </c>
      <c r="I54" s="29">
        <f t="shared" si="120"/>
        <v>2.5394961055917591</v>
      </c>
      <c r="J54" s="29">
        <f t="shared" si="121"/>
        <v>20.351999999999805</v>
      </c>
      <c r="K54" s="29"/>
      <c r="L54" s="29">
        <f t="shared" si="122"/>
        <v>17.186047519551153</v>
      </c>
      <c r="M54" s="29">
        <f t="shared" si="123"/>
        <v>10.304459753358643</v>
      </c>
      <c r="N54" s="29">
        <f t="shared" si="124"/>
        <v>5.140492727089935</v>
      </c>
      <c r="O54" s="29">
        <f t="shared" si="125"/>
        <v>32.630999999999688</v>
      </c>
      <c r="Q54" s="24" t="str">
        <f>$A$18</f>
        <v>All occupations</v>
      </c>
      <c r="R54" s="29">
        <f t="shared" ref="R54" si="132">W18-R18</f>
        <v>-1.2938353744999063</v>
      </c>
      <c r="S54" s="29">
        <f t="shared" ref="S54" si="133">X18-S18</f>
        <v>4.2261065619578133</v>
      </c>
      <c r="T54" s="29">
        <f t="shared" ref="T54" si="134">Y18-T18</f>
        <v>2.4034088105209435</v>
      </c>
      <c r="U54" s="29">
        <f t="shared" ref="U54" si="135">Z18-U18</f>
        <v>5.3356799979788434</v>
      </c>
      <c r="V54" s="29"/>
      <c r="W54" s="29">
        <f t="shared" ref="W54" si="136">AB18-W18</f>
        <v>4.1062732626417784</v>
      </c>
      <c r="X54" s="29">
        <f t="shared" ref="X54" si="137">AC18-X18</f>
        <v>2.9477095861952876</v>
      </c>
      <c r="Y54" s="29">
        <f t="shared" ref="Y54" si="138">AD18-Y18</f>
        <v>1.5803361313887798</v>
      </c>
      <c r="Z54" s="29">
        <f t="shared" ref="Z54" si="139">AE18-Z18</f>
        <v>8.6343189802258564</v>
      </c>
      <c r="AA54" s="29"/>
      <c r="AB54" s="29">
        <f t="shared" ref="AB54" si="140">AB18-R18</f>
        <v>2.8124378881418721</v>
      </c>
      <c r="AC54" s="29">
        <f t="shared" ref="AC54" si="141">AC18-S18</f>
        <v>7.1738161481531009</v>
      </c>
      <c r="AD54" s="29">
        <f t="shared" ref="AD54" si="142">AD18-T18</f>
        <v>3.9837449419097233</v>
      </c>
      <c r="AE54" s="29">
        <f t="shared" ref="AE54" si="143">AE18-U18</f>
        <v>13.9699989782047</v>
      </c>
      <c r="AG54" s="24" t="str">
        <f>$A$18</f>
        <v>All occupations</v>
      </c>
      <c r="AH54" s="29">
        <f t="shared" ref="AH54" si="144">AM18-AH18</f>
        <v>5.6504192503356379</v>
      </c>
      <c r="AI54" s="29">
        <f t="shared" ref="AI54" si="145">AN18-AI18</f>
        <v>1.09531294070824</v>
      </c>
      <c r="AJ54" s="29">
        <f t="shared" ref="AJ54" si="146">AO18-AJ18</f>
        <v>0.19758781097722711</v>
      </c>
      <c r="AK54" s="29">
        <f t="shared" ref="AK54" si="147">AP18-AK18</f>
        <v>6.9433200020210961</v>
      </c>
      <c r="AL54" s="29"/>
      <c r="AM54" s="29">
        <f t="shared" ref="AM54" si="148">AR18-AM18</f>
        <v>8.7231903810737492</v>
      </c>
      <c r="AN54" s="29">
        <f t="shared" ref="AN54" si="149">AS18-AN18</f>
        <v>2.0353306644972591</v>
      </c>
      <c r="AO54" s="29">
        <f t="shared" ref="AO54" si="150">AT18-AO18</f>
        <v>0.95915997420297217</v>
      </c>
      <c r="AP54" s="29">
        <f t="shared" ref="AP54" si="151">AU18-AP18</f>
        <v>11.717681019773977</v>
      </c>
      <c r="AQ54" s="29"/>
      <c r="AR54" s="29">
        <f t="shared" ref="AR54" si="152">AR18-AH18</f>
        <v>14.373609631409387</v>
      </c>
      <c r="AS54" s="29">
        <f t="shared" ref="AS54" si="153">AS18-AI18</f>
        <v>3.1306436052054991</v>
      </c>
      <c r="AT54" s="29">
        <f t="shared" ref="AT54" si="154">AT18-AJ18</f>
        <v>1.1567477851801993</v>
      </c>
      <c r="AU54" s="29">
        <f t="shared" ref="AU54" si="155">AU18-AK18</f>
        <v>18.661001021795073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Worcestershire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0.85418885277925849</v>
      </c>
      <c r="N7" s="91">
        <f>'Occ T2'!I180</f>
        <v>0.44588320814158422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0.22338963150632107</v>
      </c>
      <c r="N9" s="91">
        <f>'Occ T2'!I178</f>
        <v>-1.2516242031726743</v>
      </c>
    </row>
    <row r="10" spans="1:14" x14ac:dyDescent="0.2">
      <c r="L10" s="91" t="str">
        <f>'Occ T3'!A48</f>
        <v>91 Elementary trades and related occupations</v>
      </c>
      <c r="M10" s="91">
        <f>'Occ T2'!H177</f>
        <v>-4.7557036348829795</v>
      </c>
      <c r="N10" s="91">
        <f>'Occ T2'!I177</f>
        <v>4.6872998918014552</v>
      </c>
    </row>
    <row r="11" spans="1:14" x14ac:dyDescent="0.2">
      <c r="L11" s="114" t="str">
        <f>"["&amp;'Occ T3'!A47&amp;"]"</f>
        <v>[Elementary occupations]</v>
      </c>
      <c r="M11" s="91">
        <f>'Occ T1'!H88</f>
        <v>-0.66407204423382105</v>
      </c>
      <c r="N11" s="91">
        <f>'Occ T1'!I88</f>
        <v>6.4059918319059328E-2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1.4220452127877037</v>
      </c>
      <c r="N13" s="91">
        <f>'Occ T2'!I176</f>
        <v>0.20810799679475966</v>
      </c>
    </row>
    <row r="14" spans="1:14" x14ac:dyDescent="0.2">
      <c r="L14" s="91" t="str">
        <f>'Occ T3'!A44</f>
        <v>81 Process, plant and machine operatives</v>
      </c>
      <c r="M14" s="91">
        <f>'Occ T2'!H175</f>
        <v>-4.4150354015388356</v>
      </c>
      <c r="N14" s="91">
        <f>'Occ T2'!I175</f>
        <v>-0.10287144041820628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-1.4624008171196023</v>
      </c>
      <c r="N15" s="91">
        <f>'Occ T1'!I87</f>
        <v>6.9886187579815129E-2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3.9536580177385927</v>
      </c>
      <c r="N17" s="91">
        <f>'Occ T2'!I174</f>
        <v>1.7677085864447939</v>
      </c>
    </row>
    <row r="18" spans="12:14" x14ac:dyDescent="0.2">
      <c r="L18" s="91" t="str">
        <f>'Occ T3'!A40</f>
        <v>71 Sales occupations</v>
      </c>
      <c r="M18" s="91">
        <f>'Occ T2'!H173</f>
        <v>-1.79278387969658</v>
      </c>
      <c r="N18" s="91">
        <f>'Occ T2'!I173</f>
        <v>-0.31157590870685148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-0.48293361797757672</v>
      </c>
      <c r="N19" s="91">
        <f>'Occ T1'!I86</f>
        <v>0.28733722308773579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2.8605252030627026</v>
      </c>
      <c r="N21" s="91">
        <f>'Occ T2'!I172</f>
        <v>-1.2806623803794381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-1.9463804875326396</v>
      </c>
      <c r="N22" s="91">
        <f>'Occ T2'!I171</f>
        <v>-0.45642210081819901</v>
      </c>
    </row>
    <row r="23" spans="12:14" x14ac:dyDescent="0.2">
      <c r="L23" s="91" t="str">
        <f>'Occ T3'!A35</f>
        <v>61 Caring personal service occupations</v>
      </c>
      <c r="M23" s="91">
        <f>'Occ T2'!H170</f>
        <v>9.5518442341457899E-3</v>
      </c>
      <c r="N23" s="91">
        <f>'Occ T2'!I170</f>
        <v>0.89203512932798379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-0.40380795837363648</v>
      </c>
      <c r="N24" s="91">
        <f>'Occ T1'!I85</f>
        <v>0.60082101669738375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-2.1343599585304074</v>
      </c>
      <c r="N26" s="91">
        <f>'Occ T2'!I169</f>
        <v>2.2644117010606202E-2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-0.92463288604646143</v>
      </c>
      <c r="N27" s="91">
        <f>'Occ T2'!I168</f>
        <v>-1.2001082062610524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-3.2947572055493812</v>
      </c>
      <c r="N28" s="91">
        <f>'Occ T2'!I167</f>
        <v>-0.52460285244757543</v>
      </c>
    </row>
    <row r="29" spans="12:14" x14ac:dyDescent="0.2">
      <c r="L29" s="91" t="str">
        <f>'Occ T3'!A29</f>
        <v>51 Skilled agricultural and related trades</v>
      </c>
      <c r="M29" s="91">
        <f>'Occ T2'!H166</f>
        <v>-7.1019699113133434</v>
      </c>
      <c r="N29" s="91">
        <f>'Occ T2'!I166</f>
        <v>0.2466598208857862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-2.802923513149036</v>
      </c>
      <c r="N30" s="91">
        <f>'Occ T1'!I84</f>
        <v>-0.55832283605183886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-2.3353999889704657</v>
      </c>
      <c r="N32" s="91">
        <f>'Occ T2'!I165</f>
        <v>-3.0557371789918464</v>
      </c>
    </row>
    <row r="33" spans="12:14" x14ac:dyDescent="0.2">
      <c r="L33" s="91" t="str">
        <f>'Occ T3'!A25</f>
        <v>41 Administrative occupations</v>
      </c>
      <c r="M33" s="91">
        <f>'Occ T2'!H164</f>
        <v>0.79340205204285752</v>
      </c>
      <c r="N33" s="91">
        <f>'Occ T2'!I164</f>
        <v>0.30410785746575186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0.22925799497299781</v>
      </c>
      <c r="N34" s="91">
        <f>'Occ T1'!I83</f>
        <v>-0.15631930094489599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2.6090479134919686</v>
      </c>
      <c r="N36" s="91">
        <f>'Occ T2'!I163</f>
        <v>0.51018685271539965</v>
      </c>
    </row>
    <row r="37" spans="12:14" x14ac:dyDescent="0.2">
      <c r="L37" s="91" t="str">
        <f>'Occ T3'!A21</f>
        <v>34 Culture, media and sports occupations</v>
      </c>
      <c r="M37" s="91">
        <f>'Occ T2'!H162</f>
        <v>2.2868762952974908</v>
      </c>
      <c r="N37" s="91">
        <f>'Occ T2'!I162</f>
        <v>-0.28616932617334667</v>
      </c>
    </row>
    <row r="38" spans="12:14" x14ac:dyDescent="0.2">
      <c r="L38" s="91" t="str">
        <f>'Occ T3'!A20</f>
        <v>33 Protective service occupations</v>
      </c>
      <c r="M38" s="91">
        <f>'Occ T2'!H161</f>
        <v>2.493239694623961</v>
      </c>
      <c r="N38" s="91">
        <f>'Occ T2'!I161</f>
        <v>-0.3788536529196751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3.2428059114255836</v>
      </c>
      <c r="N39" s="91">
        <f>'Occ T2'!I160</f>
        <v>4.3994797695190213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4.3610238714775651</v>
      </c>
      <c r="N40" s="91">
        <f>'Occ T2'!I159</f>
        <v>2.948039147021575E-2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2.8944674184452346</v>
      </c>
      <c r="N41" s="91">
        <f>'Occ T1'!I82</f>
        <v>1.0425521611755917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5.677603736748793</v>
      </c>
      <c r="N43" s="91">
        <f>'Occ T2'!I158</f>
        <v>1.0866353998145284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1.6735726801601514</v>
      </c>
      <c r="N44" s="91">
        <f>'Occ T2'!I157</f>
        <v>0.63975863793308552</v>
      </c>
    </row>
    <row r="45" spans="12:14" x14ac:dyDescent="0.2">
      <c r="L45" s="91" t="str">
        <f>'Occ T3'!A13</f>
        <v>22 Health professionals</v>
      </c>
      <c r="M45" s="91">
        <f>'Occ T2'!H156</f>
        <v>3.5075265218492691</v>
      </c>
      <c r="N45" s="91">
        <f>'Occ T2'!I156</f>
        <v>0.39229059528944621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4.0352367216970775</v>
      </c>
      <c r="N46" s="91">
        <f>'Occ T2'!I155</f>
        <v>2.2065141800884369</v>
      </c>
    </row>
    <row r="47" spans="12:14" x14ac:dyDescent="0.2">
      <c r="L47" s="114" t="str">
        <f>"["&amp;'Occ T3'!A11&amp;"]"</f>
        <v>[Professional occupations]</v>
      </c>
      <c r="M47" s="91">
        <f>'Occ T1'!H81</f>
        <v>3.8761025590322795</v>
      </c>
      <c r="N47" s="91">
        <f>'Occ T1'!I81</f>
        <v>1.1936437971188818</v>
      </c>
    </row>
    <row r="49" spans="12:14" x14ac:dyDescent="0.2">
      <c r="L49" s="107" t="str">
        <f>'Occ T3'!A9</f>
        <v>12 Other managers and proprietors</v>
      </c>
      <c r="M49" s="91">
        <f>'Occ T2'!H154</f>
        <v>2.7825641107728893</v>
      </c>
      <c r="N49" s="91">
        <f>'Occ T2'!I154</f>
        <v>1.1054566888296202</v>
      </c>
    </row>
    <row r="50" spans="12:14" x14ac:dyDescent="0.2">
      <c r="L50" s="107" t="str">
        <f>'Occ T3'!A8</f>
        <v>11 Corporate managers and directors</v>
      </c>
      <c r="M50" s="91">
        <f>'Occ T2'!H153</f>
        <v>4.246009634318737</v>
      </c>
      <c r="N50" s="91">
        <f>'Occ T2'!I153</f>
        <v>-3.4282431722854056E-2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3.7954839620397918</v>
      </c>
      <c r="N51" s="91">
        <f>'Occ T1'!I80</f>
        <v>0.32571348299554881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Worcestershire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3.8176781696830133</v>
      </c>
      <c r="N82" s="94">
        <f>'Occ T2'!F119</f>
        <v>-0.10432705129483821</v>
      </c>
    </row>
    <row r="83" spans="12:14" x14ac:dyDescent="0.2">
      <c r="L83" s="10" t="str">
        <f>name!D5</f>
        <v>12 Other managers and proprietors</v>
      </c>
      <c r="M83" s="94">
        <f>'Occ T2'!D9-'Occ T2'!B9</f>
        <v>1.111605663436821</v>
      </c>
      <c r="N83" s="94">
        <f>'Occ T2'!F120</f>
        <v>1.554217499527601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3.0914999391231603</v>
      </c>
      <c r="N84" s="94">
        <f>'Occ T2'!F121</f>
        <v>6.6722033797661666</v>
      </c>
    </row>
    <row r="85" spans="12:14" x14ac:dyDescent="0.2">
      <c r="L85" s="10" t="str">
        <f>name!D7</f>
        <v>22 Health professionals</v>
      </c>
      <c r="M85" s="94">
        <f>'Occ T2'!D11-'Occ T2'!B11</f>
        <v>2.2015425609028654</v>
      </c>
      <c r="N85" s="94">
        <f>'Occ T2'!F122</f>
        <v>0.84104596276615418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0.94150335890618564</v>
      </c>
      <c r="N86" s="94">
        <f>'Occ T2'!F123</f>
        <v>1.1867828885492617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4.2621129998541392</v>
      </c>
      <c r="N87" s="94">
        <f>'Occ T2'!F124</f>
        <v>3.1089939706881253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1.0421042323526786</v>
      </c>
      <c r="N88" s="94">
        <f>'Occ T2'!F125</f>
        <v>2.4026893091312118E-2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0.84943904780329671</v>
      </c>
      <c r="N89" s="94">
        <f>'Occ T2'!F126</f>
        <v>5.2269348515521283</v>
      </c>
    </row>
    <row r="90" spans="12:14" x14ac:dyDescent="0.2">
      <c r="L90" s="10" t="str">
        <f>name!D12</f>
        <v>33 Protective service occupations</v>
      </c>
      <c r="M90" s="94">
        <f>'Occ T2'!D16-'Occ T2'!B16</f>
        <v>0.3480624821897278</v>
      </c>
      <c r="N90" s="94">
        <f>'Occ T2'!F127</f>
        <v>-0.16627515694310935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0.57222276151150897</v>
      </c>
      <c r="N91" s="94">
        <f>'Occ T2'!F128</f>
        <v>-0.22522967947921124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2.1321332684043899</v>
      </c>
      <c r="N92" s="94">
        <f>'Occ T2'!F129</f>
        <v>1.39967516189202</v>
      </c>
    </row>
    <row r="93" spans="12:14" x14ac:dyDescent="0.2">
      <c r="L93" s="10" t="str">
        <f>name!D15</f>
        <v>41 Administrative occupations</v>
      </c>
      <c r="M93" s="94">
        <f>'Occ T2'!D19-'Occ T2'!B19</f>
        <v>1.1159121334579041</v>
      </c>
      <c r="N93" s="94">
        <f>'Occ T2'!F130</f>
        <v>1.3422183593819454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-0.72243005676433913</v>
      </c>
      <c r="N94" s="94">
        <f>'Occ T2'!F131</f>
        <v>-2.1438402930166589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-1.3342647119563349</v>
      </c>
      <c r="N95" s="94">
        <f>'Occ T2'!F132</f>
        <v>0.11278782125936937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-2.2652212628483106</v>
      </c>
      <c r="N96" s="94">
        <f>'Occ T2'!F133</f>
        <v>-0.94237496160356926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-0.47196848124205282</v>
      </c>
      <c r="N97" s="94">
        <f>'Occ T2'!F134</f>
        <v>-1.6444887930752952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-0.58672124997552544</v>
      </c>
      <c r="N98" s="94">
        <f>'Occ T2'!F135</f>
        <v>1.7523381507974278E-2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1.0053203771857255E-2</v>
      </c>
      <c r="N99" s="94">
        <f>'Occ T2'!F136</f>
        <v>3.0002864634466526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-0.60558595094585144</v>
      </c>
      <c r="N100" s="94">
        <f>'Occ T2'!F137</f>
        <v>-0.38889882849040358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3.9261766031780332E-2</v>
      </c>
      <c r="N101" s="94">
        <f>'Occ T2'!F138</f>
        <v>-5.2477072935121827E-2</v>
      </c>
    </row>
    <row r="102" spans="12:14" x14ac:dyDescent="0.2">
      <c r="L102" s="10" t="str">
        <f>name!D24</f>
        <v>71 Sales occupations</v>
      </c>
      <c r="M102" s="94">
        <f>'Occ T2'!D28-'Occ T2'!B28</f>
        <v>-1.5988656689466048</v>
      </c>
      <c r="N102" s="94">
        <f>'Occ T2'!F139</f>
        <v>-0.77234231889042348</v>
      </c>
    </row>
    <row r="103" spans="12:14" x14ac:dyDescent="0.2">
      <c r="L103" s="10" t="str">
        <f>name!D25</f>
        <v>72 Customer service occupations</v>
      </c>
      <c r="M103" s="94">
        <f>'Occ T2'!D29-'Occ T2'!B29</f>
        <v>1.0404383651288533</v>
      </c>
      <c r="N103" s="94">
        <f>'Occ T2'!F140</f>
        <v>1.7747189667085763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-2.4494449926541559</v>
      </c>
      <c r="N104" s="94">
        <f>'Occ T2'!F141</f>
        <v>-0.14815235041633201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0.80618753153891198</v>
      </c>
      <c r="N105" s="94">
        <f>'Occ T2'!F142</f>
        <v>0.37461119870565973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-1.3633033089215978</v>
      </c>
      <c r="N106" s="94">
        <f>'Occ T2'!F143</f>
        <v>4.8824539605611257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0.29504820015769084</v>
      </c>
      <c r="N107" s="94">
        <f>'Occ T2'!F144</f>
        <v>-4.5780742532592598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12.279000000000053</v>
      </c>
      <c r="N109" s="94">
        <f>'Occ T2'!F146</f>
        <v>20.351999999999862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Worcestershire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4.9292838331198361</v>
      </c>
      <c r="N153" s="94">
        <f>'Occ T1'!H8</f>
        <v>1.449890448232761</v>
      </c>
    </row>
    <row r="154" spans="1:14" x14ac:dyDescent="0.2">
      <c r="L154" s="10" t="str">
        <f>name!E5</f>
        <v>Professional occupations</v>
      </c>
      <c r="M154" s="94">
        <f>'Occ T1'!D9-'Occ T1'!B9</f>
        <v>10.496658858786347</v>
      </c>
      <c r="N154" s="94">
        <f>'Occ T1'!H9</f>
        <v>11.809026201769697</v>
      </c>
    </row>
    <row r="155" spans="1:14" x14ac:dyDescent="0.2">
      <c r="L155" s="10" t="str">
        <f>name!E6</f>
        <v>Associate professional occupations</v>
      </c>
      <c r="M155" s="94">
        <f>'Occ T1'!D10-'Occ T1'!B10</f>
        <v>4.9439617922616037</v>
      </c>
      <c r="N155" s="94">
        <f>'Occ T1'!H10</f>
        <v>6.2591320701131394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0.39348207669356583</v>
      </c>
      <c r="N156" s="94">
        <f>'Occ T1'!H11</f>
        <v>-0.80162193363471346</v>
      </c>
    </row>
    <row r="157" spans="1:14" x14ac:dyDescent="0.2">
      <c r="L157" s="10" t="str">
        <f>name!E8</f>
        <v>Skilled trades occupations</v>
      </c>
      <c r="M157" s="94">
        <f>'Occ T1'!D12-'Occ T1'!B12</f>
        <v>-4.6581757060222202</v>
      </c>
      <c r="N157" s="94">
        <f>'Occ T1'!H12</f>
        <v>-2.4565525519115283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-0.55627098114221241</v>
      </c>
      <c r="N158" s="94">
        <f>'Occ T1'!H13</f>
        <v>2.5589105620211257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-0.55842730381775141</v>
      </c>
      <c r="N159" s="94">
        <f>'Occ T1'!H14</f>
        <v>1.0023766478181528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-1.643257461115244</v>
      </c>
      <c r="N160" s="94">
        <f>'Occ T1'!H15</f>
        <v>0.2264588482893295</v>
      </c>
    </row>
    <row r="161" spans="12:14" x14ac:dyDescent="0.2">
      <c r="L161" s="10" t="str">
        <f>name!E12</f>
        <v>Elementary occupations</v>
      </c>
      <c r="M161" s="94">
        <f>'Occ T1'!D16-'Occ T1'!B16</f>
        <v>-1.0682551087639069</v>
      </c>
      <c r="N161" s="94">
        <f>'Occ T1'!H16</f>
        <v>0.30437970730186237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12.278999999999996</v>
      </c>
      <c r="N163" s="94">
        <f>'Occ T1'!H18</f>
        <v>20.351999999999826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Worcestershire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19.888453133853254</v>
      </c>
      <c r="N5" s="87">
        <f>SUM(N6:N7)</f>
        <v>21.371340709998162</v>
      </c>
      <c r="O5" s="87">
        <f t="shared" ref="O5:AL5" si="1">SUM(O6:O7)</f>
        <v>22.152142413353367</v>
      </c>
      <c r="P5" s="87">
        <f t="shared" si="1"/>
        <v>22.59130209298965</v>
      </c>
      <c r="Q5" s="87">
        <f t="shared" si="1"/>
        <v>23.687919638898592</v>
      </c>
      <c r="R5" s="87">
        <f t="shared" si="1"/>
        <v>24.076161137400423</v>
      </c>
      <c r="S5" s="87">
        <f t="shared" si="1"/>
        <v>25.270843882503542</v>
      </c>
      <c r="T5" s="87">
        <f t="shared" si="1"/>
        <v>27.108431154200019</v>
      </c>
      <c r="U5" s="87">
        <f t="shared" si="1"/>
        <v>27.63044858676977</v>
      </c>
      <c r="V5" s="87">
        <f t="shared" si="1"/>
        <v>28.181210560410008</v>
      </c>
      <c r="W5" s="87">
        <f t="shared" si="1"/>
        <v>29.005444970520259</v>
      </c>
      <c r="X5" s="87">
        <f t="shared" si="1"/>
        <v>26.116926637613503</v>
      </c>
      <c r="Y5" s="87">
        <f t="shared" si="1"/>
        <v>26.397037133485014</v>
      </c>
      <c r="Z5" s="87">
        <f t="shared" si="1"/>
        <v>26.698751398165435</v>
      </c>
      <c r="AA5" s="87">
        <f t="shared" si="1"/>
        <v>27.042556261671894</v>
      </c>
      <c r="AB5" s="87">
        <f t="shared" si="1"/>
        <v>27.356166862737528</v>
      </c>
      <c r="AC5" s="87">
        <f t="shared" si="1"/>
        <v>27.645312683664798</v>
      </c>
      <c r="AD5" s="87">
        <f t="shared" si="1"/>
        <v>27.92872595276652</v>
      </c>
      <c r="AE5" s="87">
        <f t="shared" si="1"/>
        <v>28.220212919773253</v>
      </c>
      <c r="AF5" s="87">
        <f t="shared" si="1"/>
        <v>28.517724457280707</v>
      </c>
      <c r="AG5" s="87">
        <f t="shared" si="1"/>
        <v>28.83546649200229</v>
      </c>
      <c r="AH5" s="87">
        <f t="shared" si="1"/>
        <v>29.149453869170301</v>
      </c>
      <c r="AI5" s="87">
        <f t="shared" si="1"/>
        <v>29.462153148562237</v>
      </c>
      <c r="AJ5" s="87">
        <f t="shared" si="1"/>
        <v>29.784121481058946</v>
      </c>
      <c r="AK5" s="87">
        <f t="shared" si="1"/>
        <v>30.115622339130635</v>
      </c>
      <c r="AL5" s="87">
        <f t="shared" si="1"/>
        <v>30.45533541875302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13.688250391007953</v>
      </c>
      <c r="N6" s="11">
        <v>14.729715868369651</v>
      </c>
      <c r="O6" s="11">
        <v>15.209380207923767</v>
      </c>
      <c r="P6" s="11">
        <v>15.534337791002013</v>
      </c>
      <c r="Q6" s="11">
        <v>15.655831322247755</v>
      </c>
      <c r="R6" s="11">
        <v>16.518810212049292</v>
      </c>
      <c r="S6" s="11">
        <v>18.116051820503561</v>
      </c>
      <c r="T6" s="11">
        <v>18.938935037176289</v>
      </c>
      <c r="U6" s="11">
        <v>19.57269421952978</v>
      </c>
      <c r="V6" s="11">
        <v>19.856638364746967</v>
      </c>
      <c r="W6" s="11">
        <v>20.336488381732305</v>
      </c>
      <c r="X6" s="11">
        <v>17.677453444078889</v>
      </c>
      <c r="Y6" s="11">
        <v>17.835745649038596</v>
      </c>
      <c r="Z6" s="11">
        <v>18.023754570534393</v>
      </c>
      <c r="AA6" s="11">
        <v>18.239850093408283</v>
      </c>
      <c r="AB6" s="11">
        <v>18.421148627974961</v>
      </c>
      <c r="AC6" s="11">
        <v>18.591299339474169</v>
      </c>
      <c r="AD6" s="11">
        <v>18.760484456175849</v>
      </c>
      <c r="AE6" s="11">
        <v>18.935647528184763</v>
      </c>
      <c r="AF6" s="11">
        <v>19.108525206757264</v>
      </c>
      <c r="AG6" s="11">
        <v>19.294928682443508</v>
      </c>
      <c r="AH6" s="11">
        <v>19.477449650435187</v>
      </c>
      <c r="AI6" s="11">
        <v>19.661234140144284</v>
      </c>
      <c r="AJ6" s="11">
        <v>19.849987764576134</v>
      </c>
      <c r="AK6" s="11">
        <v>20.037737227871109</v>
      </c>
      <c r="AL6" s="11">
        <v>20.232161330437467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6.200202742845299</v>
      </c>
      <c r="N7" s="11">
        <v>6.641624841628512</v>
      </c>
      <c r="O7" s="11">
        <v>6.9427622054295988</v>
      </c>
      <c r="P7" s="11">
        <v>7.0569643019876356</v>
      </c>
      <c r="Q7" s="11">
        <v>8.032088316650837</v>
      </c>
      <c r="R7" s="11">
        <v>7.5573509253511304</v>
      </c>
      <c r="S7" s="11">
        <v>7.154792061999979</v>
      </c>
      <c r="T7" s="11">
        <v>8.1694961170237299</v>
      </c>
      <c r="U7" s="11">
        <v>8.0577543672399905</v>
      </c>
      <c r="V7" s="11">
        <v>8.3245721956630412</v>
      </c>
      <c r="W7" s="11">
        <v>8.6689565887879514</v>
      </c>
      <c r="X7" s="11">
        <v>8.4394731935346137</v>
      </c>
      <c r="Y7" s="11">
        <v>8.5612914844464196</v>
      </c>
      <c r="Z7" s="11">
        <v>8.674996827631043</v>
      </c>
      <c r="AA7" s="11">
        <v>8.8027061682636116</v>
      </c>
      <c r="AB7" s="11">
        <v>8.9350182347625662</v>
      </c>
      <c r="AC7" s="11">
        <v>9.0540133441906274</v>
      </c>
      <c r="AD7" s="11">
        <v>9.1682414965906709</v>
      </c>
      <c r="AE7" s="11">
        <v>9.284565391588492</v>
      </c>
      <c r="AF7" s="11">
        <v>9.4091992505234447</v>
      </c>
      <c r="AG7" s="11">
        <v>9.5405378095587814</v>
      </c>
      <c r="AH7" s="11">
        <v>9.6720042187351165</v>
      </c>
      <c r="AI7" s="11">
        <v>9.8009190084179512</v>
      </c>
      <c r="AJ7" s="11">
        <v>9.9341337164828118</v>
      </c>
      <c r="AK7" s="11">
        <v>10.077885111259526</v>
      </c>
      <c r="AL7" s="11">
        <v>10.223174088315552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47.106489273392782</v>
      </c>
      <c r="N9" s="87">
        <f>SUM(N10:N13)</f>
        <v>45.914022296933503</v>
      </c>
      <c r="O9" s="87">
        <f t="shared" ref="O9:AL9" si="3">SUM(O10:O13)</f>
        <v>46.896575938850617</v>
      </c>
      <c r="P9" s="87">
        <f t="shared" si="3"/>
        <v>48.544173471949108</v>
      </c>
      <c r="Q9" s="87">
        <f t="shared" si="3"/>
        <v>50.43871034370364</v>
      </c>
      <c r="R9" s="87">
        <f t="shared" si="3"/>
        <v>50.121799433939941</v>
      </c>
      <c r="S9" s="87">
        <f t="shared" si="3"/>
        <v>54.068967884516866</v>
      </c>
      <c r="T9" s="87">
        <f t="shared" si="3"/>
        <v>55.368997429303867</v>
      </c>
      <c r="U9" s="87">
        <f t="shared" si="3"/>
        <v>58.966751033537655</v>
      </c>
      <c r="V9" s="87">
        <f t="shared" si="3"/>
        <v>57.877242100284199</v>
      </c>
      <c r="W9" s="87">
        <f t="shared" si="3"/>
        <v>60.618458292726288</v>
      </c>
      <c r="X9" s="87">
        <f t="shared" si="3"/>
        <v>61.694804298304589</v>
      </c>
      <c r="Y9" s="87">
        <f t="shared" si="3"/>
        <v>62.32401924864628</v>
      </c>
      <c r="Z9" s="87">
        <f t="shared" si="3"/>
        <v>63.139795208264218</v>
      </c>
      <c r="AA9" s="87">
        <f t="shared" si="3"/>
        <v>64.047371536354831</v>
      </c>
      <c r="AB9" s="87">
        <f t="shared" si="3"/>
        <v>64.844157393435495</v>
      </c>
      <c r="AC9" s="87">
        <f t="shared" si="3"/>
        <v>65.601703772921184</v>
      </c>
      <c r="AD9" s="87">
        <f t="shared" si="3"/>
        <v>66.345577974230594</v>
      </c>
      <c r="AE9" s="87">
        <f t="shared" si="3"/>
        <v>67.069430334065544</v>
      </c>
      <c r="AF9" s="87">
        <f t="shared" si="3"/>
        <v>67.80459869482101</v>
      </c>
      <c r="AG9" s="87">
        <f t="shared" si="3"/>
        <v>68.579439248963865</v>
      </c>
      <c r="AH9" s="87">
        <f t="shared" si="3"/>
        <v>69.358131861157688</v>
      </c>
      <c r="AI9" s="87">
        <f t="shared" si="3"/>
        <v>70.125017176076028</v>
      </c>
      <c r="AJ9" s="87">
        <f t="shared" si="3"/>
        <v>70.901697998748276</v>
      </c>
      <c r="AK9" s="87">
        <f t="shared" si="3"/>
        <v>71.67431469790067</v>
      </c>
      <c r="AL9" s="87">
        <f t="shared" si="3"/>
        <v>72.427484494495985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12.68081528838348</v>
      </c>
      <c r="N10" s="11">
        <v>11.979138603178448</v>
      </c>
      <c r="O10" s="11">
        <v>12.035311687128756</v>
      </c>
      <c r="P10" s="11">
        <v>12.508124050167648</v>
      </c>
      <c r="Q10" s="11">
        <v>13.671402781482541</v>
      </c>
      <c r="R10" s="11">
        <v>14.134806965968288</v>
      </c>
      <c r="S10" s="11">
        <v>14.873988925671265</v>
      </c>
      <c r="T10" s="11">
        <v>14.628036929019579</v>
      </c>
      <c r="U10" s="11">
        <v>16.713140447979249</v>
      </c>
      <c r="V10" s="11">
        <v>16.384906236152553</v>
      </c>
      <c r="W10" s="11">
        <v>17.226306905091448</v>
      </c>
      <c r="X10" s="11">
        <v>19.64512824694884</v>
      </c>
      <c r="Y10" s="11">
        <v>19.922950574178</v>
      </c>
      <c r="Z10" s="11">
        <v>20.258599969366507</v>
      </c>
      <c r="AA10" s="11">
        <v>20.619000288468534</v>
      </c>
      <c r="AB10" s="11">
        <v>20.939283399151613</v>
      </c>
      <c r="AC10" s="11">
        <v>21.233801149376987</v>
      </c>
      <c r="AD10" s="11">
        <v>21.516206162234955</v>
      </c>
      <c r="AE10" s="11">
        <v>21.794700440312521</v>
      </c>
      <c r="AF10" s="11">
        <v>22.079247347864015</v>
      </c>
      <c r="AG10" s="11">
        <v>22.383592953781026</v>
      </c>
      <c r="AH10" s="11">
        <v>22.685295965943695</v>
      </c>
      <c r="AI10" s="11">
        <v>22.988549290581979</v>
      </c>
      <c r="AJ10" s="11">
        <v>23.289993384272208</v>
      </c>
      <c r="AK10" s="11">
        <v>23.594830930880587</v>
      </c>
      <c r="AL10" s="11">
        <v>23.898510284857615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10.357040169738264</v>
      </c>
      <c r="N11" s="11">
        <v>11.244253014006457</v>
      </c>
      <c r="O11" s="11">
        <v>11.881360875143598</v>
      </c>
      <c r="P11" s="11">
        <v>11.899986594068718</v>
      </c>
      <c r="Q11" s="11">
        <v>12.392122949673073</v>
      </c>
      <c r="R11" s="11">
        <v>11.702974133255928</v>
      </c>
      <c r="S11" s="11">
        <v>13.235751426267488</v>
      </c>
      <c r="T11" s="11">
        <v>14.367366592110692</v>
      </c>
      <c r="U11" s="11">
        <v>14.12667727483718</v>
      </c>
      <c r="V11" s="11">
        <v>14.199480089609805</v>
      </c>
      <c r="W11" s="11">
        <v>13.904516694158794</v>
      </c>
      <c r="X11" s="11">
        <v>13.161448952788122</v>
      </c>
      <c r="Y11" s="11">
        <v>13.268696257963782</v>
      </c>
      <c r="Z11" s="11">
        <v>13.4005845482619</v>
      </c>
      <c r="AA11" s="11">
        <v>13.545451302112406</v>
      </c>
      <c r="AB11" s="11">
        <v>13.671755809294305</v>
      </c>
      <c r="AC11" s="11">
        <v>13.79160739537943</v>
      </c>
      <c r="AD11" s="11">
        <v>13.905922010431336</v>
      </c>
      <c r="AE11" s="11">
        <v>13.998460232558877</v>
      </c>
      <c r="AF11" s="11">
        <v>14.105747869307304</v>
      </c>
      <c r="AG11" s="11">
        <v>14.212107461839873</v>
      </c>
      <c r="AH11" s="11">
        <v>14.32091733601357</v>
      </c>
      <c r="AI11" s="11">
        <v>14.428741468739386</v>
      </c>
      <c r="AJ11" s="11">
        <v>14.538929532931681</v>
      </c>
      <c r="AK11" s="11">
        <v>14.646581831379111</v>
      </c>
      <c r="AL11" s="11">
        <v>14.745562656924948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10.713965820072243</v>
      </c>
      <c r="N12" s="11">
        <v>9.9433555910404774</v>
      </c>
      <c r="O12" s="11">
        <v>10.790775491214905</v>
      </c>
      <c r="P12" s="11">
        <v>10.964136098709538</v>
      </c>
      <c r="Q12" s="11">
        <v>10.828019077767424</v>
      </c>
      <c r="R12" s="11">
        <v>10.881067285357572</v>
      </c>
      <c r="S12" s="11">
        <v>11.429529305322827</v>
      </c>
      <c r="T12" s="11">
        <v>11.304078635103805</v>
      </c>
      <c r="U12" s="11">
        <v>11.420235013723696</v>
      </c>
      <c r="V12" s="11">
        <v>11.130108345242173</v>
      </c>
      <c r="W12" s="11">
        <v>11.822570644263758</v>
      </c>
      <c r="X12" s="11">
        <v>11.264875790784568</v>
      </c>
      <c r="Y12" s="11">
        <v>11.360196212701045</v>
      </c>
      <c r="Z12" s="11">
        <v>11.493258927215933</v>
      </c>
      <c r="AA12" s="11">
        <v>11.641737353393848</v>
      </c>
      <c r="AB12" s="11">
        <v>11.774042783896292</v>
      </c>
      <c r="AC12" s="11">
        <v>11.906442929858791</v>
      </c>
      <c r="AD12" s="11">
        <v>12.039878840774623</v>
      </c>
      <c r="AE12" s="11">
        <v>12.168015392550387</v>
      </c>
      <c r="AF12" s="11">
        <v>12.287550293755462</v>
      </c>
      <c r="AG12" s="11">
        <v>12.412378954859635</v>
      </c>
      <c r="AH12" s="11">
        <v>12.542485165916943</v>
      </c>
      <c r="AI12" s="11">
        <v>12.659815464085668</v>
      </c>
      <c r="AJ12" s="11">
        <v>12.77903485600549</v>
      </c>
      <c r="AK12" s="11">
        <v>12.89734391838984</v>
      </c>
      <c r="AL12" s="11">
        <v>13.009353532813019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13.354667995198795</v>
      </c>
      <c r="N13" s="11">
        <v>12.747275088708124</v>
      </c>
      <c r="O13" s="11">
        <v>12.189127885363366</v>
      </c>
      <c r="P13" s="11">
        <v>13.1719267290032</v>
      </c>
      <c r="Q13" s="11">
        <v>13.547165534780602</v>
      </c>
      <c r="R13" s="11">
        <v>13.402951049358148</v>
      </c>
      <c r="S13" s="11">
        <v>14.529698227255283</v>
      </c>
      <c r="T13" s="11">
        <v>15.069515273069792</v>
      </c>
      <c r="U13" s="11">
        <v>16.70669829699753</v>
      </c>
      <c r="V13" s="11">
        <v>16.162747429279669</v>
      </c>
      <c r="W13" s="11">
        <v>17.665064049212287</v>
      </c>
      <c r="X13" s="11">
        <v>17.623351307783054</v>
      </c>
      <c r="Y13" s="11">
        <v>17.772176203803458</v>
      </c>
      <c r="Z13" s="11">
        <v>17.987351763419884</v>
      </c>
      <c r="AA13" s="11">
        <v>18.241182592380042</v>
      </c>
      <c r="AB13" s="11">
        <v>18.45907540109329</v>
      </c>
      <c r="AC13" s="11">
        <v>18.669852298305972</v>
      </c>
      <c r="AD13" s="11">
        <v>18.883570960789676</v>
      </c>
      <c r="AE13" s="11">
        <v>19.108254268643766</v>
      </c>
      <c r="AF13" s="11">
        <v>19.332053183894235</v>
      </c>
      <c r="AG13" s="11">
        <v>19.571359878483328</v>
      </c>
      <c r="AH13" s="11">
        <v>19.80943339328347</v>
      </c>
      <c r="AI13" s="11">
        <v>20.047910952669</v>
      </c>
      <c r="AJ13" s="11">
        <v>20.293740225538894</v>
      </c>
      <c r="AK13" s="11">
        <v>20.53555801725113</v>
      </c>
      <c r="AL13" s="11">
        <v>20.774058019900412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29.113155561068076</v>
      </c>
      <c r="N15" s="87">
        <f>SUM(N16:N20)</f>
        <v>28.877897159496442</v>
      </c>
      <c r="O15" s="87">
        <f t="shared" ref="O15:AL15" si="5">SUM(O16:O20)</f>
        <v>29.885881836271352</v>
      </c>
      <c r="P15" s="87">
        <f t="shared" si="5"/>
        <v>30.245907023970418</v>
      </c>
      <c r="Q15" s="87">
        <f t="shared" si="5"/>
        <v>31.840894002090717</v>
      </c>
      <c r="R15" s="87">
        <f t="shared" si="5"/>
        <v>32.240284176453073</v>
      </c>
      <c r="S15" s="87">
        <f t="shared" si="5"/>
        <v>33.100432203379341</v>
      </c>
      <c r="T15" s="87">
        <f t="shared" si="5"/>
        <v>35.456953653131386</v>
      </c>
      <c r="U15" s="87">
        <f t="shared" si="5"/>
        <v>36.532043823494831</v>
      </c>
      <c r="V15" s="87">
        <f t="shared" si="5"/>
        <v>35.998907133525762</v>
      </c>
      <c r="W15" s="87">
        <f t="shared" si="5"/>
        <v>37.184245968714677</v>
      </c>
      <c r="X15" s="87">
        <f t="shared" si="5"/>
        <v>37.683270618882332</v>
      </c>
      <c r="Y15" s="87">
        <f t="shared" si="5"/>
        <v>37.933828698893251</v>
      </c>
      <c r="Z15" s="87">
        <f t="shared" si="5"/>
        <v>38.343074339971722</v>
      </c>
      <c r="AA15" s="87">
        <f t="shared" si="5"/>
        <v>38.847156767764133</v>
      </c>
      <c r="AB15" s="87">
        <f t="shared" si="5"/>
        <v>39.281387660525915</v>
      </c>
      <c r="AC15" s="87">
        <f t="shared" si="5"/>
        <v>39.683918639989443</v>
      </c>
      <c r="AD15" s="87">
        <f t="shared" si="5"/>
        <v>40.074794441116836</v>
      </c>
      <c r="AE15" s="87">
        <f t="shared" si="5"/>
        <v>40.478485592926837</v>
      </c>
      <c r="AF15" s="87">
        <f t="shared" si="5"/>
        <v>40.884522546075019</v>
      </c>
      <c r="AG15" s="87">
        <f t="shared" si="5"/>
        <v>41.303434537526336</v>
      </c>
      <c r="AH15" s="87">
        <f t="shared" si="5"/>
        <v>41.715529102877952</v>
      </c>
      <c r="AI15" s="87">
        <f t="shared" si="5"/>
        <v>42.126427435652857</v>
      </c>
      <c r="AJ15" s="87">
        <f t="shared" si="5"/>
        <v>42.565594142350193</v>
      </c>
      <c r="AK15" s="87">
        <f t="shared" si="5"/>
        <v>43.000989552646161</v>
      </c>
      <c r="AL15" s="87">
        <f t="shared" si="5"/>
        <v>43.443378038827817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4.3715924817647007</v>
      </c>
      <c r="N16" s="11">
        <v>4.290870720078094</v>
      </c>
      <c r="O16" s="11">
        <v>4.3247990332249087</v>
      </c>
      <c r="P16" s="11">
        <v>4.5391923418350526</v>
      </c>
      <c r="Q16" s="11">
        <v>4.401738773269984</v>
      </c>
      <c r="R16" s="11">
        <v>4.3801099499807945</v>
      </c>
      <c r="S16" s="11">
        <v>4.5863313831322374</v>
      </c>
      <c r="T16" s="11">
        <v>5.1163095906294869</v>
      </c>
      <c r="U16" s="11">
        <v>5.5564866186822632</v>
      </c>
      <c r="V16" s="11">
        <v>5.0368112834796177</v>
      </c>
      <c r="W16" s="11">
        <v>5.4222141823334731</v>
      </c>
      <c r="X16" s="11">
        <v>4.8705290791013534</v>
      </c>
      <c r="Y16" s="11">
        <v>4.9110941457475548</v>
      </c>
      <c r="Z16" s="11">
        <v>4.9615491521021973</v>
      </c>
      <c r="AA16" s="11">
        <v>5.0162256559952993</v>
      </c>
      <c r="AB16" s="11">
        <v>5.0609009347067957</v>
      </c>
      <c r="AC16" s="11">
        <v>5.1031719480889688</v>
      </c>
      <c r="AD16" s="11">
        <v>5.1422031673163033</v>
      </c>
      <c r="AE16" s="11">
        <v>5.1813520927597168</v>
      </c>
      <c r="AF16" s="11">
        <v>5.216079591496392</v>
      </c>
      <c r="AG16" s="11">
        <v>5.2519029148818435</v>
      </c>
      <c r="AH16" s="11">
        <v>5.2900254116814862</v>
      </c>
      <c r="AI16" s="11">
        <v>5.3265746876686535</v>
      </c>
      <c r="AJ16" s="11">
        <v>5.3646352285814078</v>
      </c>
      <c r="AK16" s="11">
        <v>5.4052298658277769</v>
      </c>
      <c r="AL16" s="11">
        <v>5.4462410754247852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3.8485847133165367</v>
      </c>
      <c r="N17" s="11">
        <v>4.9836337830210233</v>
      </c>
      <c r="O17" s="11">
        <v>5.1160896603801733</v>
      </c>
      <c r="P17" s="11">
        <v>4.9114253391043459</v>
      </c>
      <c r="Q17" s="11">
        <v>5.125388887661102</v>
      </c>
      <c r="R17" s="11">
        <v>4.9099768797065559</v>
      </c>
      <c r="S17" s="11">
        <v>5.4458470118777136</v>
      </c>
      <c r="T17" s="11">
        <v>5.6669751749024169</v>
      </c>
      <c r="U17" s="11">
        <v>6.0076412336791947</v>
      </c>
      <c r="V17" s="11">
        <v>5.7610830139807714</v>
      </c>
      <c r="W17" s="11">
        <v>5.7594159275098527</v>
      </c>
      <c r="X17" s="11">
        <v>8.484779902717916</v>
      </c>
      <c r="Y17" s="11">
        <v>8.6551698074135164</v>
      </c>
      <c r="Z17" s="11">
        <v>8.8396693553771755</v>
      </c>
      <c r="AA17" s="11">
        <v>9.0323227212267518</v>
      </c>
      <c r="AB17" s="11">
        <v>9.2115535006778053</v>
      </c>
      <c r="AC17" s="11">
        <v>9.3851601029446314</v>
      </c>
      <c r="AD17" s="11">
        <v>9.5575440714795619</v>
      </c>
      <c r="AE17" s="11">
        <v>9.7368464967422241</v>
      </c>
      <c r="AF17" s="11">
        <v>9.914812433381341</v>
      </c>
      <c r="AG17" s="11">
        <v>10.093662370008706</v>
      </c>
      <c r="AH17" s="11">
        <v>10.265069104509365</v>
      </c>
      <c r="AI17" s="11">
        <v>10.434016968001815</v>
      </c>
      <c r="AJ17" s="11">
        <v>10.617609726336338</v>
      </c>
      <c r="AK17" s="11">
        <v>10.802184945071545</v>
      </c>
      <c r="AL17" s="11">
        <v>10.986350779061981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2.4830942092156567</v>
      </c>
      <c r="N18" s="11">
        <v>2.639281856400018</v>
      </c>
      <c r="O18" s="11">
        <v>2.6538036159678913</v>
      </c>
      <c r="P18" s="11">
        <v>2.4380738157637896</v>
      </c>
      <c r="Q18" s="11">
        <v>2.5879244797081591</v>
      </c>
      <c r="R18" s="11">
        <v>2.6562526539235942</v>
      </c>
      <c r="S18" s="11">
        <v>2.8913944394498574</v>
      </c>
      <c r="T18" s="11">
        <v>2.8894483713935686</v>
      </c>
      <c r="U18" s="11">
        <v>2.876526801827092</v>
      </c>
      <c r="V18" s="11">
        <v>2.8429460573868961</v>
      </c>
      <c r="W18" s="11">
        <v>3.004315136113322</v>
      </c>
      <c r="X18" s="11">
        <v>2.4740022648759394</v>
      </c>
      <c r="Y18" s="11">
        <v>2.4977439713347489</v>
      </c>
      <c r="Z18" s="11">
        <v>2.52707329000045</v>
      </c>
      <c r="AA18" s="11">
        <v>2.5615637490502192</v>
      </c>
      <c r="AB18" s="11">
        <v>2.5933103366916499</v>
      </c>
      <c r="AC18" s="11">
        <v>2.6195888425775959</v>
      </c>
      <c r="AD18" s="11">
        <v>2.6446010604541725</v>
      </c>
      <c r="AE18" s="11">
        <v>2.6640609939979862</v>
      </c>
      <c r="AF18" s="11">
        <v>2.6919270365827286</v>
      </c>
      <c r="AG18" s="11">
        <v>2.7140188835103554</v>
      </c>
      <c r="AH18" s="11">
        <v>2.7362346300201588</v>
      </c>
      <c r="AI18" s="11">
        <v>2.7550656038204449</v>
      </c>
      <c r="AJ18" s="11">
        <v>2.7855971444355614</v>
      </c>
      <c r="AK18" s="11">
        <v>2.8059884306173677</v>
      </c>
      <c r="AL18" s="11">
        <v>2.8380399791702127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3.69663780783047</v>
      </c>
      <c r="N19" s="11">
        <v>3.2621035373572584</v>
      </c>
      <c r="O19" s="11">
        <v>3.6110351647140813</v>
      </c>
      <c r="P19" s="11">
        <v>4.0232632271124515</v>
      </c>
      <c r="Q19" s="11">
        <v>4.2567460943473545</v>
      </c>
      <c r="R19" s="11">
        <v>4.7806902325231277</v>
      </c>
      <c r="S19" s="11">
        <v>4.2922206831863132</v>
      </c>
      <c r="T19" s="11">
        <v>4.8032932734839564</v>
      </c>
      <c r="U19" s="11">
        <v>4.8794853331326067</v>
      </c>
      <c r="V19" s="11">
        <v>5.2030621319517456</v>
      </c>
      <c r="W19" s="11">
        <v>5.3529129940346367</v>
      </c>
      <c r="X19" s="11">
        <v>4.5940906556618959</v>
      </c>
      <c r="Y19" s="11">
        <v>4.49132659421615</v>
      </c>
      <c r="Z19" s="11">
        <v>4.4954683791468506</v>
      </c>
      <c r="AA19" s="11">
        <v>4.556419170013803</v>
      </c>
      <c r="AB19" s="11">
        <v>4.6111298409966466</v>
      </c>
      <c r="AC19" s="11">
        <v>4.6605485767306751</v>
      </c>
      <c r="AD19" s="11">
        <v>4.7094163623026528</v>
      </c>
      <c r="AE19" s="11">
        <v>4.7561987094663722</v>
      </c>
      <c r="AF19" s="11">
        <v>4.8042795586850708</v>
      </c>
      <c r="AG19" s="11">
        <v>4.8572886386127587</v>
      </c>
      <c r="AH19" s="11">
        <v>4.9070558407029168</v>
      </c>
      <c r="AI19" s="11">
        <v>4.9615222907306951</v>
      </c>
      <c r="AJ19" s="11">
        <v>5.0188807629754972</v>
      </c>
      <c r="AK19" s="11">
        <v>5.0720080552777658</v>
      </c>
      <c r="AL19" s="11">
        <v>5.1276833145554255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14.713246348940711</v>
      </c>
      <c r="N20" s="11">
        <v>13.702007262640047</v>
      </c>
      <c r="O20" s="11">
        <v>14.180154361984295</v>
      </c>
      <c r="P20" s="11">
        <v>14.333952300154776</v>
      </c>
      <c r="Q20" s="11">
        <v>15.469095767104118</v>
      </c>
      <c r="R20" s="11">
        <v>15.513254460319002</v>
      </c>
      <c r="S20" s="11">
        <v>15.884638685733222</v>
      </c>
      <c r="T20" s="11">
        <v>16.980927242721958</v>
      </c>
      <c r="U20" s="11">
        <v>17.211903836173676</v>
      </c>
      <c r="V20" s="11">
        <v>17.155004646726734</v>
      </c>
      <c r="W20" s="11">
        <v>17.645387728723392</v>
      </c>
      <c r="X20" s="11">
        <v>17.259868716525226</v>
      </c>
      <c r="Y20" s="11">
        <v>17.378494180181281</v>
      </c>
      <c r="Z20" s="11">
        <v>17.519314163345051</v>
      </c>
      <c r="AA20" s="11">
        <v>17.680625471478063</v>
      </c>
      <c r="AB20" s="11">
        <v>17.804493047453018</v>
      </c>
      <c r="AC20" s="11">
        <v>17.915449169647573</v>
      </c>
      <c r="AD20" s="11">
        <v>18.021029779564142</v>
      </c>
      <c r="AE20" s="11">
        <v>18.14002729996054</v>
      </c>
      <c r="AF20" s="11">
        <v>18.257423925929483</v>
      </c>
      <c r="AG20" s="11">
        <v>18.386561730512671</v>
      </c>
      <c r="AH20" s="11">
        <v>18.517144115964026</v>
      </c>
      <c r="AI20" s="11">
        <v>18.649247885431244</v>
      </c>
      <c r="AJ20" s="11">
        <v>18.778871280021388</v>
      </c>
      <c r="AK20" s="11">
        <v>18.915578255851699</v>
      </c>
      <c r="AL20" s="11">
        <v>19.045062890615412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31.578385862345371</v>
      </c>
      <c r="N22" s="87">
        <f>SUM(N23:N24)</f>
        <v>31.698638602799313</v>
      </c>
      <c r="O22" s="87">
        <f t="shared" ref="O22:AL22" si="7">SUM(O23:O24)</f>
        <v>32.043988417970617</v>
      </c>
      <c r="P22" s="87">
        <f t="shared" si="7"/>
        <v>31.16899173206361</v>
      </c>
      <c r="Q22" s="87">
        <f t="shared" si="7"/>
        <v>33.22465044447646</v>
      </c>
      <c r="R22" s="87">
        <f t="shared" si="7"/>
        <v>34.169541610087691</v>
      </c>
      <c r="S22" s="87">
        <f t="shared" si="7"/>
        <v>33.643669073282759</v>
      </c>
      <c r="T22" s="87">
        <f t="shared" si="7"/>
        <v>36.210647694758897</v>
      </c>
      <c r="U22" s="87">
        <f t="shared" si="7"/>
        <v>35.879720011344986</v>
      </c>
      <c r="V22" s="87">
        <f t="shared" si="7"/>
        <v>33.664562207264161</v>
      </c>
      <c r="W22" s="87">
        <f t="shared" si="7"/>
        <v>34.563023686781257</v>
      </c>
      <c r="X22" s="87">
        <f t="shared" si="7"/>
        <v>35.340181836708418</v>
      </c>
      <c r="Y22" s="87">
        <f t="shared" si="7"/>
        <v>35.399844364906173</v>
      </c>
      <c r="Z22" s="87">
        <f t="shared" si="7"/>
        <v>35.449204894438921</v>
      </c>
      <c r="AA22" s="87">
        <f t="shared" si="7"/>
        <v>35.522021971493032</v>
      </c>
      <c r="AB22" s="87">
        <f t="shared" si="7"/>
        <v>35.514223870728614</v>
      </c>
      <c r="AC22" s="87">
        <f t="shared" si="7"/>
        <v>35.426801827602141</v>
      </c>
      <c r="AD22" s="87">
        <f t="shared" si="7"/>
        <v>35.316097480937543</v>
      </c>
      <c r="AE22" s="87">
        <f t="shared" si="7"/>
        <v>35.155681229929037</v>
      </c>
      <c r="AF22" s="87">
        <f t="shared" si="7"/>
        <v>34.978225419473539</v>
      </c>
      <c r="AG22" s="87">
        <f t="shared" si="7"/>
        <v>34.811572570172686</v>
      </c>
      <c r="AH22" s="87">
        <f t="shared" si="7"/>
        <v>34.626195058272941</v>
      </c>
      <c r="AI22" s="87">
        <f t="shared" si="7"/>
        <v>34.437734743393513</v>
      </c>
      <c r="AJ22" s="87">
        <f t="shared" si="7"/>
        <v>34.198520029889103</v>
      </c>
      <c r="AK22" s="87">
        <f t="shared" si="7"/>
        <v>33.964030098217641</v>
      </c>
      <c r="AL22" s="87">
        <f t="shared" si="7"/>
        <v>33.761401753146544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24.407451954898313</v>
      </c>
      <c r="N23" s="11">
        <v>24.991196154744049</v>
      </c>
      <c r="O23" s="11">
        <v>25.498120131368726</v>
      </c>
      <c r="P23" s="11">
        <v>24.561737083653245</v>
      </c>
      <c r="Q23" s="11">
        <v>26.400272994397032</v>
      </c>
      <c r="R23" s="11">
        <v>27.686964592795619</v>
      </c>
      <c r="S23" s="11">
        <v>27.434733255855974</v>
      </c>
      <c r="T23" s="11">
        <v>29.409335498853086</v>
      </c>
      <c r="U23" s="11">
        <v>28.887524420100497</v>
      </c>
      <c r="V23" s="11">
        <v>27.748730784266133</v>
      </c>
      <c r="W23" s="11">
        <v>28.802876726253523</v>
      </c>
      <c r="X23" s="11">
        <v>29.615665477073478</v>
      </c>
      <c r="Y23" s="11">
        <v>29.740677328965401</v>
      </c>
      <c r="Z23" s="11">
        <v>29.866631269001626</v>
      </c>
      <c r="AA23" s="11">
        <v>30.014033962983131</v>
      </c>
      <c r="AB23" s="11">
        <v>30.106413401889025</v>
      </c>
      <c r="AC23" s="11">
        <v>30.163574564121454</v>
      </c>
      <c r="AD23" s="11">
        <v>30.190522924881385</v>
      </c>
      <c r="AE23" s="11">
        <v>30.198729054710132</v>
      </c>
      <c r="AF23" s="11">
        <v>30.206569491212719</v>
      </c>
      <c r="AG23" s="11">
        <v>30.230494124433807</v>
      </c>
      <c r="AH23" s="11">
        <v>30.245808790290667</v>
      </c>
      <c r="AI23" s="11">
        <v>30.242284640909045</v>
      </c>
      <c r="AJ23" s="11">
        <v>30.229058050988609</v>
      </c>
      <c r="AK23" s="11">
        <v>30.196879075340242</v>
      </c>
      <c r="AL23" s="11">
        <v>30.145095085635468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7.1709339074470568</v>
      </c>
      <c r="N24" s="11">
        <v>6.7074424480552635</v>
      </c>
      <c r="O24" s="11">
        <v>6.5458682866018894</v>
      </c>
      <c r="P24" s="11">
        <v>6.6072546484103638</v>
      </c>
      <c r="Q24" s="11">
        <v>6.8243774500794272</v>
      </c>
      <c r="R24" s="11">
        <v>6.4825770172920736</v>
      </c>
      <c r="S24" s="11">
        <v>6.2089358174267844</v>
      </c>
      <c r="T24" s="11">
        <v>6.8013121959058109</v>
      </c>
      <c r="U24" s="11">
        <v>6.9921955912444904</v>
      </c>
      <c r="V24" s="11">
        <v>5.9158314229980258</v>
      </c>
      <c r="W24" s="11">
        <v>5.7601469605277344</v>
      </c>
      <c r="X24" s="11">
        <v>5.7245163596349391</v>
      </c>
      <c r="Y24" s="11">
        <v>5.6591670359407704</v>
      </c>
      <c r="Z24" s="11">
        <v>5.5825736254372957</v>
      </c>
      <c r="AA24" s="11">
        <v>5.5079880085098987</v>
      </c>
      <c r="AB24" s="11">
        <v>5.4078104688395916</v>
      </c>
      <c r="AC24" s="11">
        <v>5.2632272634806876</v>
      </c>
      <c r="AD24" s="11">
        <v>5.1255745560561543</v>
      </c>
      <c r="AE24" s="11">
        <v>4.9569521752189027</v>
      </c>
      <c r="AF24" s="11">
        <v>4.7716559282608202</v>
      </c>
      <c r="AG24" s="11">
        <v>4.5810784457388811</v>
      </c>
      <c r="AH24" s="11">
        <v>4.3803862679822707</v>
      </c>
      <c r="AI24" s="11">
        <v>4.1954501024844655</v>
      </c>
      <c r="AJ24" s="11">
        <v>3.9694619789004961</v>
      </c>
      <c r="AK24" s="11">
        <v>3.7671510228773988</v>
      </c>
      <c r="AL24" s="11">
        <v>3.6163066675110755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34.768752501155596</v>
      </c>
      <c r="N26" s="87">
        <f>SUM(N27:N30)</f>
        <v>31.907621360342091</v>
      </c>
      <c r="O26" s="87">
        <f t="shared" ref="O26:AL26" si="9">SUM(O27:O30)</f>
        <v>32.049306753651798</v>
      </c>
      <c r="P26" s="87">
        <f t="shared" si="9"/>
        <v>32.002472759637342</v>
      </c>
      <c r="Q26" s="87">
        <f t="shared" si="9"/>
        <v>34.23822177202338</v>
      </c>
      <c r="R26" s="87">
        <f>SUM(R27:R30)</f>
        <v>35.154203125093872</v>
      </c>
      <c r="S26" s="87">
        <f t="shared" si="9"/>
        <v>32.551883789949969</v>
      </c>
      <c r="T26" s="87">
        <f t="shared" si="9"/>
        <v>33.246561941987615</v>
      </c>
      <c r="U26" s="87">
        <f t="shared" si="9"/>
        <v>34.868244188805704</v>
      </c>
      <c r="V26" s="87">
        <f t="shared" si="9"/>
        <v>35.835875612075696</v>
      </c>
      <c r="W26" s="87">
        <f t="shared" si="9"/>
        <v>30.496027419071652</v>
      </c>
      <c r="X26" s="87">
        <f t="shared" si="9"/>
        <v>30.708519807392289</v>
      </c>
      <c r="Y26" s="87">
        <f t="shared" si="9"/>
        <v>30.533240002511658</v>
      </c>
      <c r="Z26" s="87">
        <f t="shared" si="9"/>
        <v>30.341035268070275</v>
      </c>
      <c r="AA26" s="87">
        <f t="shared" si="9"/>
        <v>30.192326816620437</v>
      </c>
      <c r="AB26" s="87">
        <f t="shared" si="9"/>
        <v>30.010486294486064</v>
      </c>
      <c r="AC26" s="87">
        <f t="shared" si="9"/>
        <v>29.816989198478648</v>
      </c>
      <c r="AD26" s="87">
        <f t="shared" si="9"/>
        <v>29.609906183368953</v>
      </c>
      <c r="AE26" s="87">
        <f t="shared" si="9"/>
        <v>29.410779921218268</v>
      </c>
      <c r="AF26" s="87">
        <f t="shared" si="9"/>
        <v>29.202756204499778</v>
      </c>
      <c r="AG26" s="87">
        <f t="shared" si="9"/>
        <v>29.00974021284069</v>
      </c>
      <c r="AH26" s="87">
        <f t="shared" si="9"/>
        <v>28.812763370989956</v>
      </c>
      <c r="AI26" s="87">
        <f t="shared" si="9"/>
        <v>28.621193749540947</v>
      </c>
      <c r="AJ26" s="87">
        <f t="shared" si="9"/>
        <v>28.429939774105932</v>
      </c>
      <c r="AK26" s="87">
        <f t="shared" si="9"/>
        <v>28.237721575843345</v>
      </c>
      <c r="AL26" s="87">
        <f t="shared" si="9"/>
        <v>28.039474867160123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4.9642965194761146</v>
      </c>
      <c r="N27" s="11">
        <v>3.4740102357365257</v>
      </c>
      <c r="O27" s="11">
        <v>4.2144771085297572</v>
      </c>
      <c r="P27" s="11">
        <v>3.5476533795313676</v>
      </c>
      <c r="Q27" s="11">
        <v>3.7447654620108186</v>
      </c>
      <c r="R27" s="11">
        <v>4.3303802647780243</v>
      </c>
      <c r="S27" s="11">
        <v>3.5163595216777166</v>
      </c>
      <c r="T27" s="11">
        <v>2.998143734020728</v>
      </c>
      <c r="U27" s="11">
        <v>4.1815662119788435</v>
      </c>
      <c r="V27" s="11">
        <v>3.6264020256790093</v>
      </c>
      <c r="W27" s="11">
        <v>2.9961155528216894</v>
      </c>
      <c r="X27" s="11">
        <v>2.8430274644213451</v>
      </c>
      <c r="Y27" s="11">
        <v>2.8587855097685737</v>
      </c>
      <c r="Z27" s="11">
        <v>2.8942504674714895</v>
      </c>
      <c r="AA27" s="11">
        <v>2.9318948512266356</v>
      </c>
      <c r="AB27" s="11">
        <v>2.9509456546867079</v>
      </c>
      <c r="AC27" s="11">
        <v>2.9675538099841763</v>
      </c>
      <c r="AD27" s="11">
        <v>2.9831375958844593</v>
      </c>
      <c r="AE27" s="11">
        <v>2.9983003899897533</v>
      </c>
      <c r="AF27" s="11">
        <v>3.0132424709077306</v>
      </c>
      <c r="AG27" s="11">
        <v>3.0288431301794314</v>
      </c>
      <c r="AH27" s="11">
        <v>3.045304172934415</v>
      </c>
      <c r="AI27" s="11">
        <v>3.0616919609950255</v>
      </c>
      <c r="AJ27" s="11">
        <v>3.0779778219139775</v>
      </c>
      <c r="AK27" s="11">
        <v>3.0938347052560609</v>
      </c>
      <c r="AL27" s="11">
        <v>3.1089033740810588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13.245748135911681</v>
      </c>
      <c r="N28" s="11">
        <v>13.7197868031199</v>
      </c>
      <c r="O28" s="11">
        <v>12.859104223753667</v>
      </c>
      <c r="P28" s="11">
        <v>13.257154774167137</v>
      </c>
      <c r="Q28" s="11">
        <v>14.411938772079818</v>
      </c>
      <c r="R28" s="11">
        <v>14.686889462892081</v>
      </c>
      <c r="S28" s="11">
        <v>13.972096274546546</v>
      </c>
      <c r="T28" s="11">
        <v>13.959227016147432</v>
      </c>
      <c r="U28" s="11">
        <v>14.129746832550506</v>
      </c>
      <c r="V28" s="11">
        <v>14.958160723083028</v>
      </c>
      <c r="W28" s="11">
        <v>12.42166820004377</v>
      </c>
      <c r="X28" s="11">
        <v>12.463895784288873</v>
      </c>
      <c r="Y28" s="11">
        <v>12.402838702213561</v>
      </c>
      <c r="Z28" s="11">
        <v>12.358268487286496</v>
      </c>
      <c r="AA28" s="11">
        <v>12.322101505351196</v>
      </c>
      <c r="AB28" s="11">
        <v>12.263248745039116</v>
      </c>
      <c r="AC28" s="11">
        <v>12.191093136136489</v>
      </c>
      <c r="AD28" s="11">
        <v>12.112204365119652</v>
      </c>
      <c r="AE28" s="11">
        <v>12.027150878747886</v>
      </c>
      <c r="AF28" s="11">
        <v>11.938591104449124</v>
      </c>
      <c r="AG28" s="11">
        <v>11.861137882232862</v>
      </c>
      <c r="AH28" s="11">
        <v>11.78397622795319</v>
      </c>
      <c r="AI28" s="11">
        <v>11.712114013737692</v>
      </c>
      <c r="AJ28" s="11">
        <v>11.637466232669208</v>
      </c>
      <c r="AK28" s="11">
        <v>11.559441055818773</v>
      </c>
      <c r="AL28" s="11">
        <v>11.479293238440201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10.89663854349809</v>
      </c>
      <c r="N29" s="11">
        <v>9.5379880827081838</v>
      </c>
      <c r="O29" s="11">
        <v>9.1823920235125556</v>
      </c>
      <c r="P29" s="11">
        <v>9.5826289807423315</v>
      </c>
      <c r="Q29" s="11">
        <v>10.075328016953019</v>
      </c>
      <c r="R29" s="11">
        <v>10.399316614569258</v>
      </c>
      <c r="S29" s="11">
        <v>9.3395060860630466</v>
      </c>
      <c r="T29" s="11">
        <v>10.200863795344647</v>
      </c>
      <c r="U29" s="11">
        <v>11.259833643731142</v>
      </c>
      <c r="V29" s="11">
        <v>12.12804510168203</v>
      </c>
      <c r="W29" s="11">
        <v>9.9273481333272056</v>
      </c>
      <c r="X29" s="11">
        <v>10.092010831392429</v>
      </c>
      <c r="Y29" s="11">
        <v>9.9679569756689759</v>
      </c>
      <c r="Z29" s="11">
        <v>9.8209550865733775</v>
      </c>
      <c r="AA29" s="11">
        <v>9.7030965976006573</v>
      </c>
      <c r="AB29" s="11">
        <v>9.5895216182723981</v>
      </c>
      <c r="AC29" s="11">
        <v>9.4634325444686365</v>
      </c>
      <c r="AD29" s="11">
        <v>9.3308505783127078</v>
      </c>
      <c r="AE29" s="11">
        <v>9.2077305413324186</v>
      </c>
      <c r="AF29" s="11">
        <v>9.0777605117573739</v>
      </c>
      <c r="AG29" s="11">
        <v>8.9479216346026664</v>
      </c>
      <c r="AH29" s="11">
        <v>8.8144379045451178</v>
      </c>
      <c r="AI29" s="11">
        <v>8.6824043571155052</v>
      </c>
      <c r="AJ29" s="11">
        <v>8.5518488139278315</v>
      </c>
      <c r="AK29" s="11">
        <v>8.4184380119817828</v>
      </c>
      <c r="AL29" s="11">
        <v>8.2828593402519104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5.6620693022697068</v>
      </c>
      <c r="N30" s="11">
        <v>5.1758362387774772</v>
      </c>
      <c r="O30" s="11">
        <v>5.793333397855819</v>
      </c>
      <c r="P30" s="11">
        <v>5.6150356251965023</v>
      </c>
      <c r="Q30" s="11">
        <v>6.006189520979726</v>
      </c>
      <c r="R30" s="11">
        <v>5.7376167828545075</v>
      </c>
      <c r="S30" s="11">
        <v>5.7239219076626613</v>
      </c>
      <c r="T30" s="11">
        <v>6.088327396474809</v>
      </c>
      <c r="U30" s="11">
        <v>5.2970975005452159</v>
      </c>
      <c r="V30" s="11">
        <v>5.1232677616316291</v>
      </c>
      <c r="W30" s="11">
        <v>5.1508955328789821</v>
      </c>
      <c r="X30" s="11">
        <v>5.3095857272896403</v>
      </c>
      <c r="Y30" s="11">
        <v>5.3036588148605475</v>
      </c>
      <c r="Z30" s="11">
        <v>5.2675612267389127</v>
      </c>
      <c r="AA30" s="11">
        <v>5.235233862441949</v>
      </c>
      <c r="AB30" s="11">
        <v>5.2067702764878465</v>
      </c>
      <c r="AC30" s="11">
        <v>5.1949097078893489</v>
      </c>
      <c r="AD30" s="11">
        <v>5.1837136440521343</v>
      </c>
      <c r="AE30" s="11">
        <v>5.1775981111482103</v>
      </c>
      <c r="AF30" s="11">
        <v>5.1731621173855515</v>
      </c>
      <c r="AG30" s="11">
        <v>5.1718375658257285</v>
      </c>
      <c r="AH30" s="11">
        <v>5.1690450655572331</v>
      </c>
      <c r="AI30" s="11">
        <v>5.1649834176927234</v>
      </c>
      <c r="AJ30" s="11">
        <v>5.1626469055949151</v>
      </c>
      <c r="AK30" s="11">
        <v>5.1660078027867318</v>
      </c>
      <c r="AL30" s="11">
        <v>5.1684189143869563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26.774535736047728</v>
      </c>
      <c r="N32" s="87">
        <f t="shared" si="10"/>
        <v>25.707285895564397</v>
      </c>
      <c r="O32" s="87">
        <f t="shared" si="10"/>
        <v>26.448896809011639</v>
      </c>
      <c r="P32" s="87">
        <f t="shared" si="10"/>
        <v>26.38820198173314</v>
      </c>
      <c r="Q32" s="87">
        <f t="shared" si="10"/>
        <v>27.350885538473062</v>
      </c>
      <c r="R32" s="87">
        <f t="shared" si="10"/>
        <v>27.774672603691172</v>
      </c>
      <c r="S32" s="87">
        <f t="shared" si="10"/>
        <v>29.902665022871368</v>
      </c>
      <c r="T32" s="87">
        <f t="shared" si="10"/>
        <v>31.216127409667784</v>
      </c>
      <c r="U32" s="87">
        <f t="shared" si="10"/>
        <v>29.635083618930128</v>
      </c>
      <c r="V32" s="87">
        <f t="shared" si="10"/>
        <v>28.593307896228165</v>
      </c>
      <c r="W32" s="87">
        <f t="shared" si="10"/>
        <v>27.21840162254896</v>
      </c>
      <c r="X32" s="87">
        <f t="shared" si="10"/>
        <v>26.720747017801248</v>
      </c>
      <c r="Y32" s="87">
        <f t="shared" si="10"/>
        <v>26.911966538466324</v>
      </c>
      <c r="Z32" s="87">
        <f t="shared" si="10"/>
        <v>27.151188968061106</v>
      </c>
      <c r="AA32" s="87">
        <f t="shared" si="10"/>
        <v>27.412099191923261</v>
      </c>
      <c r="AB32" s="87">
        <f t="shared" si="10"/>
        <v>27.63172199168211</v>
      </c>
      <c r="AC32" s="87">
        <f t="shared" si="10"/>
        <v>27.832671578541561</v>
      </c>
      <c r="AD32" s="87">
        <f t="shared" si="10"/>
        <v>28.028662687083028</v>
      </c>
      <c r="AE32" s="87">
        <f t="shared" ref="AE32" si="11">SUM(AE33:AE35)</f>
        <v>28.240181321600669</v>
      </c>
      <c r="AF32" s="87">
        <f t="shared" ref="AF32" si="12">SUM(AF33:AF35)</f>
        <v>28.446213559436671</v>
      </c>
      <c r="AG32" s="87">
        <f t="shared" ref="AG32" si="13">SUM(AG33:AG35)</f>
        <v>28.653182819715816</v>
      </c>
      <c r="AH32" s="87">
        <f t="shared" ref="AH32" si="14">SUM(AH33:AH35)</f>
        <v>28.869030456600271</v>
      </c>
      <c r="AI32" s="87">
        <f t="shared" ref="AI32" si="15">SUM(AI33:AI35)</f>
        <v>29.084780180540676</v>
      </c>
      <c r="AJ32" s="87">
        <f t="shared" ref="AJ32" si="16">SUM(AJ33:AJ35)</f>
        <v>29.313525246732524</v>
      </c>
      <c r="AK32" s="87">
        <f t="shared" ref="AK32" si="17">SUM(AK33:AK35)</f>
        <v>29.546500526935862</v>
      </c>
      <c r="AL32" s="87">
        <f t="shared" ref="AL32" si="18">SUM(AL33:AL35)</f>
        <v>29.777312184570086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20.787579167455505</v>
      </c>
      <c r="N33" s="11">
        <v>19.205539053943085</v>
      </c>
      <c r="O33" s="11">
        <v>20.507901085246971</v>
      </c>
      <c r="P33" s="11">
        <v>20.330057777816421</v>
      </c>
      <c r="Q33" s="11">
        <v>21.631765845547005</v>
      </c>
      <c r="R33" s="11">
        <v>21.045743997020093</v>
      </c>
      <c r="S33" s="11">
        <v>22.891189663179325</v>
      </c>
      <c r="T33" s="11">
        <v>23.703133095052035</v>
      </c>
      <c r="U33" s="11">
        <v>23.052433469359002</v>
      </c>
      <c r="V33" s="11">
        <v>21.909636294259869</v>
      </c>
      <c r="W33" s="11">
        <v>21.05579720079195</v>
      </c>
      <c r="X33" s="11">
        <v>21.118760108802466</v>
      </c>
      <c r="Y33" s="11">
        <v>21.316340497239622</v>
      </c>
      <c r="Z33" s="11">
        <v>21.545722516254212</v>
      </c>
      <c r="AA33" s="11">
        <v>21.784491736190262</v>
      </c>
      <c r="AB33" s="11">
        <v>21.988882983694459</v>
      </c>
      <c r="AC33" s="11">
        <v>22.179282478482794</v>
      </c>
      <c r="AD33" s="11">
        <v>22.365802111001088</v>
      </c>
      <c r="AE33" s="11">
        <v>22.570843161092398</v>
      </c>
      <c r="AF33" s="11">
        <v>22.771623866453755</v>
      </c>
      <c r="AG33" s="11">
        <v>22.971885428516476</v>
      </c>
      <c r="AH33" s="11">
        <v>23.179804116268013</v>
      </c>
      <c r="AI33" s="11">
        <v>23.388925479629226</v>
      </c>
      <c r="AJ33" s="11">
        <v>23.61227203442078</v>
      </c>
      <c r="AK33" s="11">
        <v>23.837079857792073</v>
      </c>
      <c r="AL33" s="11">
        <v>24.056083664238603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5.5916724017383919</v>
      </c>
      <c r="N34" s="11">
        <v>6.2395189311679813</v>
      </c>
      <c r="O34" s="11">
        <v>5.6742232600488345</v>
      </c>
      <c r="P34" s="11">
        <v>5.8259156059207928</v>
      </c>
      <c r="Q34" s="11">
        <v>5.4400336256785415</v>
      </c>
      <c r="R34" s="11">
        <v>6.4696831393279011</v>
      </c>
      <c r="S34" s="11">
        <v>6.7869708396974149</v>
      </c>
      <c r="T34" s="11">
        <v>7.2564874414169793</v>
      </c>
      <c r="U34" s="11">
        <v>6.3111581701325612</v>
      </c>
      <c r="V34" s="11">
        <v>6.4405878979009943</v>
      </c>
      <c r="W34" s="11">
        <v>5.8640971883820496</v>
      </c>
      <c r="X34" s="11">
        <v>5.3934555761742793</v>
      </c>
      <c r="Y34" s="11">
        <v>5.384446202556461</v>
      </c>
      <c r="Z34" s="11">
        <v>5.3914560106386933</v>
      </c>
      <c r="AA34" s="11">
        <v>5.4104655538846629</v>
      </c>
      <c r="AB34" s="11">
        <v>5.4225084101991312</v>
      </c>
      <c r="AC34" s="11">
        <v>5.4304802677836621</v>
      </c>
      <c r="AD34" s="11">
        <v>5.4374888157514132</v>
      </c>
      <c r="AE34" s="11">
        <v>5.4418592073331231</v>
      </c>
      <c r="AF34" s="11">
        <v>5.4440780120369165</v>
      </c>
      <c r="AG34" s="11">
        <v>5.4482425627449658</v>
      </c>
      <c r="AH34" s="11">
        <v>5.4536295805055746</v>
      </c>
      <c r="AI34" s="11">
        <v>5.4580563884719266</v>
      </c>
      <c r="AJ34" s="11">
        <v>5.4604111839726457</v>
      </c>
      <c r="AK34" s="11">
        <v>5.4663776024770199</v>
      </c>
      <c r="AL34" s="11">
        <v>5.475198359891646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0.39528416685383033</v>
      </c>
      <c r="N35" s="11">
        <v>0.2622279104533311</v>
      </c>
      <c r="O35" s="11">
        <v>0.26677246371583663</v>
      </c>
      <c r="P35" s="11">
        <v>0.23222859799592904</v>
      </c>
      <c r="Q35" s="11">
        <v>0.27908606724751389</v>
      </c>
      <c r="R35" s="11">
        <v>0.25924546734317783</v>
      </c>
      <c r="S35" s="11">
        <v>0.22450451999462687</v>
      </c>
      <c r="T35" s="11">
        <v>0.25650687319876947</v>
      </c>
      <c r="U35" s="11">
        <v>0.27149197943856457</v>
      </c>
      <c r="V35" s="11">
        <v>0.24308370406730151</v>
      </c>
      <c r="W35" s="11">
        <v>0.29850723337495816</v>
      </c>
      <c r="X35" s="11">
        <v>0.20853133282450437</v>
      </c>
      <c r="Y35" s="11">
        <v>0.21117983867024012</v>
      </c>
      <c r="Z35" s="11">
        <v>0.21401044116819923</v>
      </c>
      <c r="AA35" s="11">
        <v>0.2171419018483374</v>
      </c>
      <c r="AB35" s="11">
        <v>0.22033059778851743</v>
      </c>
      <c r="AC35" s="11">
        <v>0.22290883227510769</v>
      </c>
      <c r="AD35" s="11">
        <v>0.22537176033052614</v>
      </c>
      <c r="AE35" s="11">
        <v>0.22747895317514646</v>
      </c>
      <c r="AF35" s="11">
        <v>0.23051168094600125</v>
      </c>
      <c r="AG35" s="11">
        <v>0.23305482845437558</v>
      </c>
      <c r="AH35" s="11">
        <v>0.23559675982668329</v>
      </c>
      <c r="AI35" s="11">
        <v>0.23779831243952379</v>
      </c>
      <c r="AJ35" s="11">
        <v>0.24084202833909923</v>
      </c>
      <c r="AK35" s="11">
        <v>0.243043066666768</v>
      </c>
      <c r="AL35" s="11">
        <v>0.24603016043983633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21.647964016216946</v>
      </c>
      <c r="N37" s="87">
        <f t="shared" ref="N37:AL37" si="19">SUM(N38:N39)</f>
        <v>22.23747448809366</v>
      </c>
      <c r="O37" s="87">
        <f t="shared" si="19"/>
        <v>23.913660445914729</v>
      </c>
      <c r="P37" s="87">
        <f t="shared" si="19"/>
        <v>22.875076595458619</v>
      </c>
      <c r="Q37" s="87">
        <f t="shared" si="19"/>
        <v>24.988422083265192</v>
      </c>
      <c r="R37" s="87">
        <f t="shared" si="19"/>
        <v>23.350914488259289</v>
      </c>
      <c r="S37" s="87">
        <f t="shared" si="19"/>
        <v>23.257608964349505</v>
      </c>
      <c r="T37" s="87">
        <f t="shared" si="19"/>
        <v>24.321883492345734</v>
      </c>
      <c r="U37" s="87">
        <f t="shared" si="19"/>
        <v>23.689595873948363</v>
      </c>
      <c r="V37" s="87">
        <f t="shared" si="19"/>
        <v>23.117846465491589</v>
      </c>
      <c r="W37" s="87">
        <f t="shared" si="19"/>
        <v>22.792487184441537</v>
      </c>
      <c r="X37" s="87">
        <f t="shared" si="19"/>
        <v>22.827908250676511</v>
      </c>
      <c r="Y37" s="87">
        <f t="shared" si="19"/>
        <v>22.936634747952588</v>
      </c>
      <c r="Z37" s="87">
        <f t="shared" si="19"/>
        <v>23.052026514601852</v>
      </c>
      <c r="AA37" s="87">
        <f t="shared" si="19"/>
        <v>23.183223447256996</v>
      </c>
      <c r="AB37" s="87">
        <f t="shared" si="19"/>
        <v>23.256426968212949</v>
      </c>
      <c r="AC37" s="87">
        <f t="shared" si="19"/>
        <v>23.306897435309498</v>
      </c>
      <c r="AD37" s="87">
        <f t="shared" si="19"/>
        <v>23.351295430908195</v>
      </c>
      <c r="AE37" s="87">
        <f t="shared" si="19"/>
        <v>23.397333777230362</v>
      </c>
      <c r="AF37" s="87">
        <f t="shared" si="19"/>
        <v>23.445893040559952</v>
      </c>
      <c r="AG37" s="87">
        <f t="shared" si="19"/>
        <v>23.498735801555632</v>
      </c>
      <c r="AH37" s="87">
        <f t="shared" si="19"/>
        <v>23.571321181922563</v>
      </c>
      <c r="AI37" s="87">
        <f t="shared" si="19"/>
        <v>23.636154674586408</v>
      </c>
      <c r="AJ37" s="87">
        <f t="shared" si="19"/>
        <v>23.703007305208267</v>
      </c>
      <c r="AK37" s="87">
        <f t="shared" si="19"/>
        <v>23.756501168250544</v>
      </c>
      <c r="AL37" s="87">
        <f t="shared" si="19"/>
        <v>23.79486383225969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17.387659817849269</v>
      </c>
      <c r="N38" s="11">
        <v>17.945881827360964</v>
      </c>
      <c r="O38" s="11">
        <v>19.413760973607893</v>
      </c>
      <c r="P38" s="11">
        <v>18.426058209524264</v>
      </c>
      <c r="Q38" s="11">
        <v>20.467624543198124</v>
      </c>
      <c r="R38" s="11">
        <v>18.487794894167539</v>
      </c>
      <c r="S38" s="11">
        <v>18.363739504103627</v>
      </c>
      <c r="T38" s="11">
        <v>18.657726183368332</v>
      </c>
      <c r="U38" s="11">
        <v>17.872514919280885</v>
      </c>
      <c r="V38" s="11">
        <v>17.314137457152139</v>
      </c>
      <c r="W38" s="11">
        <v>16.888929225220934</v>
      </c>
      <c r="X38" s="11">
        <v>16.50662701171154</v>
      </c>
      <c r="Y38" s="11">
        <v>16.496103771048631</v>
      </c>
      <c r="Z38" s="11">
        <v>16.506284400745187</v>
      </c>
      <c r="AA38" s="11">
        <v>16.531039369946818</v>
      </c>
      <c r="AB38" s="11">
        <v>16.511425913078401</v>
      </c>
      <c r="AC38" s="11">
        <v>16.476030429474825</v>
      </c>
      <c r="AD38" s="11">
        <v>16.431658559836492</v>
      </c>
      <c r="AE38" s="11">
        <v>16.38535979150419</v>
      </c>
      <c r="AF38" s="11">
        <v>16.339806864962668</v>
      </c>
      <c r="AG38" s="11">
        <v>16.29592495611654</v>
      </c>
      <c r="AH38" s="11">
        <v>16.275413475168339</v>
      </c>
      <c r="AI38" s="11">
        <v>16.248791294174193</v>
      </c>
      <c r="AJ38" s="11">
        <v>16.219381848585712</v>
      </c>
      <c r="AK38" s="11">
        <v>16.176544013888922</v>
      </c>
      <c r="AL38" s="11">
        <v>16.116586906330511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4.2603041983676784</v>
      </c>
      <c r="N39" s="11">
        <v>4.2915926607326957</v>
      </c>
      <c r="O39" s="11">
        <v>4.4998994723068355</v>
      </c>
      <c r="P39" s="11">
        <v>4.4490183859343553</v>
      </c>
      <c r="Q39" s="11">
        <v>4.5207975400670684</v>
      </c>
      <c r="R39" s="11">
        <v>4.8631195940917502</v>
      </c>
      <c r="S39" s="11">
        <v>4.8938694602458783</v>
      </c>
      <c r="T39" s="11">
        <v>5.6641573089774031</v>
      </c>
      <c r="U39" s="11">
        <v>5.81708095466748</v>
      </c>
      <c r="V39" s="11">
        <v>5.8037090083394514</v>
      </c>
      <c r="W39" s="11">
        <v>5.9035579592206036</v>
      </c>
      <c r="X39" s="11">
        <v>6.3212812389649722</v>
      </c>
      <c r="Y39" s="11">
        <v>6.4405309769039576</v>
      </c>
      <c r="Z39" s="11">
        <v>6.545742113856666</v>
      </c>
      <c r="AA39" s="11">
        <v>6.6521840773101779</v>
      </c>
      <c r="AB39" s="11">
        <v>6.7450010551345461</v>
      </c>
      <c r="AC39" s="11">
        <v>6.8308670058346728</v>
      </c>
      <c r="AD39" s="11">
        <v>6.9196368710717007</v>
      </c>
      <c r="AE39" s="11">
        <v>7.0119739857261729</v>
      </c>
      <c r="AF39" s="11">
        <v>7.1060861755972828</v>
      </c>
      <c r="AG39" s="11">
        <v>7.2028108454390933</v>
      </c>
      <c r="AH39" s="11">
        <v>7.2959077067542264</v>
      </c>
      <c r="AI39" s="11">
        <v>7.3873633804122143</v>
      </c>
      <c r="AJ39" s="11">
        <v>7.4836254566225549</v>
      </c>
      <c r="AK39" s="11">
        <v>7.5799571543616242</v>
      </c>
      <c r="AL39" s="11">
        <v>7.6782769259291799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22.015476361175303</v>
      </c>
      <c r="N41" s="87">
        <f t="shared" ref="N41" si="20">SUM(N42:N43)</f>
        <v>20.703751308948892</v>
      </c>
      <c r="O41" s="87">
        <f t="shared" ref="O41" si="21">SUM(O42:O43)</f>
        <v>21.293936160139168</v>
      </c>
      <c r="P41" s="87">
        <f t="shared" ref="P41" si="22">SUM(P42:P43)</f>
        <v>20.463228258794974</v>
      </c>
      <c r="Q41" s="87">
        <f t="shared" ref="Q41" si="23">SUM(Q42:Q43)</f>
        <v>22.185316371356315</v>
      </c>
      <c r="R41" s="87">
        <f t="shared" ref="R41" si="24">SUM(R42:R43)</f>
        <v>23.140406448960825</v>
      </c>
      <c r="S41" s="87">
        <f t="shared" ref="S41" si="25">SUM(S42:S43)</f>
        <v>26.35953086264017</v>
      </c>
      <c r="T41" s="87">
        <f t="shared" ref="T41" si="26">SUM(T42:T43)</f>
        <v>27.567290622571576</v>
      </c>
      <c r="U41" s="87">
        <f t="shared" ref="U41" si="27">SUM(U42:U43)</f>
        <v>23.358210821217696</v>
      </c>
      <c r="V41" s="87">
        <f t="shared" ref="V41" si="28">SUM(V42:V43)</f>
        <v>24.645444827039675</v>
      </c>
      <c r="W41" s="87">
        <f t="shared" ref="W41" si="29">SUM(W42:W43)</f>
        <v>21.497148987845581</v>
      </c>
      <c r="X41" s="87">
        <f t="shared" ref="X41" si="30">SUM(X42:X43)</f>
        <v>22.339497832854008</v>
      </c>
      <c r="Y41" s="87">
        <f t="shared" ref="Y41" si="31">SUM(Y42:Y43)</f>
        <v>22.335285937415446</v>
      </c>
      <c r="Z41" s="87">
        <f t="shared" ref="Z41" si="32">SUM(Z42:Z43)</f>
        <v>22.333086102245698</v>
      </c>
      <c r="AA41" s="87">
        <f t="shared" ref="AA41" si="33">SUM(AA42:AA43)</f>
        <v>22.341498869980995</v>
      </c>
      <c r="AB41" s="87">
        <f t="shared" ref="AB41" si="34">SUM(AB42:AB43)</f>
        <v>22.303848268068879</v>
      </c>
      <c r="AC41" s="87">
        <f t="shared" ref="AC41" si="35">SUM(AC42:AC43)</f>
        <v>22.269053585145933</v>
      </c>
      <c r="AD41" s="87">
        <f t="shared" ref="AD41" si="36">SUM(AD42:AD43)</f>
        <v>22.22466271098483</v>
      </c>
      <c r="AE41" s="87">
        <f t="shared" ref="AE41" si="37">SUM(AE42:AE43)</f>
        <v>22.174167990003937</v>
      </c>
      <c r="AF41" s="87">
        <f t="shared" ref="AF41" si="38">SUM(AF42:AF43)</f>
        <v>22.11310566274701</v>
      </c>
      <c r="AG41" s="87">
        <f t="shared" ref="AG41" si="39">SUM(AG42:AG43)</f>
        <v>22.058869473867738</v>
      </c>
      <c r="AH41" s="87">
        <f t="shared" ref="AH41" si="40">SUM(AH42:AH43)</f>
        <v>21.994760944160621</v>
      </c>
      <c r="AI41" s="87">
        <f t="shared" ref="AI41" si="41">SUM(AI42:AI43)</f>
        <v>21.939700156712775</v>
      </c>
      <c r="AJ41" s="87">
        <f t="shared" ref="AJ41" si="42">SUM(AJ42:AJ43)</f>
        <v>21.880181892695724</v>
      </c>
      <c r="AK41" s="87">
        <f t="shared" ref="AK41" si="43">SUM(AK42:AK43)</f>
        <v>21.806129896980547</v>
      </c>
      <c r="AL41" s="87">
        <f t="shared" ref="AL41" si="44">SUM(AL42:AL43)</f>
        <v>21.72360783613491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11.63661998441037</v>
      </c>
      <c r="N42" s="11">
        <v>10.777654187470391</v>
      </c>
      <c r="O42" s="11">
        <v>10.954133591787523</v>
      </c>
      <c r="P42" s="11">
        <v>11.41579121720442</v>
      </c>
      <c r="Q42" s="11">
        <v>12.095115116071208</v>
      </c>
      <c r="R42" s="11">
        <v>12.119905074565146</v>
      </c>
      <c r="S42" s="11">
        <v>12.102048290937146</v>
      </c>
      <c r="T42" s="11">
        <v>12.239511575019034</v>
      </c>
      <c r="U42" s="11">
        <v>12.097480291391413</v>
      </c>
      <c r="V42" s="11">
        <v>11.246567023941926</v>
      </c>
      <c r="W42" s="11">
        <v>9.6704600819109903</v>
      </c>
      <c r="X42" s="11">
        <v>10.264729212949934</v>
      </c>
      <c r="Y42" s="11">
        <v>10.238803136468407</v>
      </c>
      <c r="Z42" s="11">
        <v>10.20962772433831</v>
      </c>
      <c r="AA42" s="11">
        <v>10.181723375540654</v>
      </c>
      <c r="AB42" s="11">
        <v>10.120612551303815</v>
      </c>
      <c r="AC42" s="11">
        <v>10.074766726423702</v>
      </c>
      <c r="AD42" s="11">
        <v>10.025594776040844</v>
      </c>
      <c r="AE42" s="11">
        <v>9.9724696798399268</v>
      </c>
      <c r="AF42" s="11">
        <v>9.9112731884359935</v>
      </c>
      <c r="AG42" s="11">
        <v>9.8529155830701871</v>
      </c>
      <c r="AH42" s="11">
        <v>9.7900870446941148</v>
      </c>
      <c r="AI42" s="11">
        <v>9.7341859329459037</v>
      </c>
      <c r="AJ42" s="11">
        <v>9.6750599102551043</v>
      </c>
      <c r="AK42" s="11">
        <v>9.6025408415034246</v>
      </c>
      <c r="AL42" s="11">
        <v>9.5223077314946583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10.378856376764935</v>
      </c>
      <c r="N43" s="11">
        <v>9.9260971214785005</v>
      </c>
      <c r="O43" s="11">
        <v>10.339802568351645</v>
      </c>
      <c r="P43" s="11">
        <v>9.0474370415905536</v>
      </c>
      <c r="Q43" s="11">
        <v>10.090201255285105</v>
      </c>
      <c r="R43" s="11">
        <v>11.020501374395678</v>
      </c>
      <c r="S43" s="11">
        <v>14.257482571703024</v>
      </c>
      <c r="T43" s="11">
        <v>15.327779047552545</v>
      </c>
      <c r="U43" s="11">
        <v>11.260730529826283</v>
      </c>
      <c r="V43" s="11">
        <v>13.398877803097751</v>
      </c>
      <c r="W43" s="11">
        <v>11.82668890593459</v>
      </c>
      <c r="X43" s="11">
        <v>12.074768619904075</v>
      </c>
      <c r="Y43" s="11">
        <v>12.096482800947038</v>
      </c>
      <c r="Z43" s="11">
        <v>12.123458377907388</v>
      </c>
      <c r="AA43" s="11">
        <v>12.159775494440341</v>
      </c>
      <c r="AB43" s="11">
        <v>12.183235716765065</v>
      </c>
      <c r="AC43" s="11">
        <v>12.194286858722231</v>
      </c>
      <c r="AD43" s="11">
        <v>12.199067934943988</v>
      </c>
      <c r="AE43" s="11">
        <v>12.20169831016401</v>
      </c>
      <c r="AF43" s="11">
        <v>12.201832474311015</v>
      </c>
      <c r="AG43" s="11">
        <v>12.20595389079755</v>
      </c>
      <c r="AH43" s="11">
        <v>12.204673899466506</v>
      </c>
      <c r="AI43" s="11">
        <v>12.205514223766871</v>
      </c>
      <c r="AJ43" s="11">
        <v>12.205121982440618</v>
      </c>
      <c r="AK43" s="11">
        <v>12.203589055477122</v>
      </c>
      <c r="AL43" s="11">
        <v>12.20130010464025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32.562787554744936</v>
      </c>
      <c r="N45" s="87">
        <f t="shared" ref="N45" si="45">SUM(N46:N47)</f>
        <v>30.265968177823485</v>
      </c>
      <c r="O45" s="87">
        <f t="shared" ref="O45" si="46">SUM(O46:O47)</f>
        <v>31.427611224836809</v>
      </c>
      <c r="P45" s="87">
        <f t="shared" ref="P45" si="47">SUM(P46:P47)</f>
        <v>29.771646083403127</v>
      </c>
      <c r="Q45" s="87">
        <f t="shared" ref="Q45" si="48">SUM(Q46:Q47)</f>
        <v>31.9899798057127</v>
      </c>
      <c r="R45" s="87">
        <f t="shared" ref="R45" si="49">SUM(R46:R47)</f>
        <v>32.603016976113679</v>
      </c>
      <c r="S45" s="87">
        <f t="shared" ref="S45" si="50">SUM(S46:S47)</f>
        <v>33.573398316506363</v>
      </c>
      <c r="T45" s="87">
        <f t="shared" ref="T45" si="51">SUM(T46:T47)</f>
        <v>34.888106602033204</v>
      </c>
      <c r="U45" s="87">
        <f t="shared" ref="U45" si="52">SUM(U46:U47)</f>
        <v>33.914902041950853</v>
      </c>
      <c r="V45" s="87">
        <f t="shared" ref="V45" si="53">SUM(V46:V47)</f>
        <v>35.615603197680684</v>
      </c>
      <c r="W45" s="87">
        <f t="shared" ref="W45" si="54">SUM(W46:W47)</f>
        <v>31.534761867349772</v>
      </c>
      <c r="X45" s="87">
        <f t="shared" ref="X45" si="55">SUM(X46:X47)</f>
        <v>32.629143699766999</v>
      </c>
      <c r="Y45" s="87">
        <f t="shared" ref="Y45" si="56">SUM(Y46:Y47)</f>
        <v>32.676143327723153</v>
      </c>
      <c r="Z45" s="87">
        <f t="shared" ref="Z45" si="57">SUM(Z46:Z47)</f>
        <v>32.624837306181014</v>
      </c>
      <c r="AA45" s="87">
        <f t="shared" ref="AA45" si="58">SUM(AA46:AA47)</f>
        <v>32.588745136934484</v>
      </c>
      <c r="AB45" s="87">
        <f t="shared" ref="AB45" si="59">SUM(AB46:AB47)</f>
        <v>32.583580690122517</v>
      </c>
      <c r="AC45" s="87">
        <f t="shared" ref="AC45" si="60">SUM(AC46:AC47)</f>
        <v>32.531651278346708</v>
      </c>
      <c r="AD45" s="87">
        <f t="shared" ref="AD45" si="61">SUM(AD46:AD47)</f>
        <v>32.431277138603456</v>
      </c>
      <c r="AE45" s="87">
        <f t="shared" ref="AE45" si="62">SUM(AE46:AE47)</f>
        <v>32.342726913252051</v>
      </c>
      <c r="AF45" s="87">
        <f t="shared" ref="AF45" si="63">SUM(AF46:AF47)</f>
        <v>32.261960415106458</v>
      </c>
      <c r="AG45" s="87">
        <f t="shared" ref="AG45" si="64">SUM(AG46:AG47)</f>
        <v>32.19455884335494</v>
      </c>
      <c r="AH45" s="87">
        <f t="shared" ref="AH45" si="65">SUM(AH46:AH47)</f>
        <v>32.109814154847712</v>
      </c>
      <c r="AI45" s="87">
        <f t="shared" ref="AI45" si="66">SUM(AI46:AI47)</f>
        <v>32.041838734934529</v>
      </c>
      <c r="AJ45" s="87">
        <f t="shared" ref="AJ45" si="67">SUM(AJ46:AJ47)</f>
        <v>31.973412129210903</v>
      </c>
      <c r="AK45" s="87">
        <f t="shared" ref="AK45" si="68">SUM(AK46:AK47)</f>
        <v>31.904190144094528</v>
      </c>
      <c r="AL45" s="87">
        <f t="shared" ref="AL45" si="69">SUM(AL46:AL47)</f>
        <v>31.839141574651634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5.7243689344904585</v>
      </c>
      <c r="N46" s="11">
        <v>5.2398638203577796</v>
      </c>
      <c r="O46" s="11">
        <v>5.2768889174342357</v>
      </c>
      <c r="P46" s="11">
        <v>5.2443014947150193</v>
      </c>
      <c r="Q46" s="11">
        <v>6.003919389320286</v>
      </c>
      <c r="R46" s="11">
        <v>6.3052049007695761</v>
      </c>
      <c r="S46" s="11">
        <v>6.6760562808059518</v>
      </c>
      <c r="T46" s="11">
        <v>6.2274365456944754</v>
      </c>
      <c r="U46" s="11">
        <v>5.9218097368662477</v>
      </c>
      <c r="V46" s="11">
        <v>5.7759610454543742</v>
      </c>
      <c r="W46" s="11">
        <v>4.9419015918479783</v>
      </c>
      <c r="X46" s="11">
        <v>8.2368365441750804</v>
      </c>
      <c r="Y46" s="11">
        <v>8.3440860941577704</v>
      </c>
      <c r="Z46" s="11">
        <v>8.4681321129678242</v>
      </c>
      <c r="AA46" s="11">
        <v>8.6026875649340351</v>
      </c>
      <c r="AB46" s="11">
        <v>8.7316589087167156</v>
      </c>
      <c r="AC46" s="11">
        <v>8.8520759901142263</v>
      </c>
      <c r="AD46" s="11">
        <v>8.9637966018581796</v>
      </c>
      <c r="AE46" s="11">
        <v>9.0693186334492264</v>
      </c>
      <c r="AF46" s="11">
        <v>9.1702879389718817</v>
      </c>
      <c r="AG46" s="11">
        <v>9.271295549122657</v>
      </c>
      <c r="AH46" s="11">
        <v>9.3672503727681473</v>
      </c>
      <c r="AI46" s="11">
        <v>9.4733038260033187</v>
      </c>
      <c r="AJ46" s="11">
        <v>9.5861302615851223</v>
      </c>
      <c r="AK46" s="11">
        <v>9.7059735284125086</v>
      </c>
      <c r="AL46" s="11">
        <v>9.824355552409104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26.83841862025448</v>
      </c>
      <c r="N47" s="11">
        <v>25.026104357465705</v>
      </c>
      <c r="O47" s="11">
        <v>26.150722307402575</v>
      </c>
      <c r="P47" s="11">
        <v>24.527344588688109</v>
      </c>
      <c r="Q47" s="11">
        <v>25.986060416392416</v>
      </c>
      <c r="R47" s="11">
        <v>26.297812075344101</v>
      </c>
      <c r="S47" s="11">
        <v>26.897342035700412</v>
      </c>
      <c r="T47" s="11">
        <v>28.660670056338727</v>
      </c>
      <c r="U47" s="11">
        <v>27.993092305084605</v>
      </c>
      <c r="V47" s="11">
        <v>29.839642152226308</v>
      </c>
      <c r="W47" s="11">
        <v>26.592860275501792</v>
      </c>
      <c r="X47" s="11">
        <v>24.392307155591915</v>
      </c>
      <c r="Y47" s="11">
        <v>24.332057233565383</v>
      </c>
      <c r="Z47" s="11">
        <v>24.156705193213188</v>
      </c>
      <c r="AA47" s="11">
        <v>23.986057572000448</v>
      </c>
      <c r="AB47" s="11">
        <v>23.8519217814058</v>
      </c>
      <c r="AC47" s="11">
        <v>23.679575288232481</v>
      </c>
      <c r="AD47" s="11">
        <v>23.467480536745274</v>
      </c>
      <c r="AE47" s="11">
        <v>23.273408279802823</v>
      </c>
      <c r="AF47" s="11">
        <v>23.09167247613458</v>
      </c>
      <c r="AG47" s="11">
        <v>22.923263294232282</v>
      </c>
      <c r="AH47" s="11">
        <v>22.742563782079568</v>
      </c>
      <c r="AI47" s="11">
        <v>22.568534908931209</v>
      </c>
      <c r="AJ47" s="11">
        <v>22.387281867625781</v>
      </c>
      <c r="AK47" s="11">
        <v>22.198216615682021</v>
      </c>
      <c r="AL47" s="11">
        <v>22.014786022242532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265.45600000000002</v>
      </c>
      <c r="N49" s="87">
        <f t="shared" si="70"/>
        <v>258.68399999999991</v>
      </c>
      <c r="O49" s="87">
        <f t="shared" si="70"/>
        <v>266.11200000000008</v>
      </c>
      <c r="P49" s="87">
        <f t="shared" si="70"/>
        <v>264.05099999999999</v>
      </c>
      <c r="Q49" s="87">
        <f t="shared" si="70"/>
        <v>279.94500000000005</v>
      </c>
      <c r="R49" s="87">
        <f t="shared" si="70"/>
        <v>282.63099999999997</v>
      </c>
      <c r="S49" s="87">
        <f t="shared" si="70"/>
        <v>291.72899999999987</v>
      </c>
      <c r="T49" s="87">
        <f t="shared" si="70"/>
        <v>305.3850000000001</v>
      </c>
      <c r="U49" s="87">
        <f t="shared" si="70"/>
        <v>304.47500000000002</v>
      </c>
      <c r="V49" s="87">
        <f t="shared" si="70"/>
        <v>303.52999999999997</v>
      </c>
      <c r="W49" s="87">
        <f t="shared" si="70"/>
        <v>294.90999999999997</v>
      </c>
      <c r="X49" s="87">
        <f t="shared" si="70"/>
        <v>296.06099999999986</v>
      </c>
      <c r="Y49" s="87">
        <f t="shared" si="70"/>
        <v>297.44799999999987</v>
      </c>
      <c r="Z49" s="87">
        <f t="shared" si="70"/>
        <v>299.13300000000027</v>
      </c>
      <c r="AA49" s="87">
        <f t="shared" si="70"/>
        <v>301.17700000000008</v>
      </c>
      <c r="AB49" s="87">
        <f t="shared" si="70"/>
        <v>302.78200000000004</v>
      </c>
      <c r="AC49" s="87">
        <f t="shared" si="70"/>
        <v>304.1149999999999</v>
      </c>
      <c r="AD49" s="87">
        <f t="shared" si="70"/>
        <v>305.31099999999992</v>
      </c>
      <c r="AE49" s="87">
        <f t="shared" ref="AE49:AL49" si="71">SUM(AE5,AE9,AE15,AE22,AE26,AE32,AE37,AE41,AE45)</f>
        <v>306.48899999999992</v>
      </c>
      <c r="AF49" s="87">
        <f t="shared" si="71"/>
        <v>307.65500000000009</v>
      </c>
      <c r="AG49" s="87">
        <f t="shared" si="71"/>
        <v>308.94499999999994</v>
      </c>
      <c r="AH49" s="87">
        <f t="shared" si="71"/>
        <v>310.20699999999999</v>
      </c>
      <c r="AI49" s="87">
        <f t="shared" si="71"/>
        <v>311.47499999999997</v>
      </c>
      <c r="AJ49" s="87">
        <f t="shared" si="71"/>
        <v>312.74999999999983</v>
      </c>
      <c r="AK49" s="87">
        <f t="shared" si="71"/>
        <v>314.00599999999997</v>
      </c>
      <c r="AL49" s="87">
        <f t="shared" si="71"/>
        <v>315.26199999999983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7.4921844425642106E-2</v>
      </c>
      <c r="N52" s="337">
        <f t="shared" si="73"/>
        <v>8.2615626439973749E-2</v>
      </c>
      <c r="O52" s="337">
        <f t="shared" si="73"/>
        <v>8.3243680906360334E-2</v>
      </c>
      <c r="P52" s="337">
        <f t="shared" si="73"/>
        <v>8.5556586011753991E-2</v>
      </c>
      <c r="Q52" s="337">
        <f t="shared" si="73"/>
        <v>8.4616334061685644E-2</v>
      </c>
      <c r="R52" s="337">
        <f t="shared" si="73"/>
        <v>8.5185847049334379E-2</v>
      </c>
      <c r="S52" s="337">
        <f t="shared" si="73"/>
        <v>8.662438044384875E-2</v>
      </c>
      <c r="T52" s="337">
        <f t="shared" si="73"/>
        <v>8.8768050671120091E-2</v>
      </c>
      <c r="U52" s="337">
        <f t="shared" si="73"/>
        <v>9.0747840009096858E-2</v>
      </c>
      <c r="V52" s="337">
        <f t="shared" si="73"/>
        <v>9.2844893619774022E-2</v>
      </c>
      <c r="W52" s="337">
        <f t="shared" si="73"/>
        <v>9.8353548440270805E-2</v>
      </c>
      <c r="X52" s="337">
        <f t="shared" si="73"/>
        <v>8.821468088540374E-2</v>
      </c>
      <c r="Y52" s="337">
        <f t="shared" si="73"/>
        <v>8.8745048322681694E-2</v>
      </c>
      <c r="Z52" s="337">
        <f t="shared" si="73"/>
        <v>8.9253781422194839E-2</v>
      </c>
      <c r="AA52" s="337">
        <f t="shared" si="73"/>
        <v>8.9789579754336782E-2</v>
      </c>
      <c r="AB52" s="337">
        <f t="shared" si="73"/>
        <v>9.0349382931407832E-2</v>
      </c>
      <c r="AC52" s="337">
        <f t="shared" si="73"/>
        <v>9.0904140485226992E-2</v>
      </c>
      <c r="AD52" s="337">
        <f t="shared" si="73"/>
        <v>9.1476317436209403E-2</v>
      </c>
      <c r="AE52" s="337">
        <f t="shared" ref="AE52:AL52" si="74">AE5/AE$49</f>
        <v>9.2075777335477824E-2</v>
      </c>
      <c r="AF52" s="337">
        <f t="shared" si="74"/>
        <v>9.2693843614700552E-2</v>
      </c>
      <c r="AG52" s="337">
        <f t="shared" si="74"/>
        <v>9.3335274861228681E-2</v>
      </c>
      <c r="AH52" s="337">
        <f t="shared" si="74"/>
        <v>9.3967750144807502E-2</v>
      </c>
      <c r="AI52" s="337">
        <f t="shared" si="74"/>
        <v>9.4589142462676745E-2</v>
      </c>
      <c r="AJ52" s="337">
        <f t="shared" si="74"/>
        <v>9.5233002337518663E-2</v>
      </c>
      <c r="AK52" s="337">
        <f t="shared" si="74"/>
        <v>9.5907792650874943E-2</v>
      </c>
      <c r="AL52" s="337">
        <f t="shared" si="74"/>
        <v>9.6603255129869878E-2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5.1565044267253148E-2</v>
      </c>
      <c r="N53" s="336">
        <f t="shared" si="75"/>
        <v>5.694096221014696E-2</v>
      </c>
      <c r="O53" s="336">
        <f t="shared" si="75"/>
        <v>5.7154056216644732E-2</v>
      </c>
      <c r="P53" s="336">
        <f t="shared" si="75"/>
        <v>5.8830823556820518E-2</v>
      </c>
      <c r="Q53" s="336">
        <f t="shared" si="75"/>
        <v>5.5924668496482352E-2</v>
      </c>
      <c r="R53" s="336">
        <f t="shared" si="75"/>
        <v>5.8446561813988183E-2</v>
      </c>
      <c r="S53" s="336">
        <f t="shared" si="75"/>
        <v>6.2098906246905755E-2</v>
      </c>
      <c r="T53" s="336">
        <f t="shared" si="75"/>
        <v>6.2016585743164473E-2</v>
      </c>
      <c r="U53" s="336">
        <f t="shared" si="75"/>
        <v>6.4283419720928742E-2</v>
      </c>
      <c r="V53" s="336">
        <f t="shared" si="75"/>
        <v>6.5419030622169042E-2</v>
      </c>
      <c r="W53" s="336">
        <f t="shared" si="75"/>
        <v>6.8958286873053845E-2</v>
      </c>
      <c r="X53" s="336">
        <f t="shared" si="75"/>
        <v>5.9708821641752535E-2</v>
      </c>
      <c r="Y53" s="336">
        <f t="shared" si="75"/>
        <v>5.9962567067314641E-2</v>
      </c>
      <c r="Z53" s="336">
        <f t="shared" si="75"/>
        <v>6.0253313979181093E-2</v>
      </c>
      <c r="AA53" s="336">
        <f t="shared" si="75"/>
        <v>6.0561895806812198E-2</v>
      </c>
      <c r="AB53" s="336">
        <f t="shared" si="75"/>
        <v>6.0839642475361673E-2</v>
      </c>
      <c r="AC53" s="336">
        <f t="shared" si="75"/>
        <v>6.1132464164786925E-2</v>
      </c>
      <c r="AD53" s="336">
        <f t="shared" si="75"/>
        <v>6.1447129177055047E-2</v>
      </c>
      <c r="AE53" s="336">
        <f t="shared" ref="AE53:AL53" si="76">AE6/AE$49</f>
        <v>6.1782470262178313E-2</v>
      </c>
      <c r="AF53" s="336">
        <f t="shared" si="76"/>
        <v>6.2110237788292923E-2</v>
      </c>
      <c r="AG53" s="336">
        <f t="shared" si="76"/>
        <v>6.2454251347144357E-2</v>
      </c>
      <c r="AH53" s="336">
        <f t="shared" si="76"/>
        <v>6.27885561913019E-2</v>
      </c>
      <c r="AI53" s="336">
        <f t="shared" si="76"/>
        <v>6.3122992664400954E-2</v>
      </c>
      <c r="AJ53" s="336">
        <f t="shared" si="76"/>
        <v>6.3469185498245068E-2</v>
      </c>
      <c r="AK53" s="336">
        <f t="shared" si="76"/>
        <v>6.3813230409199534E-2</v>
      </c>
      <c r="AL53" s="336">
        <f t="shared" si="76"/>
        <v>6.4175705700139821E-2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2.3356800158388955E-2</v>
      </c>
      <c r="N54" s="336">
        <f t="shared" si="77"/>
        <v>2.5674664229826793E-2</v>
      </c>
      <c r="O54" s="336">
        <f t="shared" si="77"/>
        <v>2.6089624689715596E-2</v>
      </c>
      <c r="P54" s="336">
        <f t="shared" si="77"/>
        <v>2.6725762454933463E-2</v>
      </c>
      <c r="Q54" s="336">
        <f t="shared" si="77"/>
        <v>2.8691665565203292E-2</v>
      </c>
      <c r="R54" s="336">
        <f t="shared" si="77"/>
        <v>2.6739285235346199E-2</v>
      </c>
      <c r="S54" s="336">
        <f t="shared" si="77"/>
        <v>2.4525474196942992E-2</v>
      </c>
      <c r="T54" s="336">
        <f t="shared" si="77"/>
        <v>2.6751464927955621E-2</v>
      </c>
      <c r="U54" s="336">
        <f t="shared" si="77"/>
        <v>2.6464420288168124E-2</v>
      </c>
      <c r="V54" s="336">
        <f t="shared" si="77"/>
        <v>2.7425862997604987E-2</v>
      </c>
      <c r="W54" s="336">
        <f t="shared" si="77"/>
        <v>2.9395261567216956E-2</v>
      </c>
      <c r="X54" s="336">
        <f t="shared" si="77"/>
        <v>2.8505859243651198E-2</v>
      </c>
      <c r="Y54" s="336">
        <f t="shared" si="77"/>
        <v>2.8782481255367066E-2</v>
      </c>
      <c r="Z54" s="336">
        <f t="shared" si="77"/>
        <v>2.900046744301376E-2</v>
      </c>
      <c r="AA54" s="336">
        <f t="shared" si="77"/>
        <v>2.9227683947524577E-2</v>
      </c>
      <c r="AB54" s="336">
        <f t="shared" si="77"/>
        <v>2.9509740456046148E-2</v>
      </c>
      <c r="AC54" s="336">
        <f t="shared" si="77"/>
        <v>2.9771676320440067E-2</v>
      </c>
      <c r="AD54" s="336">
        <f t="shared" si="77"/>
        <v>3.0029188259154349E-2</v>
      </c>
      <c r="AE54" s="336">
        <f t="shared" ref="AE54:AL54" si="78">AE7/AE$49</f>
        <v>3.0293307073299514E-2</v>
      </c>
      <c r="AF54" s="336">
        <f t="shared" si="78"/>
        <v>3.058360582640764E-2</v>
      </c>
      <c r="AG54" s="336">
        <f t="shared" si="78"/>
        <v>3.0881023514084331E-2</v>
      </c>
      <c r="AH54" s="336">
        <f t="shared" si="78"/>
        <v>3.1179193953505616E-2</v>
      </c>
      <c r="AI54" s="336">
        <f t="shared" si="78"/>
        <v>3.1466149798275792E-2</v>
      </c>
      <c r="AJ54" s="336">
        <f t="shared" si="78"/>
        <v>3.1763816839273595E-2</v>
      </c>
      <c r="AK54" s="336">
        <f t="shared" si="78"/>
        <v>3.2094562241675402E-2</v>
      </c>
      <c r="AL54" s="336">
        <f t="shared" si="78"/>
        <v>3.2427549429730057E-2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0.17745498038617616</v>
      </c>
      <c r="N56" s="337">
        <f t="shared" si="79"/>
        <v>0.17749076980769402</v>
      </c>
      <c r="O56" s="337">
        <f t="shared" si="79"/>
        <v>0.17622871549892752</v>
      </c>
      <c r="P56" s="337">
        <f t="shared" si="79"/>
        <v>0.18384392966490984</v>
      </c>
      <c r="Q56" s="337">
        <f t="shared" si="79"/>
        <v>0.18017364247871415</v>
      </c>
      <c r="R56" s="337">
        <f t="shared" si="79"/>
        <v>0.17734006331202148</v>
      </c>
      <c r="S56" s="337">
        <f t="shared" si="79"/>
        <v>0.18533970871773767</v>
      </c>
      <c r="T56" s="337">
        <f t="shared" si="79"/>
        <v>0.1813088312435249</v>
      </c>
      <c r="U56" s="337">
        <f t="shared" si="79"/>
        <v>0.19366697112583184</v>
      </c>
      <c r="V56" s="337">
        <f t="shared" si="79"/>
        <v>0.19068046684111686</v>
      </c>
      <c r="W56" s="337">
        <f t="shared" si="79"/>
        <v>0.20554900916458002</v>
      </c>
      <c r="X56" s="337">
        <f t="shared" si="79"/>
        <v>0.20838544860114847</v>
      </c>
      <c r="Y56" s="337">
        <f t="shared" si="79"/>
        <v>0.20952912525431777</v>
      </c>
      <c r="Z56" s="337">
        <f t="shared" si="79"/>
        <v>0.21107599364919338</v>
      </c>
      <c r="AA56" s="337">
        <f t="shared" si="79"/>
        <v>0.21265691449332058</v>
      </c>
      <c r="AB56" s="337">
        <f t="shared" si="79"/>
        <v>0.21416120308814754</v>
      </c>
      <c r="AC56" s="337">
        <f t="shared" si="79"/>
        <v>0.2157134760630722</v>
      </c>
      <c r="AD56" s="337">
        <f t="shared" si="79"/>
        <v>0.21730490540540828</v>
      </c>
      <c r="AE56" s="337">
        <f t="shared" ref="AE56:AL56" si="80">AE9/AE$49</f>
        <v>0.21883144365398288</v>
      </c>
      <c r="AF56" s="337">
        <f t="shared" si="80"/>
        <v>0.22039166824794329</v>
      </c>
      <c r="AG56" s="337">
        <f t="shared" si="80"/>
        <v>0.22197944374877043</v>
      </c>
      <c r="AH56" s="337">
        <f t="shared" si="80"/>
        <v>0.2235866110731147</v>
      </c>
      <c r="AI56" s="337">
        <f t="shared" si="80"/>
        <v>0.22513850927386159</v>
      </c>
      <c r="AJ56" s="337">
        <f t="shared" si="80"/>
        <v>0.22670407033972284</v>
      </c>
      <c r="AK56" s="337">
        <f t="shared" si="80"/>
        <v>0.22825778710566255</v>
      </c>
      <c r="AL56" s="337">
        <f t="shared" si="80"/>
        <v>0.22973743900151627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4.776993282647022E-2</v>
      </c>
      <c r="N57" s="336">
        <f t="shared" si="81"/>
        <v>4.6307999733955142E-2</v>
      </c>
      <c r="O57" s="336">
        <f t="shared" si="81"/>
        <v>4.5226489925778442E-2</v>
      </c>
      <c r="P57" s="336">
        <f t="shared" si="81"/>
        <v>4.7370106722442441E-2</v>
      </c>
      <c r="Q57" s="336">
        <f t="shared" si="81"/>
        <v>4.8836031297156725E-2</v>
      </c>
      <c r="R57" s="336">
        <f t="shared" si="81"/>
        <v>5.0011523739321904E-2</v>
      </c>
      <c r="S57" s="336">
        <f t="shared" si="81"/>
        <v>5.0985637100429755E-2</v>
      </c>
      <c r="T57" s="336">
        <f t="shared" si="81"/>
        <v>4.7900312487579859E-2</v>
      </c>
      <c r="U57" s="336">
        <f t="shared" si="81"/>
        <v>5.4891667453745789E-2</v>
      </c>
      <c r="V57" s="336">
        <f t="shared" si="81"/>
        <v>5.3981175620704883E-2</v>
      </c>
      <c r="W57" s="336">
        <f t="shared" si="81"/>
        <v>5.8412081330207352E-2</v>
      </c>
      <c r="X57" s="336">
        <f t="shared" si="81"/>
        <v>6.6355001999415145E-2</v>
      </c>
      <c r="Y57" s="336">
        <f t="shared" si="81"/>
        <v>6.6979608449806383E-2</v>
      </c>
      <c r="Z57" s="336">
        <f t="shared" si="81"/>
        <v>6.7724390051804681E-2</v>
      </c>
      <c r="AA57" s="336">
        <f t="shared" si="81"/>
        <v>6.8461404052993849E-2</v>
      </c>
      <c r="AB57" s="336">
        <f t="shared" si="81"/>
        <v>6.9156301890969774E-2</v>
      </c>
      <c r="AC57" s="336">
        <f t="shared" si="81"/>
        <v>6.9821617313769443E-2</v>
      </c>
      <c r="AD57" s="336">
        <f t="shared" si="81"/>
        <v>7.0473078802384972E-2</v>
      </c>
      <c r="AE57" s="336">
        <f t="shared" ref="AE57:AL57" si="82">AE10/AE$49</f>
        <v>7.1110873278690354E-2</v>
      </c>
      <c r="AF57" s="336">
        <f t="shared" si="82"/>
        <v>7.1766255539042145E-2</v>
      </c>
      <c r="AG57" s="336">
        <f t="shared" si="82"/>
        <v>7.2451708083254393E-2</v>
      </c>
      <c r="AH57" s="336">
        <f t="shared" si="82"/>
        <v>7.3129542421491764E-2</v>
      </c>
      <c r="AI57" s="336">
        <f t="shared" si="82"/>
        <v>7.3805439571657375E-2</v>
      </c>
      <c r="AJ57" s="336">
        <f t="shared" si="82"/>
        <v>7.4468404106385999E-2</v>
      </c>
      <c r="AK57" s="336">
        <f t="shared" si="82"/>
        <v>7.5141337843482578E-2</v>
      </c>
      <c r="AL57" s="336">
        <f t="shared" si="82"/>
        <v>7.5805235914438232E-2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Worcestershire</v>
      </c>
      <c r="L58" s="232" t="str">
        <f>'Occ T3'!A13</f>
        <v>22 Health professionals</v>
      </c>
      <c r="M58" s="336">
        <f t="shared" ref="M58:AD58" si="83">M11/M$49</f>
        <v>3.9016033428282894E-2</v>
      </c>
      <c r="N58" s="336">
        <f t="shared" si="83"/>
        <v>4.3467137565548937E-2</v>
      </c>
      <c r="O58" s="336">
        <f t="shared" si="83"/>
        <v>4.4647971061596597E-2</v>
      </c>
      <c r="P58" s="336">
        <f t="shared" si="83"/>
        <v>4.5067000670585299E-2</v>
      </c>
      <c r="Q58" s="336">
        <f t="shared" si="83"/>
        <v>4.4266277124696177E-2</v>
      </c>
      <c r="R58" s="336">
        <f t="shared" si="83"/>
        <v>4.1407255868096314E-2</v>
      </c>
      <c r="S58" s="336">
        <f t="shared" si="83"/>
        <v>4.5370022953725865E-2</v>
      </c>
      <c r="T58" s="336">
        <f t="shared" si="83"/>
        <v>4.704673311430059E-2</v>
      </c>
      <c r="U58" s="336">
        <f t="shared" si="83"/>
        <v>4.6396838081409569E-2</v>
      </c>
      <c r="V58" s="336">
        <f t="shared" si="83"/>
        <v>4.6781142192237363E-2</v>
      </c>
      <c r="W58" s="336">
        <f t="shared" si="83"/>
        <v>4.7148339134511531E-2</v>
      </c>
      <c r="X58" s="336">
        <f t="shared" si="83"/>
        <v>4.4455193195956672E-2</v>
      </c>
      <c r="Y58" s="336">
        <f t="shared" si="83"/>
        <v>4.460845679904988E-2</v>
      </c>
      <c r="Z58" s="336">
        <f t="shared" si="83"/>
        <v>4.4798081616745353E-2</v>
      </c>
      <c r="AA58" s="336">
        <f t="shared" si="83"/>
        <v>4.497505221883611E-2</v>
      </c>
      <c r="AB58" s="336">
        <f t="shared" si="83"/>
        <v>4.5153793188810111E-2</v>
      </c>
      <c r="AC58" s="336">
        <f t="shared" si="83"/>
        <v>4.5349974172202732E-2</v>
      </c>
      <c r="AD58" s="336">
        <f t="shared" si="83"/>
        <v>4.5546744173748537E-2</v>
      </c>
      <c r="AE58" s="336">
        <f t="shared" ref="AE58:AL58" si="84">AE11/AE$49</f>
        <v>4.567361384114562E-2</v>
      </c>
      <c r="AF58" s="336">
        <f t="shared" si="84"/>
        <v>4.584923979557394E-2</v>
      </c>
      <c r="AG58" s="336">
        <f t="shared" si="84"/>
        <v>4.6002063350563616E-2</v>
      </c>
      <c r="AH58" s="336">
        <f t="shared" si="84"/>
        <v>4.6165680774494358E-2</v>
      </c>
      <c r="AI58" s="336">
        <f t="shared" si="84"/>
        <v>4.6323915141630589E-2</v>
      </c>
      <c r="AJ58" s="336">
        <f t="shared" si="84"/>
        <v>4.6487384597703241E-2</v>
      </c>
      <c r="AK58" s="336">
        <f t="shared" si="84"/>
        <v>4.6644273776230746E-2</v>
      </c>
      <c r="AL58" s="336">
        <f t="shared" si="84"/>
        <v>4.6772407257852061E-2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4.0360608990085901E-2</v>
      </c>
      <c r="N59" s="336">
        <f t="shared" si="85"/>
        <v>3.8438231939511069E-2</v>
      </c>
      <c r="O59" s="336">
        <f t="shared" si="85"/>
        <v>4.0549751575332575E-2</v>
      </c>
      <c r="P59" s="336">
        <f t="shared" si="85"/>
        <v>4.1522797106276967E-2</v>
      </c>
      <c r="Q59" s="336">
        <f t="shared" si="85"/>
        <v>3.8679094385566527E-2</v>
      </c>
      <c r="R59" s="336">
        <f t="shared" si="85"/>
        <v>3.8499199611357469E-2</v>
      </c>
      <c r="S59" s="336">
        <f t="shared" si="85"/>
        <v>3.9178584595027689E-2</v>
      </c>
      <c r="T59" s="336">
        <f t="shared" si="85"/>
        <v>3.7015828004334859E-2</v>
      </c>
      <c r="U59" s="336">
        <f t="shared" si="85"/>
        <v>3.7507956363326038E-2</v>
      </c>
      <c r="V59" s="336">
        <f t="shared" si="85"/>
        <v>3.6668890538800687E-2</v>
      </c>
      <c r="W59" s="336">
        <f t="shared" si="85"/>
        <v>4.0088741121914344E-2</v>
      </c>
      <c r="X59" s="336">
        <f t="shared" si="85"/>
        <v>3.8049171592288662E-2</v>
      </c>
      <c r="Y59" s="336">
        <f t="shared" si="85"/>
        <v>3.8192209101090106E-2</v>
      </c>
      <c r="Z59" s="336">
        <f t="shared" si="85"/>
        <v>3.8421902388622864E-2</v>
      </c>
      <c r="AA59" s="336">
        <f t="shared" si="85"/>
        <v>3.865413810946336E-2</v>
      </c>
      <c r="AB59" s="336">
        <f t="shared" si="85"/>
        <v>3.8886204542860174E-2</v>
      </c>
      <c r="AC59" s="336">
        <f t="shared" si="85"/>
        <v>3.9151120233657646E-2</v>
      </c>
      <c r="AD59" s="336">
        <f t="shared" si="85"/>
        <v>3.9434802024082415E-2</v>
      </c>
      <c r="AE59" s="336">
        <f t="shared" ref="AE59:AL59" si="86">AE12/AE$49</f>
        <v>3.9701311931424586E-2</v>
      </c>
      <c r="AF59" s="336">
        <f t="shared" si="86"/>
        <v>3.9939381104664183E-2</v>
      </c>
      <c r="AG59" s="336">
        <f t="shared" si="86"/>
        <v>4.0176662366633663E-2</v>
      </c>
      <c r="AH59" s="336">
        <f t="shared" si="86"/>
        <v>4.0432631004190568E-2</v>
      </c>
      <c r="AI59" s="336">
        <f t="shared" si="86"/>
        <v>4.0644724180385804E-2</v>
      </c>
      <c r="AJ59" s="336">
        <f t="shared" si="86"/>
        <v>4.0860223360529163E-2</v>
      </c>
      <c r="AK59" s="336">
        <f t="shared" si="86"/>
        <v>4.1073558844066167E-2</v>
      </c>
      <c r="AL59" s="336">
        <f t="shared" si="86"/>
        <v>4.1265212847767969E-2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5.0308405141337151E-2</v>
      </c>
      <c r="N60" s="336">
        <f t="shared" si="87"/>
        <v>4.9277400568678881E-2</v>
      </c>
      <c r="O60" s="336">
        <f t="shared" si="87"/>
        <v>4.5804502936219946E-2</v>
      </c>
      <c r="P60" s="336">
        <f t="shared" si="87"/>
        <v>4.9884025165605132E-2</v>
      </c>
      <c r="Q60" s="336">
        <f t="shared" si="87"/>
        <v>4.8392239671294718E-2</v>
      </c>
      <c r="R60" s="336">
        <f t="shared" si="87"/>
        <v>4.7422084093245782E-2</v>
      </c>
      <c r="S60" s="336">
        <f t="shared" si="87"/>
        <v>4.9805464068554343E-2</v>
      </c>
      <c r="T60" s="336">
        <f t="shared" si="87"/>
        <v>4.9345957637309583E-2</v>
      </c>
      <c r="U60" s="336">
        <f t="shared" si="87"/>
        <v>5.4870509227350449E-2</v>
      </c>
      <c r="V60" s="336">
        <f t="shared" si="87"/>
        <v>5.3249258489373938E-2</v>
      </c>
      <c r="W60" s="336">
        <f t="shared" si="87"/>
        <v>5.9899847577946794E-2</v>
      </c>
      <c r="X60" s="336">
        <f t="shared" si="87"/>
        <v>5.9526081813487973E-2</v>
      </c>
      <c r="Y60" s="336">
        <f t="shared" si="87"/>
        <v>5.9748850904371403E-2</v>
      </c>
      <c r="Z60" s="336">
        <f t="shared" si="87"/>
        <v>6.0131619592020499E-2</v>
      </c>
      <c r="AA60" s="336">
        <f t="shared" si="87"/>
        <v>6.0566320112027269E-2</v>
      </c>
      <c r="AB60" s="336">
        <f t="shared" si="87"/>
        <v>6.0964903465507488E-2</v>
      </c>
      <c r="AC60" s="336">
        <f t="shared" si="87"/>
        <v>6.1390764343442379E-2</v>
      </c>
      <c r="AD60" s="336">
        <f t="shared" si="87"/>
        <v>6.1850280405192345E-2</v>
      </c>
      <c r="AE60" s="336">
        <f t="shared" ref="AE60:AL60" si="88">AE13/AE$49</f>
        <v>6.234564460272235E-2</v>
      </c>
      <c r="AF60" s="336">
        <f t="shared" si="88"/>
        <v>6.2836791808663042E-2</v>
      </c>
      <c r="AG60" s="336">
        <f t="shared" si="88"/>
        <v>6.3349009948318741E-2</v>
      </c>
      <c r="AH60" s="336">
        <f t="shared" si="88"/>
        <v>6.3858756872937975E-2</v>
      </c>
      <c r="AI60" s="336">
        <f t="shared" si="88"/>
        <v>6.4364430380187826E-2</v>
      </c>
      <c r="AJ60" s="336">
        <f t="shared" si="88"/>
        <v>6.488805827510441E-2</v>
      </c>
      <c r="AK60" s="336">
        <f t="shared" si="88"/>
        <v>6.5398616641883053E-2</v>
      </c>
      <c r="AL60" s="336">
        <f t="shared" si="88"/>
        <v>6.5894582981458033E-2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0.10967224534788468</v>
      </c>
      <c r="N62" s="337">
        <f t="shared" si="89"/>
        <v>0.1116338743776053</v>
      </c>
      <c r="O62" s="337">
        <f t="shared" si="89"/>
        <v>0.11230565264351605</v>
      </c>
      <c r="P62" s="337">
        <f t="shared" si="89"/>
        <v>0.11454570148937296</v>
      </c>
      <c r="Q62" s="337">
        <f t="shared" si="89"/>
        <v>0.11373982032931723</v>
      </c>
      <c r="R62" s="337">
        <f t="shared" si="89"/>
        <v>0.1140720026340107</v>
      </c>
      <c r="S62" s="337">
        <f t="shared" si="89"/>
        <v>0.11346294747309783</v>
      </c>
      <c r="T62" s="337">
        <f t="shared" si="89"/>
        <v>0.11610574734558467</v>
      </c>
      <c r="U62" s="337">
        <f t="shared" si="89"/>
        <v>0.11998372222184031</v>
      </c>
      <c r="V62" s="337">
        <f t="shared" si="89"/>
        <v>0.118600820787157</v>
      </c>
      <c r="W62" s="337">
        <f t="shared" si="89"/>
        <v>0.12608675856605298</v>
      </c>
      <c r="X62" s="337">
        <f t="shared" si="89"/>
        <v>0.12728211624929439</v>
      </c>
      <c r="Y62" s="337">
        <f t="shared" si="89"/>
        <v>0.12753095902104997</v>
      </c>
      <c r="Z62" s="337">
        <f t="shared" si="89"/>
        <v>0.12818068999398824</v>
      </c>
      <c r="AA62" s="337">
        <f t="shared" si="89"/>
        <v>0.12898447347494704</v>
      </c>
      <c r="AB62" s="337">
        <f t="shared" si="89"/>
        <v>0.12973488404372094</v>
      </c>
      <c r="AC62" s="337">
        <f t="shared" si="89"/>
        <v>0.13048984311852246</v>
      </c>
      <c r="AD62" s="337">
        <f t="shared" si="89"/>
        <v>0.1312589275889727</v>
      </c>
      <c r="AE62" s="337">
        <f t="shared" ref="AE62:AL62" si="90">AE15/AE$49</f>
        <v>0.13207157709714493</v>
      </c>
      <c r="AF62" s="337">
        <f t="shared" si="90"/>
        <v>0.13289081128561214</v>
      </c>
      <c r="AG62" s="337">
        <f t="shared" si="90"/>
        <v>0.13369186922438087</v>
      </c>
      <c r="AH62" s="337">
        <f t="shared" si="90"/>
        <v>0.13447642736262544</v>
      </c>
      <c r="AI62" s="337">
        <f t="shared" si="90"/>
        <v>0.13524818183049317</v>
      </c>
      <c r="AJ62" s="337">
        <f t="shared" si="90"/>
        <v>0.13610102043916936</v>
      </c>
      <c r="AK62" s="337">
        <f t="shared" si="90"/>
        <v>0.13694320985155112</v>
      </c>
      <c r="AL62" s="337">
        <f t="shared" si="90"/>
        <v>0.13780087051033058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1.6468237605345899E-2</v>
      </c>
      <c r="N63" s="336">
        <f t="shared" si="91"/>
        <v>1.6587306211741336E-2</v>
      </c>
      <c r="O63" s="336">
        <f t="shared" si="91"/>
        <v>1.625180011884059E-2</v>
      </c>
      <c r="P63" s="336">
        <f t="shared" si="91"/>
        <v>1.7190589476408166E-2</v>
      </c>
      <c r="Q63" s="336">
        <f t="shared" si="91"/>
        <v>1.5723584179999583E-2</v>
      </c>
      <c r="R63" s="336">
        <f t="shared" si="91"/>
        <v>1.5497627471794654E-2</v>
      </c>
      <c r="S63" s="336">
        <f t="shared" si="91"/>
        <v>1.5721204896092741E-2</v>
      </c>
      <c r="T63" s="336">
        <f t="shared" si="91"/>
        <v>1.6753637508815054E-2</v>
      </c>
      <c r="U63" s="336">
        <f t="shared" si="91"/>
        <v>1.8249401818481854E-2</v>
      </c>
      <c r="V63" s="336">
        <f t="shared" si="91"/>
        <v>1.6594113542251567E-2</v>
      </c>
      <c r="W63" s="336">
        <f t="shared" si="91"/>
        <v>1.8385996345778283E-2</v>
      </c>
      <c r="X63" s="336">
        <f t="shared" si="91"/>
        <v>1.645109987165265E-2</v>
      </c>
      <c r="Y63" s="336">
        <f t="shared" si="91"/>
        <v>1.6510765396800641E-2</v>
      </c>
      <c r="Z63" s="336">
        <f t="shared" si="91"/>
        <v>1.6586431962044283E-2</v>
      </c>
      <c r="AA63" s="336">
        <f t="shared" si="91"/>
        <v>1.6655407471338441E-2</v>
      </c>
      <c r="AB63" s="336">
        <f t="shared" si="91"/>
        <v>1.6714669084380164E-2</v>
      </c>
      <c r="AC63" s="336">
        <f t="shared" si="91"/>
        <v>1.6780401979806885E-2</v>
      </c>
      <c r="AD63" s="336">
        <f t="shared" si="91"/>
        <v>1.6842508679072502E-2</v>
      </c>
      <c r="AE63" s="336">
        <f t="shared" ref="AE63:AL63" si="92">AE16/AE$49</f>
        <v>1.6905507514983306E-2</v>
      </c>
      <c r="AF63" s="336">
        <f t="shared" si="92"/>
        <v>1.6954314382982207E-2</v>
      </c>
      <c r="AG63" s="336">
        <f t="shared" si="92"/>
        <v>1.6999475359309405E-2</v>
      </c>
      <c r="AH63" s="336">
        <f t="shared" si="92"/>
        <v>1.7053210958106961E-2</v>
      </c>
      <c r="AI63" s="336">
        <f t="shared" si="92"/>
        <v>1.7101130709266086E-2</v>
      </c>
      <c r="AJ63" s="336">
        <f t="shared" si="92"/>
        <v>1.7153110243265903E-2</v>
      </c>
      <c r="AK63" s="336">
        <f t="shared" si="92"/>
        <v>1.7213778927242719E-2</v>
      </c>
      <c r="AL63" s="336">
        <f t="shared" si="92"/>
        <v>1.7275285557488019E-2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1.4498013656939517E-2</v>
      </c>
      <c r="N64" s="336">
        <f t="shared" si="93"/>
        <v>1.9265334473802111E-2</v>
      </c>
      <c r="O64" s="336">
        <f t="shared" si="93"/>
        <v>1.9225324902222268E-2</v>
      </c>
      <c r="P64" s="336">
        <f t="shared" si="93"/>
        <v>1.8600290622282613E-2</v>
      </c>
      <c r="Q64" s="336">
        <f t="shared" si="93"/>
        <v>1.8308556636700429E-2</v>
      </c>
      <c r="R64" s="336">
        <f t="shared" si="93"/>
        <v>1.7372393260847382E-2</v>
      </c>
      <c r="S64" s="336">
        <f t="shared" si="93"/>
        <v>1.8667485960866818E-2</v>
      </c>
      <c r="T64" s="336">
        <f t="shared" si="93"/>
        <v>1.8556822289576811E-2</v>
      </c>
      <c r="U64" s="336">
        <f t="shared" si="93"/>
        <v>1.9731147823890943E-2</v>
      </c>
      <c r="V64" s="336">
        <f t="shared" si="93"/>
        <v>1.8980275471883412E-2</v>
      </c>
      <c r="W64" s="336">
        <f t="shared" si="93"/>
        <v>1.9529401944694495E-2</v>
      </c>
      <c r="X64" s="336">
        <f t="shared" si="93"/>
        <v>2.86588909134196E-2</v>
      </c>
      <c r="Y64" s="336">
        <f t="shared" si="93"/>
        <v>2.9098093809383559E-2</v>
      </c>
      <c r="Z64" s="336">
        <f t="shared" si="93"/>
        <v>2.9550966812010603E-2</v>
      </c>
      <c r="AA64" s="336">
        <f t="shared" si="93"/>
        <v>2.9990081318383374E-2</v>
      </c>
      <c r="AB64" s="336">
        <f t="shared" si="93"/>
        <v>3.042305520367064E-2</v>
      </c>
      <c r="AC64" s="336">
        <f t="shared" si="93"/>
        <v>3.0860562954621227E-2</v>
      </c>
      <c r="AD64" s="336">
        <f t="shared" si="93"/>
        <v>3.130428995836889E-2</v>
      </c>
      <c r="AE64" s="336">
        <f t="shared" ref="AE64:AL64" si="94">AE17/AE$49</f>
        <v>3.1768991698697922E-2</v>
      </c>
      <c r="AF64" s="336">
        <f t="shared" si="94"/>
        <v>3.2227047938051839E-2</v>
      </c>
      <c r="AG64" s="336">
        <f t="shared" si="94"/>
        <v>3.2671389308804831E-2</v>
      </c>
      <c r="AH64" s="336">
        <f t="shared" si="94"/>
        <v>3.3091029875242546E-2</v>
      </c>
      <c r="AI64" s="336">
        <f t="shared" si="94"/>
        <v>3.3498730132440216E-2</v>
      </c>
      <c r="AJ64" s="336">
        <f t="shared" si="94"/>
        <v>3.3949191770859616E-2</v>
      </c>
      <c r="AK64" s="336">
        <f t="shared" si="94"/>
        <v>3.4401205534517004E-2</v>
      </c>
      <c r="AL64" s="336">
        <f t="shared" si="94"/>
        <v>3.4848319109381999E-2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9.3540707658356058E-3</v>
      </c>
      <c r="N65" s="336">
        <f t="shared" si="95"/>
        <v>1.0202725550865221E-2</v>
      </c>
      <c r="O65" s="336">
        <f t="shared" si="95"/>
        <v>9.9725063731357123E-3</v>
      </c>
      <c r="P65" s="336">
        <f t="shared" si="95"/>
        <v>9.2333443757599467E-3</v>
      </c>
      <c r="Q65" s="336">
        <f t="shared" si="95"/>
        <v>9.2444032924615862E-3</v>
      </c>
      <c r="R65" s="336">
        <f t="shared" si="95"/>
        <v>9.3983061091090312E-3</v>
      </c>
      <c r="S65" s="336">
        <f t="shared" si="95"/>
        <v>9.9112341914923043E-3</v>
      </c>
      <c r="T65" s="336">
        <f t="shared" si="95"/>
        <v>9.4616578135585157E-3</v>
      </c>
      <c r="U65" s="336">
        <f t="shared" si="95"/>
        <v>9.4474975016900949E-3</v>
      </c>
      <c r="V65" s="336">
        <f t="shared" si="95"/>
        <v>9.366276998606057E-3</v>
      </c>
      <c r="W65" s="336">
        <f t="shared" si="95"/>
        <v>1.0187227073050498E-2</v>
      </c>
      <c r="X65" s="336">
        <f t="shared" si="95"/>
        <v>8.3563936650755781E-3</v>
      </c>
      <c r="Y65" s="336">
        <f t="shared" si="95"/>
        <v>8.3972458087959913E-3</v>
      </c>
      <c r="Z65" s="336">
        <f t="shared" si="95"/>
        <v>8.4479923311719125E-3</v>
      </c>
      <c r="AA65" s="336">
        <f t="shared" si="95"/>
        <v>8.5051771850115331E-3</v>
      </c>
      <c r="AB65" s="336">
        <f t="shared" si="95"/>
        <v>8.5649422247413964E-3</v>
      </c>
      <c r="AC65" s="336">
        <f t="shared" si="95"/>
        <v>8.6138100474412536E-3</v>
      </c>
      <c r="AD65" s="336">
        <f t="shared" si="95"/>
        <v>8.661990758453423E-3</v>
      </c>
      <c r="AE65" s="336">
        <f t="shared" ref="AE65:AL65" si="96">AE18/AE$49</f>
        <v>8.6921912172965004E-3</v>
      </c>
      <c r="AF65" s="336">
        <f t="shared" si="96"/>
        <v>8.7498237850278E-3</v>
      </c>
      <c r="AG65" s="336">
        <f t="shared" si="96"/>
        <v>8.7847962695960635E-3</v>
      </c>
      <c r="AH65" s="336">
        <f t="shared" si="96"/>
        <v>8.8206733891245479E-3</v>
      </c>
      <c r="AI65" s="336">
        <f t="shared" si="96"/>
        <v>8.8452222612422984E-3</v>
      </c>
      <c r="AJ65" s="336">
        <f t="shared" si="96"/>
        <v>8.9067854338467246E-3</v>
      </c>
      <c r="AK65" s="336">
        <f t="shared" si="96"/>
        <v>8.9360981338489319E-3</v>
      </c>
      <c r="AL65" s="336">
        <f t="shared" si="96"/>
        <v>9.0021632139941198E-3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1.3925614067229483E-2</v>
      </c>
      <c r="N66" s="336">
        <f t="shared" si="97"/>
        <v>1.2610379990093162E-2</v>
      </c>
      <c r="O66" s="336">
        <f t="shared" si="97"/>
        <v>1.3569606649508778E-2</v>
      </c>
      <c r="P66" s="336">
        <f t="shared" si="97"/>
        <v>1.5236689984557725E-2</v>
      </c>
      <c r="Q66" s="336">
        <f t="shared" si="97"/>
        <v>1.5205651447060507E-2</v>
      </c>
      <c r="R66" s="336">
        <f t="shared" si="97"/>
        <v>1.6914953534902855E-2</v>
      </c>
      <c r="S66" s="336">
        <f t="shared" si="97"/>
        <v>1.4713040812488011E-2</v>
      </c>
      <c r="T66" s="336">
        <f t="shared" si="97"/>
        <v>1.5728648340566677E-2</v>
      </c>
      <c r="U66" s="336">
        <f t="shared" si="97"/>
        <v>1.6025898130002811E-2</v>
      </c>
      <c r="V66" s="336">
        <f t="shared" si="97"/>
        <v>1.7141838144340744E-2</v>
      </c>
      <c r="W66" s="336">
        <f t="shared" si="97"/>
        <v>1.8151005371247624E-2</v>
      </c>
      <c r="X66" s="336">
        <f t="shared" si="97"/>
        <v>1.5517378701220013E-2</v>
      </c>
      <c r="Y66" s="336">
        <f t="shared" si="97"/>
        <v>1.5099535361529248E-2</v>
      </c>
      <c r="Z66" s="336">
        <f t="shared" si="97"/>
        <v>1.5028326460627368E-2</v>
      </c>
      <c r="AA66" s="336">
        <f t="shared" si="97"/>
        <v>1.5128708932002782E-2</v>
      </c>
      <c r="AB66" s="336">
        <f t="shared" si="97"/>
        <v>1.5229207287740507E-2</v>
      </c>
      <c r="AC66" s="336">
        <f t="shared" si="97"/>
        <v>1.5324954628119877E-2</v>
      </c>
      <c r="AD66" s="336">
        <f t="shared" si="97"/>
        <v>1.5424980961389056E-2</v>
      </c>
      <c r="AE66" s="336">
        <f t="shared" ref="AE66:AL66" si="98">AE19/AE$49</f>
        <v>1.5518334130968399E-2</v>
      </c>
      <c r="AF66" s="336">
        <f t="shared" si="98"/>
        <v>1.5615801981716759E-2</v>
      </c>
      <c r="AG66" s="336">
        <f t="shared" si="98"/>
        <v>1.5722179153612324E-2</v>
      </c>
      <c r="AH66" s="336">
        <f t="shared" si="98"/>
        <v>1.5818649613654485E-2</v>
      </c>
      <c r="AI66" s="336">
        <f t="shared" si="98"/>
        <v>1.5929118840133864E-2</v>
      </c>
      <c r="AJ66" s="336">
        <f t="shared" si="98"/>
        <v>1.6047580377219824E-2</v>
      </c>
      <c r="AK66" s="336">
        <f t="shared" si="98"/>
        <v>1.6152583247701528E-2</v>
      </c>
      <c r="AL66" s="336">
        <f t="shared" si="98"/>
        <v>1.6264831519673884E-2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5.5426309252534167E-2</v>
      </c>
      <c r="N67" s="336">
        <f t="shared" si="99"/>
        <v>5.2968128151103473E-2</v>
      </c>
      <c r="O67" s="336">
        <f t="shared" si="99"/>
        <v>5.3286414599808693E-2</v>
      </c>
      <c r="P67" s="336">
        <f t="shared" si="99"/>
        <v>5.4284787030364497E-2</v>
      </c>
      <c r="Q67" s="336">
        <f t="shared" si="99"/>
        <v>5.5257624773095128E-2</v>
      </c>
      <c r="R67" s="336">
        <f t="shared" si="99"/>
        <v>5.4888722257356783E-2</v>
      </c>
      <c r="S67" s="336">
        <f t="shared" si="99"/>
        <v>5.4449981612157958E-2</v>
      </c>
      <c r="T67" s="336">
        <f t="shared" si="99"/>
        <v>5.5604981393067611E-2</v>
      </c>
      <c r="U67" s="336">
        <f t="shared" si="99"/>
        <v>5.6529776947774613E-2</v>
      </c>
      <c r="V67" s="336">
        <f t="shared" si="99"/>
        <v>5.6518316630075234E-2</v>
      </c>
      <c r="W67" s="336">
        <f t="shared" si="99"/>
        <v>5.9833127831282064E-2</v>
      </c>
      <c r="X67" s="336">
        <f t="shared" si="99"/>
        <v>5.8298353097926553E-2</v>
      </c>
      <c r="Y67" s="336">
        <f t="shared" si="99"/>
        <v>5.8425318644540522E-2</v>
      </c>
      <c r="Z67" s="336">
        <f t="shared" si="99"/>
        <v>5.8566972428134093E-2</v>
      </c>
      <c r="AA67" s="336">
        <f t="shared" si="99"/>
        <v>5.8705098568210913E-2</v>
      </c>
      <c r="AB67" s="336">
        <f t="shared" si="99"/>
        <v>5.8803010243188222E-2</v>
      </c>
      <c r="AC67" s="336">
        <f t="shared" si="99"/>
        <v>5.8910113508533216E-2</v>
      </c>
      <c r="AD67" s="336">
        <f t="shared" si="99"/>
        <v>5.9025157231688823E-2</v>
      </c>
      <c r="AE67" s="336">
        <f t="shared" ref="AE67:AL67" si="100">AE20/AE$49</f>
        <v>5.9186552535198798E-2</v>
      </c>
      <c r="AF67" s="336">
        <f t="shared" si="100"/>
        <v>5.9343823197833545E-2</v>
      </c>
      <c r="AG67" s="336">
        <f t="shared" si="100"/>
        <v>5.9514029133058227E-2</v>
      </c>
      <c r="AH67" s="336">
        <f t="shared" si="100"/>
        <v>5.9692863526496907E-2</v>
      </c>
      <c r="AI67" s="336">
        <f t="shared" si="100"/>
        <v>5.9873979887410694E-2</v>
      </c>
      <c r="AJ67" s="336">
        <f t="shared" si="100"/>
        <v>6.0044352613977295E-2</v>
      </c>
      <c r="AK67" s="336">
        <f t="shared" si="100"/>
        <v>6.0239544008240928E-2</v>
      </c>
      <c r="AL67" s="336">
        <f t="shared" si="100"/>
        <v>6.0410271109792558E-2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0.11895902093885755</v>
      </c>
      <c r="N69" s="337">
        <f t="shared" si="101"/>
        <v>0.12253807194414545</v>
      </c>
      <c r="O69" s="337">
        <f t="shared" si="101"/>
        <v>0.12041542064232581</v>
      </c>
      <c r="P69" s="337">
        <f t="shared" si="101"/>
        <v>0.1180415591384377</v>
      </c>
      <c r="Q69" s="337">
        <f t="shared" si="101"/>
        <v>0.11868277856177625</v>
      </c>
      <c r="R69" s="337">
        <f t="shared" si="101"/>
        <v>0.12089806712670477</v>
      </c>
      <c r="S69" s="337">
        <f t="shared" si="101"/>
        <v>0.11532507592074416</v>
      </c>
      <c r="T69" s="337">
        <f t="shared" si="101"/>
        <v>0.11857375999069661</v>
      </c>
      <c r="U69" s="337">
        <f t="shared" si="101"/>
        <v>0.1178412677932342</v>
      </c>
      <c r="V69" s="337">
        <f t="shared" si="101"/>
        <v>0.11091016442283848</v>
      </c>
      <c r="W69" s="337">
        <f t="shared" si="101"/>
        <v>0.1171985476476934</v>
      </c>
      <c r="X69" s="337">
        <f t="shared" si="101"/>
        <v>0.11936790673782914</v>
      </c>
      <c r="Y69" s="337">
        <f t="shared" si="101"/>
        <v>0.11901187557121308</v>
      </c>
      <c r="Z69" s="337">
        <f t="shared" si="101"/>
        <v>0.11850650010008555</v>
      </c>
      <c r="AA69" s="337">
        <f t="shared" si="101"/>
        <v>0.11794400625377444</v>
      </c>
      <c r="AB69" s="337">
        <f t="shared" si="101"/>
        <v>0.11729304869750715</v>
      </c>
      <c r="AC69" s="337">
        <f t="shared" si="101"/>
        <v>0.11649146483271838</v>
      </c>
      <c r="AD69" s="337">
        <f t="shared" si="101"/>
        <v>0.11567253548328607</v>
      </c>
      <c r="AE69" s="337">
        <f t="shared" ref="AE69:AL69" si="102">AE22/AE$49</f>
        <v>0.11470454479582969</v>
      </c>
      <c r="AF69" s="337">
        <f t="shared" si="102"/>
        <v>0.11369301789170834</v>
      </c>
      <c r="AG69" s="337">
        <f t="shared" si="102"/>
        <v>0.11267886701572349</v>
      </c>
      <c r="AH69" s="337">
        <f t="shared" si="102"/>
        <v>0.11162286814376511</v>
      </c>
      <c r="AI69" s="337">
        <f t="shared" si="102"/>
        <v>0.11056339912799909</v>
      </c>
      <c r="AJ69" s="337">
        <f t="shared" si="102"/>
        <v>0.10934778586695162</v>
      </c>
      <c r="AK69" s="337">
        <f t="shared" si="102"/>
        <v>0.10816363412870342</v>
      </c>
      <c r="AL69" s="337">
        <f t="shared" si="102"/>
        <v>0.10708998151742538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9.1945376841730125E-2</v>
      </c>
      <c r="N70" s="336">
        <f t="shared" si="103"/>
        <v>9.6608975254534712E-2</v>
      </c>
      <c r="O70" s="336">
        <f t="shared" si="103"/>
        <v>9.5817250373409379E-2</v>
      </c>
      <c r="P70" s="336">
        <f t="shared" si="103"/>
        <v>9.301891332982358E-2</v>
      </c>
      <c r="Q70" s="336">
        <f t="shared" si="103"/>
        <v>9.4305213504070534E-2</v>
      </c>
      <c r="R70" s="336">
        <f t="shared" si="103"/>
        <v>9.7961527903151532E-2</v>
      </c>
      <c r="S70" s="336">
        <f t="shared" si="103"/>
        <v>9.4041844505880406E-2</v>
      </c>
      <c r="T70" s="336">
        <f t="shared" si="103"/>
        <v>9.6302488658097402E-2</v>
      </c>
      <c r="U70" s="336">
        <f t="shared" si="103"/>
        <v>9.4876506839972063E-2</v>
      </c>
      <c r="V70" s="336">
        <f t="shared" si="103"/>
        <v>9.1420059909287837E-2</v>
      </c>
      <c r="W70" s="336">
        <f t="shared" si="103"/>
        <v>9.7666666868717666E-2</v>
      </c>
      <c r="X70" s="336">
        <f t="shared" si="103"/>
        <v>0.10003230914262091</v>
      </c>
      <c r="Y70" s="336">
        <f t="shared" si="103"/>
        <v>9.9986139859623915E-2</v>
      </c>
      <c r="Z70" s="336">
        <f t="shared" si="103"/>
        <v>9.9843986684857902E-2</v>
      </c>
      <c r="AA70" s="336">
        <f t="shared" si="103"/>
        <v>9.9655796966511792E-2</v>
      </c>
      <c r="AB70" s="336">
        <f t="shared" si="103"/>
        <v>9.9432639330901504E-2</v>
      </c>
      <c r="AC70" s="336">
        <f t="shared" si="103"/>
        <v>9.9184764198153544E-2</v>
      </c>
      <c r="AD70" s="336">
        <f t="shared" si="103"/>
        <v>9.8884491305198288E-2</v>
      </c>
      <c r="AE70" s="336">
        <f t="shared" ref="AE70:AL70" si="104">AE23/AE$49</f>
        <v>9.8531200319457266E-2</v>
      </c>
      <c r="AF70" s="336">
        <f t="shared" si="104"/>
        <v>9.8183255566178712E-2</v>
      </c>
      <c r="AG70" s="336">
        <f t="shared" si="104"/>
        <v>9.7850731115356498E-2</v>
      </c>
      <c r="AH70" s="336">
        <f t="shared" si="104"/>
        <v>9.7502018943127225E-2</v>
      </c>
      <c r="AI70" s="336">
        <f t="shared" si="104"/>
        <v>9.7093778444205955E-2</v>
      </c>
      <c r="AJ70" s="336">
        <f t="shared" si="104"/>
        <v>9.6655661234176266E-2</v>
      </c>
      <c r="AK70" s="336">
        <f t="shared" si="104"/>
        <v>9.6166567120820126E-2</v>
      </c>
      <c r="AL70" s="336">
        <f t="shared" si="104"/>
        <v>9.5619183680987513E-2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2.7013644097127421E-2</v>
      </c>
      <c r="N71" s="336">
        <f t="shared" si="105"/>
        <v>2.5929096689610746E-2</v>
      </c>
      <c r="O71" s="336">
        <f t="shared" si="105"/>
        <v>2.4598170268916423E-2</v>
      </c>
      <c r="P71" s="336">
        <f t="shared" si="105"/>
        <v>2.5022645808614109E-2</v>
      </c>
      <c r="Q71" s="336">
        <f t="shared" si="105"/>
        <v>2.4377565057705712E-2</v>
      </c>
      <c r="R71" s="336">
        <f t="shared" si="105"/>
        <v>2.2936539223553234E-2</v>
      </c>
      <c r="S71" s="336">
        <f t="shared" si="105"/>
        <v>2.1283231414863751E-2</v>
      </c>
      <c r="T71" s="336">
        <f t="shared" si="105"/>
        <v>2.2271271332599207E-2</v>
      </c>
      <c r="U71" s="336">
        <f t="shared" si="105"/>
        <v>2.296476095326214E-2</v>
      </c>
      <c r="V71" s="336">
        <f t="shared" si="105"/>
        <v>1.9490104513550641E-2</v>
      </c>
      <c r="W71" s="336">
        <f t="shared" si="105"/>
        <v>1.953188077897574E-2</v>
      </c>
      <c r="X71" s="336">
        <f t="shared" si="105"/>
        <v>1.9335597595208222E-2</v>
      </c>
      <c r="Y71" s="336">
        <f t="shared" si="105"/>
        <v>1.9025735711589161E-2</v>
      </c>
      <c r="Z71" s="336">
        <f t="shared" si="105"/>
        <v>1.8662513415227643E-2</v>
      </c>
      <c r="AA71" s="336">
        <f t="shared" si="105"/>
        <v>1.828820928726263E-2</v>
      </c>
      <c r="AB71" s="336">
        <f t="shared" si="105"/>
        <v>1.7860409366605646E-2</v>
      </c>
      <c r="AC71" s="336">
        <f t="shared" si="105"/>
        <v>1.730670063456485E-2</v>
      </c>
      <c r="AD71" s="336">
        <f t="shared" si="105"/>
        <v>1.6788044178087772E-2</v>
      </c>
      <c r="AE71" s="336">
        <f t="shared" ref="AE71:AL71" si="106">AE24/AE$49</f>
        <v>1.6173344476372413E-2</v>
      </c>
      <c r="AF71" s="336">
        <f t="shared" si="106"/>
        <v>1.5509762325529631E-2</v>
      </c>
      <c r="AG71" s="336">
        <f t="shared" si="106"/>
        <v>1.4828135900366997E-2</v>
      </c>
      <c r="AH71" s="336">
        <f t="shared" si="106"/>
        <v>1.4120849200637867E-2</v>
      </c>
      <c r="AI71" s="336">
        <f t="shared" si="106"/>
        <v>1.3469620683793133E-2</v>
      </c>
      <c r="AJ71" s="336">
        <f t="shared" si="106"/>
        <v>1.2692124632775375E-2</v>
      </c>
      <c r="AK71" s="336">
        <f t="shared" si="106"/>
        <v>1.1997067007883286E-2</v>
      </c>
      <c r="AL71" s="336">
        <f t="shared" si="106"/>
        <v>1.1470797836437875E-2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0.13097745954567083</v>
      </c>
      <c r="N73" s="337">
        <f t="shared" si="107"/>
        <v>0.12334594084033841</v>
      </c>
      <c r="O73" s="337">
        <f t="shared" si="107"/>
        <v>0.12043540597061309</v>
      </c>
      <c r="P73" s="337">
        <f t="shared" si="107"/>
        <v>0.12119807446151441</v>
      </c>
      <c r="Q73" s="337">
        <f t="shared" si="107"/>
        <v>0.12230338735117031</v>
      </c>
      <c r="R73" s="337">
        <f t="shared" si="107"/>
        <v>0.12438197906490751</v>
      </c>
      <c r="S73" s="337">
        <f t="shared" si="107"/>
        <v>0.11158261191019742</v>
      </c>
      <c r="T73" s="337">
        <f t="shared" si="107"/>
        <v>0.10886769796154888</v>
      </c>
      <c r="U73" s="337">
        <f t="shared" si="107"/>
        <v>0.11451923536843978</v>
      </c>
      <c r="V73" s="337">
        <f t="shared" si="107"/>
        <v>0.11806370247446941</v>
      </c>
      <c r="W73" s="337">
        <f t="shared" si="107"/>
        <v>0.10340791230908296</v>
      </c>
      <c r="X73" s="337">
        <f t="shared" si="107"/>
        <v>0.10372362387275698</v>
      </c>
      <c r="Y73" s="337">
        <f t="shared" si="107"/>
        <v>0.10265068180828807</v>
      </c>
      <c r="Z73" s="337">
        <f t="shared" si="107"/>
        <v>0.10142991668612372</v>
      </c>
      <c r="AA73" s="337">
        <f t="shared" si="107"/>
        <v>0.10024778391650235</v>
      </c>
      <c r="AB73" s="337">
        <f t="shared" si="107"/>
        <v>9.9115820274937289E-2</v>
      </c>
      <c r="AC73" s="337">
        <f t="shared" si="107"/>
        <v>9.8045111877015798E-2</v>
      </c>
      <c r="AD73" s="337">
        <f t="shared" si="107"/>
        <v>9.698276899086164E-2</v>
      </c>
      <c r="AE73" s="337">
        <f t="shared" ref="AE73:AL73" si="108">AE26/AE$49</f>
        <v>9.5960311532284279E-2</v>
      </c>
      <c r="AF73" s="337">
        <f t="shared" si="108"/>
        <v>9.4920466771220263E-2</v>
      </c>
      <c r="AG73" s="337">
        <f t="shared" si="108"/>
        <v>9.3899367890209251E-2</v>
      </c>
      <c r="AH73" s="337">
        <f t="shared" si="108"/>
        <v>9.2882376513070158E-2</v>
      </c>
      <c r="AI73" s="337">
        <f t="shared" si="108"/>
        <v>9.1889216629074399E-2</v>
      </c>
      <c r="AJ73" s="337">
        <f t="shared" si="108"/>
        <v>9.0903084809291601E-2</v>
      </c>
      <c r="AK73" s="337">
        <f t="shared" si="108"/>
        <v>8.9927331247948605E-2</v>
      </c>
      <c r="AL73" s="337">
        <f t="shared" si="108"/>
        <v>8.8940230243924542E-2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1.8701014554111092E-2</v>
      </c>
      <c r="N74" s="336">
        <f t="shared" si="109"/>
        <v>1.3429552023845799E-2</v>
      </c>
      <c r="O74" s="336">
        <f t="shared" si="109"/>
        <v>1.5837230596627571E-2</v>
      </c>
      <c r="P74" s="336">
        <f t="shared" si="109"/>
        <v>1.3435485491557948E-2</v>
      </c>
      <c r="Q74" s="336">
        <f t="shared" si="109"/>
        <v>1.3376789948064148E-2</v>
      </c>
      <c r="R74" s="336">
        <f t="shared" si="109"/>
        <v>1.5321674780112673E-2</v>
      </c>
      <c r="S74" s="336">
        <f t="shared" si="109"/>
        <v>1.2053513780521368E-2</v>
      </c>
      <c r="T74" s="336">
        <f t="shared" si="109"/>
        <v>9.8175867643162801E-3</v>
      </c>
      <c r="U74" s="336">
        <f t="shared" si="109"/>
        <v>1.3733693117592063E-2</v>
      </c>
      <c r="V74" s="336">
        <f t="shared" si="109"/>
        <v>1.1947425380288635E-2</v>
      </c>
      <c r="W74" s="336">
        <f t="shared" si="109"/>
        <v>1.0159423392973075E-2</v>
      </c>
      <c r="X74" s="336">
        <f t="shared" si="109"/>
        <v>9.6028435505566296E-3</v>
      </c>
      <c r="Y74" s="336">
        <f t="shared" si="109"/>
        <v>9.6110429714389572E-3</v>
      </c>
      <c r="Z74" s="336">
        <f t="shared" si="109"/>
        <v>9.675463648181535E-3</v>
      </c>
      <c r="AA74" s="336">
        <f t="shared" si="109"/>
        <v>9.7347900112778694E-3</v>
      </c>
      <c r="AB74" s="336">
        <f t="shared" si="109"/>
        <v>9.7461066202307513E-3</v>
      </c>
      <c r="AC74" s="336">
        <f t="shared" si="109"/>
        <v>9.75799881618525E-3</v>
      </c>
      <c r="AD74" s="336">
        <f t="shared" si="109"/>
        <v>9.7708159741524553E-3</v>
      </c>
      <c r="AE74" s="336">
        <f t="shared" ref="AE74:AL74" si="110">AE27/AE$49</f>
        <v>9.7827340948280495E-3</v>
      </c>
      <c r="AF74" s="336">
        <f t="shared" si="110"/>
        <v>9.7942255803017339E-3</v>
      </c>
      <c r="AG74" s="336">
        <f t="shared" si="110"/>
        <v>9.8038263450757647E-3</v>
      </c>
      <c r="AH74" s="336">
        <f t="shared" si="110"/>
        <v>9.8170066211736521E-3</v>
      </c>
      <c r="AI74" s="336">
        <f t="shared" si="110"/>
        <v>9.8296555453729062E-3</v>
      </c>
      <c r="AJ74" s="336">
        <f t="shared" si="110"/>
        <v>9.841655705560285E-3</v>
      </c>
      <c r="AK74" s="336">
        <f t="shared" si="110"/>
        <v>9.8527884984874851E-3</v>
      </c>
      <c r="AL74" s="336">
        <f t="shared" si="110"/>
        <v>9.8613323968034863E-3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4.9898092851213306E-2</v>
      </c>
      <c r="N75" s="336">
        <f t="shared" si="111"/>
        <v>5.3036858882342566E-2</v>
      </c>
      <c r="O75" s="336">
        <f t="shared" si="111"/>
        <v>4.8322150912975224E-2</v>
      </c>
      <c r="P75" s="336">
        <f t="shared" si="111"/>
        <v>5.0206796316496202E-2</v>
      </c>
      <c r="Q75" s="336">
        <f t="shared" si="111"/>
        <v>5.1481322302880266E-2</v>
      </c>
      <c r="R75" s="336">
        <f t="shared" si="111"/>
        <v>5.1964892254890947E-2</v>
      </c>
      <c r="S75" s="336">
        <f t="shared" si="111"/>
        <v>4.7894094431978146E-2</v>
      </c>
      <c r="T75" s="336">
        <f t="shared" si="111"/>
        <v>4.571025759663188E-2</v>
      </c>
      <c r="U75" s="336">
        <f t="shared" si="111"/>
        <v>4.640691955842189E-2</v>
      </c>
      <c r="V75" s="336">
        <f t="shared" si="111"/>
        <v>4.9280666567005006E-2</v>
      </c>
      <c r="W75" s="336">
        <f t="shared" si="111"/>
        <v>4.2120200061183992E-2</v>
      </c>
      <c r="X75" s="336">
        <f t="shared" si="111"/>
        <v>4.2099080204042003E-2</v>
      </c>
      <c r="Y75" s="336">
        <f t="shared" si="111"/>
        <v>4.1697502428033023E-2</v>
      </c>
      <c r="Z75" s="336">
        <f t="shared" si="111"/>
        <v>4.1313624666240382E-2</v>
      </c>
      <c r="AA75" s="336">
        <f t="shared" si="111"/>
        <v>4.0913155736829812E-2</v>
      </c>
      <c r="AB75" s="336">
        <f t="shared" si="111"/>
        <v>4.050190812214436E-2</v>
      </c>
      <c r="AC75" s="336">
        <f t="shared" si="111"/>
        <v>4.0087115519249275E-2</v>
      </c>
      <c r="AD75" s="336">
        <f t="shared" si="111"/>
        <v>3.9671693339315174E-2</v>
      </c>
      <c r="AE75" s="336">
        <f t="shared" ref="AE75:AL75" si="112">AE28/AE$49</f>
        <v>3.9241704853185233E-2</v>
      </c>
      <c r="AF75" s="336">
        <f t="shared" si="112"/>
        <v>3.8805126211012723E-2</v>
      </c>
      <c r="AG75" s="336">
        <f t="shared" si="112"/>
        <v>3.839239308690176E-2</v>
      </c>
      <c r="AH75" s="336">
        <f t="shared" si="112"/>
        <v>3.7987460721238368E-2</v>
      </c>
      <c r="AI75" s="336">
        <f t="shared" si="112"/>
        <v>3.7602099731078552E-2</v>
      </c>
      <c r="AJ75" s="336">
        <f t="shared" si="112"/>
        <v>3.7210123845465112E-2</v>
      </c>
      <c r="AK75" s="336">
        <f t="shared" si="112"/>
        <v>3.6812803117834608E-2</v>
      </c>
      <c r="AL75" s="336">
        <f t="shared" si="112"/>
        <v>3.6411915290901556E-2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4.1048755889857791E-2</v>
      </c>
      <c r="N76" s="336">
        <f t="shared" si="113"/>
        <v>3.6871194518053638E-2</v>
      </c>
      <c r="O76" s="336">
        <f t="shared" si="113"/>
        <v>3.45057420315978E-2</v>
      </c>
      <c r="P76" s="336">
        <f t="shared" si="113"/>
        <v>3.6290826320454501E-2</v>
      </c>
      <c r="Q76" s="336">
        <f t="shared" si="113"/>
        <v>3.5990383885952659E-2</v>
      </c>
      <c r="R76" s="336">
        <f t="shared" si="113"/>
        <v>3.6794677917741721E-2</v>
      </c>
      <c r="S76" s="336">
        <f t="shared" si="113"/>
        <v>3.2014321805727407E-2</v>
      </c>
      <c r="T76" s="336">
        <f t="shared" si="113"/>
        <v>3.3403290257689941E-2</v>
      </c>
      <c r="U76" s="336">
        <f t="shared" si="113"/>
        <v>3.6981143423043407E-2</v>
      </c>
      <c r="V76" s="336">
        <f t="shared" si="113"/>
        <v>3.9956660302711534E-2</v>
      </c>
      <c r="W76" s="336">
        <f t="shared" si="113"/>
        <v>3.3662297424052107E-2</v>
      </c>
      <c r="X76" s="336">
        <f t="shared" si="113"/>
        <v>3.4087606376363093E-2</v>
      </c>
      <c r="Y76" s="336">
        <f t="shared" si="113"/>
        <v>3.3511595222253908E-2</v>
      </c>
      <c r="Z76" s="336">
        <f t="shared" si="113"/>
        <v>3.2831399700378655E-2</v>
      </c>
      <c r="AA76" s="336">
        <f t="shared" si="113"/>
        <v>3.2217256289825101E-2</v>
      </c>
      <c r="AB76" s="336">
        <f t="shared" si="113"/>
        <v>3.1671372863223038E-2</v>
      </c>
      <c r="AC76" s="336">
        <f t="shared" si="113"/>
        <v>3.1117940727910954E-2</v>
      </c>
      <c r="AD76" s="336">
        <f t="shared" si="113"/>
        <v>3.0561789710533555E-2</v>
      </c>
      <c r="AE76" s="336">
        <f t="shared" ref="AE76:AL76" si="114">AE29/AE$49</f>
        <v>3.0042613409722439E-2</v>
      </c>
      <c r="AF76" s="336">
        <f t="shared" si="114"/>
        <v>2.9506299302001826E-2</v>
      </c>
      <c r="AG76" s="336">
        <f t="shared" si="114"/>
        <v>2.8962830389236492E-2</v>
      </c>
      <c r="AH76" s="336">
        <f t="shared" si="114"/>
        <v>2.841469697506864E-2</v>
      </c>
      <c r="AI76" s="336">
        <f t="shared" si="114"/>
        <v>2.7875124350639716E-2</v>
      </c>
      <c r="AJ76" s="336">
        <f t="shared" si="114"/>
        <v>2.7344040971791644E-2</v>
      </c>
      <c r="AK76" s="336">
        <f t="shared" si="114"/>
        <v>2.6809799850900248E-2</v>
      </c>
      <c r="AL76" s="336">
        <f t="shared" si="114"/>
        <v>2.6272939143480389E-2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2.1329596250488619E-2</v>
      </c>
      <c r="N77" s="336">
        <f t="shared" si="115"/>
        <v>2.0008335416096392E-2</v>
      </c>
      <c r="O77" s="336">
        <f t="shared" si="115"/>
        <v>2.1770282429412494E-2</v>
      </c>
      <c r="P77" s="336">
        <f t="shared" si="115"/>
        <v>2.1264966333005755E-2</v>
      </c>
      <c r="Q77" s="336">
        <f t="shared" si="115"/>
        <v>2.1454891214273249E-2</v>
      </c>
      <c r="R77" s="336">
        <f t="shared" si="115"/>
        <v>2.0300734112162176E-2</v>
      </c>
      <c r="S77" s="336">
        <f t="shared" si="115"/>
        <v>1.9620681891970505E-2</v>
      </c>
      <c r="T77" s="336">
        <f t="shared" si="115"/>
        <v>1.9936563342910774E-2</v>
      </c>
      <c r="U77" s="336">
        <f t="shared" si="115"/>
        <v>1.739747926938243E-2</v>
      </c>
      <c r="V77" s="336">
        <f t="shared" si="115"/>
        <v>1.6878950224464236E-2</v>
      </c>
      <c r="W77" s="336">
        <f t="shared" si="115"/>
        <v>1.7465991430873767E-2</v>
      </c>
      <c r="X77" s="336">
        <f t="shared" si="115"/>
        <v>1.7934093741795248E-2</v>
      </c>
      <c r="Y77" s="336">
        <f t="shared" si="115"/>
        <v>1.7830541186562188E-2</v>
      </c>
      <c r="Z77" s="336">
        <f t="shared" si="115"/>
        <v>1.760942867132315E-2</v>
      </c>
      <c r="AA77" s="336">
        <f t="shared" si="115"/>
        <v>1.7382581878569572E-2</v>
      </c>
      <c r="AB77" s="336">
        <f t="shared" si="115"/>
        <v>1.7196432669339148E-2</v>
      </c>
      <c r="AC77" s="336">
        <f t="shared" si="115"/>
        <v>1.7082056813670324E-2</v>
      </c>
      <c r="AD77" s="336">
        <f t="shared" si="115"/>
        <v>1.6978469966860466E-2</v>
      </c>
      <c r="AE77" s="336">
        <f t="shared" ref="AE77:AL77" si="116">AE30/AE$49</f>
        <v>1.6893259174548553E-2</v>
      </c>
      <c r="AF77" s="336">
        <f t="shared" si="116"/>
        <v>1.6814815677903983E-2</v>
      </c>
      <c r="AG77" s="336">
        <f t="shared" si="116"/>
        <v>1.6740318068995223E-2</v>
      </c>
      <c r="AH77" s="336">
        <f t="shared" si="116"/>
        <v>1.6663212195589503E-2</v>
      </c>
      <c r="AI77" s="336">
        <f t="shared" si="116"/>
        <v>1.6582337001983222E-2</v>
      </c>
      <c r="AJ77" s="336">
        <f t="shared" si="116"/>
        <v>1.6507264286474557E-2</v>
      </c>
      <c r="AK77" s="336">
        <f t="shared" si="116"/>
        <v>1.6451939780726267E-2</v>
      </c>
      <c r="AL77" s="336">
        <f t="shared" si="116"/>
        <v>1.6394043412739114E-2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0.1008624244170323</v>
      </c>
      <c r="N79" s="337">
        <f t="shared" si="117"/>
        <v>9.9377177929691848E-2</v>
      </c>
      <c r="O79" s="337">
        <f t="shared" si="117"/>
        <v>9.939009443020845E-2</v>
      </c>
      <c r="P79" s="337">
        <f t="shared" si="117"/>
        <v>9.9936004717774751E-2</v>
      </c>
      <c r="Q79" s="337">
        <f t="shared" si="117"/>
        <v>9.7700925319162898E-2</v>
      </c>
      <c r="R79" s="337">
        <f t="shared" si="117"/>
        <v>9.8271854834364153E-2</v>
      </c>
      <c r="S79" s="337">
        <f t="shared" si="117"/>
        <v>0.10250151689709072</v>
      </c>
      <c r="T79" s="337">
        <f t="shared" si="117"/>
        <v>0.10221892826978331</v>
      </c>
      <c r="U79" s="337">
        <f t="shared" si="117"/>
        <v>9.7331746839412522E-2</v>
      </c>
      <c r="V79" s="337">
        <f t="shared" si="117"/>
        <v>9.4202576009712935E-2</v>
      </c>
      <c r="W79" s="337">
        <f t="shared" si="117"/>
        <v>9.2293925680882183E-2</v>
      </c>
      <c r="X79" s="337">
        <f t="shared" si="117"/>
        <v>9.0254194297125459E-2</v>
      </c>
      <c r="Y79" s="337">
        <f t="shared" si="117"/>
        <v>9.0476206054390468E-2</v>
      </c>
      <c r="Z79" s="337">
        <f t="shared" si="117"/>
        <v>9.0766277769624495E-2</v>
      </c>
      <c r="AA79" s="337">
        <f t="shared" si="117"/>
        <v>9.1016575608108372E-2</v>
      </c>
      <c r="AB79" s="337">
        <f t="shared" si="117"/>
        <v>9.1259460574545731E-2</v>
      </c>
      <c r="AC79" s="337">
        <f t="shared" si="117"/>
        <v>9.1520219583189164E-2</v>
      </c>
      <c r="AD79" s="337">
        <f t="shared" si="117"/>
        <v>9.1803645093308253E-2</v>
      </c>
      <c r="AE79" s="337">
        <f t="shared" ref="AE79:AL79" si="118">AE32/AE$49</f>
        <v>9.2140929434990082E-2</v>
      </c>
      <c r="AF79" s="337">
        <f t="shared" si="118"/>
        <v>9.2461405013527051E-2</v>
      </c>
      <c r="AG79" s="337">
        <f t="shared" si="118"/>
        <v>9.2745255044476602E-2</v>
      </c>
      <c r="AH79" s="337">
        <f t="shared" si="118"/>
        <v>9.3063762122067753E-2</v>
      </c>
      <c r="AI79" s="337">
        <f t="shared" si="118"/>
        <v>9.3377575023808265E-2</v>
      </c>
      <c r="AJ79" s="337">
        <f t="shared" si="118"/>
        <v>9.3728298151023307E-2</v>
      </c>
      <c r="AK79" s="337">
        <f t="shared" si="118"/>
        <v>9.409533743602308E-2</v>
      </c>
      <c r="AL79" s="337">
        <f t="shared" si="118"/>
        <v>9.4452589226009159E-2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7.8308944485924237E-2</v>
      </c>
      <c r="N80" s="336">
        <f t="shared" si="119"/>
        <v>7.4243242929377506E-2</v>
      </c>
      <c r="O80" s="336">
        <f t="shared" si="119"/>
        <v>7.706492411182872E-2</v>
      </c>
      <c r="P80" s="336">
        <f t="shared" si="119"/>
        <v>7.6992920980478857E-2</v>
      </c>
      <c r="Q80" s="336">
        <f t="shared" si="119"/>
        <v>7.7271484918634017E-2</v>
      </c>
      <c r="R80" s="336">
        <f t="shared" si="119"/>
        <v>7.4463678779115153E-2</v>
      </c>
      <c r="S80" s="336">
        <f t="shared" si="119"/>
        <v>7.8467309260235818E-2</v>
      </c>
      <c r="T80" s="336">
        <f t="shared" si="119"/>
        <v>7.7617214647255198E-2</v>
      </c>
      <c r="U80" s="336">
        <f t="shared" si="119"/>
        <v>7.5712073140188851E-2</v>
      </c>
      <c r="V80" s="336">
        <f t="shared" si="119"/>
        <v>7.2182770382696507E-2</v>
      </c>
      <c r="W80" s="336">
        <f t="shared" si="119"/>
        <v>7.1397365978745894E-2</v>
      </c>
      <c r="X80" s="336">
        <f t="shared" si="119"/>
        <v>7.133246225879962E-2</v>
      </c>
      <c r="Y80" s="336">
        <f t="shared" si="119"/>
        <v>7.1664090857022508E-2</v>
      </c>
      <c r="Z80" s="336">
        <f t="shared" si="119"/>
        <v>7.2027233759746317E-2</v>
      </c>
      <c r="AA80" s="336">
        <f t="shared" si="119"/>
        <v>7.2331193073143882E-2</v>
      </c>
      <c r="AB80" s="336">
        <f t="shared" si="119"/>
        <v>7.2622820985707395E-2</v>
      </c>
      <c r="AC80" s="336">
        <f t="shared" si="119"/>
        <v>7.2930577177984651E-2</v>
      </c>
      <c r="AD80" s="336">
        <f t="shared" si="119"/>
        <v>7.3255801825027902E-2</v>
      </c>
      <c r="AE80" s="336">
        <f t="shared" ref="AE80:AL80" si="120">AE33/AE$49</f>
        <v>7.3643240576635391E-2</v>
      </c>
      <c r="AF80" s="336">
        <f t="shared" si="120"/>
        <v>7.4016752097166461E-2</v>
      </c>
      <c r="AG80" s="336">
        <f t="shared" si="120"/>
        <v>7.4355906159725774E-2</v>
      </c>
      <c r="AH80" s="336">
        <f t="shared" si="120"/>
        <v>7.4723665540326348E-2</v>
      </c>
      <c r="AI80" s="336">
        <f t="shared" si="120"/>
        <v>7.5090859554151151E-2</v>
      </c>
      <c r="AJ80" s="336">
        <f t="shared" si="120"/>
        <v>7.549887141301613E-2</v>
      </c>
      <c r="AK80" s="336">
        <f t="shared" si="120"/>
        <v>7.5912816499659488E-2</v>
      </c>
      <c r="AL80" s="336">
        <f t="shared" si="120"/>
        <v>7.630505314385691E-2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2.1064403900225993E-2</v>
      </c>
      <c r="N81" s="336">
        <f t="shared" si="121"/>
        <v>2.4120235233597683E-2</v>
      </c>
      <c r="O81" s="336">
        <f t="shared" si="121"/>
        <v>2.132268841709067E-2</v>
      </c>
      <c r="P81" s="336">
        <f t="shared" si="121"/>
        <v>2.2063599857303298E-2</v>
      </c>
      <c r="Q81" s="336">
        <f t="shared" si="121"/>
        <v>1.9432508620188037E-2</v>
      </c>
      <c r="R81" s="336">
        <f t="shared" si="121"/>
        <v>2.2890918332836459E-2</v>
      </c>
      <c r="S81" s="336">
        <f t="shared" si="121"/>
        <v>2.3264642321117947E-2</v>
      </c>
      <c r="T81" s="336">
        <f t="shared" si="121"/>
        <v>2.3761767740448865E-2</v>
      </c>
      <c r="U81" s="336">
        <f t="shared" si="121"/>
        <v>2.0728001215641879E-2</v>
      </c>
      <c r="V81" s="336">
        <f t="shared" si="121"/>
        <v>2.1218950014499374E-2</v>
      </c>
      <c r="W81" s="336">
        <f t="shared" si="121"/>
        <v>1.9884361969353531E-2</v>
      </c>
      <c r="X81" s="336">
        <f t="shared" si="121"/>
        <v>1.8217379446040786E-2</v>
      </c>
      <c r="Y81" s="336">
        <f t="shared" si="121"/>
        <v>1.8102142904159596E-2</v>
      </c>
      <c r="Z81" s="336">
        <f t="shared" si="121"/>
        <v>1.8023608263343358E-2</v>
      </c>
      <c r="AA81" s="336">
        <f t="shared" si="121"/>
        <v>1.7964404831327298E-2</v>
      </c>
      <c r="AB81" s="336">
        <f t="shared" si="121"/>
        <v>1.7908952349212075E-2</v>
      </c>
      <c r="AC81" s="336">
        <f t="shared" si="121"/>
        <v>1.7856666944358758E-2</v>
      </c>
      <c r="AD81" s="336">
        <f t="shared" si="121"/>
        <v>1.780967215642874E-2</v>
      </c>
      <c r="AE81" s="336">
        <f t="shared" ref="AE81:AL81" si="122">AE34/AE$49</f>
        <v>1.7755479665936214E-2</v>
      </c>
      <c r="AF81" s="336">
        <f t="shared" si="122"/>
        <v>1.7695399106261608E-2</v>
      </c>
      <c r="AG81" s="336">
        <f t="shared" si="122"/>
        <v>1.7634991868277418E-2</v>
      </c>
      <c r="AH81" s="336">
        <f t="shared" si="122"/>
        <v>1.7580614172167535E-2</v>
      </c>
      <c r="AI81" s="336">
        <f t="shared" si="122"/>
        <v>1.7523256725168721E-2</v>
      </c>
      <c r="AJ81" s="336">
        <f t="shared" si="122"/>
        <v>1.7459348310064425E-2</v>
      </c>
      <c r="AK81" s="336">
        <f t="shared" si="122"/>
        <v>1.7408513221011765E-2</v>
      </c>
      <c r="AL81" s="336">
        <f t="shared" si="122"/>
        <v>1.7367137047572017E-2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1.4890760308820682E-3</v>
      </c>
      <c r="N82" s="336">
        <f t="shared" si="123"/>
        <v>1.0136997667166551E-3</v>
      </c>
      <c r="O82" s="336">
        <f t="shared" si="123"/>
        <v>1.0024819012890683E-3</v>
      </c>
      <c r="P82" s="336">
        <f t="shared" si="123"/>
        <v>8.7948387999261146E-4</v>
      </c>
      <c r="Q82" s="336">
        <f t="shared" si="123"/>
        <v>9.9693178034083074E-4</v>
      </c>
      <c r="R82" s="336">
        <f t="shared" si="123"/>
        <v>9.1725772241253733E-4</v>
      </c>
      <c r="S82" s="336">
        <f t="shared" si="123"/>
        <v>7.6956531573695779E-4</v>
      </c>
      <c r="T82" s="336">
        <f t="shared" si="123"/>
        <v>8.3994588207924226E-4</v>
      </c>
      <c r="U82" s="336">
        <f t="shared" si="123"/>
        <v>8.9167248358178685E-4</v>
      </c>
      <c r="V82" s="336">
        <f t="shared" si="123"/>
        <v>8.0085561251705439E-4</v>
      </c>
      <c r="W82" s="336">
        <f t="shared" si="123"/>
        <v>1.0121977327827412E-3</v>
      </c>
      <c r="X82" s="336">
        <f t="shared" si="123"/>
        <v>7.0435259228505097E-4</v>
      </c>
      <c r="Y82" s="336">
        <f t="shared" si="123"/>
        <v>7.0997229320835984E-4</v>
      </c>
      <c r="Z82" s="336">
        <f t="shared" si="123"/>
        <v>7.1543574653481579E-4</v>
      </c>
      <c r="AA82" s="336">
        <f t="shared" si="123"/>
        <v>7.2097770363718794E-4</v>
      </c>
      <c r="AB82" s="336">
        <f t="shared" si="123"/>
        <v>7.2768723962625718E-4</v>
      </c>
      <c r="AC82" s="336">
        <f t="shared" si="123"/>
        <v>7.3297546084575822E-4</v>
      </c>
      <c r="AD82" s="336">
        <f t="shared" si="123"/>
        <v>7.3817111185160765E-4</v>
      </c>
      <c r="AE82" s="336">
        <f t="shared" ref="AE82:AL82" si="124">AE35/AE$49</f>
        <v>7.4220919241847674E-4</v>
      </c>
      <c r="AF82" s="336">
        <f t="shared" si="124"/>
        <v>7.4925381009897831E-4</v>
      </c>
      <c r="AG82" s="336">
        <f t="shared" si="124"/>
        <v>7.5435701647340347E-4</v>
      </c>
      <c r="AH82" s="336">
        <f t="shared" si="124"/>
        <v>7.5948240957387581E-4</v>
      </c>
      <c r="AI82" s="336">
        <f t="shared" si="124"/>
        <v>7.6345874448839818E-4</v>
      </c>
      <c r="AJ82" s="336">
        <f t="shared" si="124"/>
        <v>7.7007842794276379E-4</v>
      </c>
      <c r="AK82" s="336">
        <f t="shared" si="124"/>
        <v>7.7400771535183414E-4</v>
      </c>
      <c r="AL82" s="336">
        <f t="shared" si="124"/>
        <v>7.8039903458024262E-4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8.1550102526282864E-2</v>
      </c>
      <c r="N84" s="337">
        <f t="shared" si="125"/>
        <v>8.5963857401670257E-2</v>
      </c>
      <c r="O84" s="337">
        <f t="shared" si="125"/>
        <v>8.9863142007555921E-2</v>
      </c>
      <c r="P84" s="337">
        <f t="shared" si="125"/>
        <v>8.6631281818507114E-2</v>
      </c>
      <c r="Q84" s="337">
        <f t="shared" si="125"/>
        <v>8.926189817023053E-2</v>
      </c>
      <c r="R84" s="337">
        <f t="shared" si="125"/>
        <v>8.2619792196394912E-2</v>
      </c>
      <c r="S84" s="337">
        <f t="shared" si="125"/>
        <v>7.9723335576338025E-2</v>
      </c>
      <c r="T84" s="337">
        <f t="shared" si="125"/>
        <v>7.9643346897672523E-2</v>
      </c>
      <c r="U84" s="337">
        <f t="shared" si="125"/>
        <v>7.7804732322681217E-2</v>
      </c>
      <c r="V84" s="337">
        <f t="shared" si="125"/>
        <v>7.6163300054332653E-2</v>
      </c>
      <c r="W84" s="337">
        <f t="shared" si="125"/>
        <v>7.728624727693717E-2</v>
      </c>
      <c r="X84" s="337">
        <f t="shared" si="125"/>
        <v>7.7105421689032061E-2</v>
      </c>
      <c r="Y84" s="337">
        <f t="shared" si="125"/>
        <v>7.7111410222803989E-2</v>
      </c>
      <c r="Z84" s="337">
        <f t="shared" si="125"/>
        <v>7.7062799873640925E-2</v>
      </c>
      <c r="AA84" s="337">
        <f t="shared" si="125"/>
        <v>7.6975411293880303E-2</v>
      </c>
      <c r="AB84" s="337">
        <f t="shared" si="125"/>
        <v>7.6809146409670806E-2</v>
      </c>
      <c r="AC84" s="337">
        <f t="shared" si="125"/>
        <v>7.6638434261083827E-2</v>
      </c>
      <c r="AD84" s="337">
        <f t="shared" si="125"/>
        <v>7.6483636131381441E-2</v>
      </c>
      <c r="AE84" s="337">
        <f t="shared" ref="AE84:AL84" si="126">AE37/AE$49</f>
        <v>7.6339880965484469E-2</v>
      </c>
      <c r="AF84" s="337">
        <f t="shared" si="126"/>
        <v>7.6208392649428566E-2</v>
      </c>
      <c r="AG84" s="337">
        <f t="shared" si="126"/>
        <v>7.6061227084288904E-2</v>
      </c>
      <c r="AH84" s="337">
        <f t="shared" si="126"/>
        <v>7.5985781049178663E-2</v>
      </c>
      <c r="AI84" s="337">
        <f t="shared" si="126"/>
        <v>7.5884596434983256E-2</v>
      </c>
      <c r="AJ84" s="337">
        <f t="shared" si="126"/>
        <v>7.5788992182920165E-2</v>
      </c>
      <c r="AK84" s="337">
        <f t="shared" si="126"/>
        <v>7.5656201372746215E-2</v>
      </c>
      <c r="AL84" s="337">
        <f t="shared" si="126"/>
        <v>7.5476473004230452E-2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6.5501099307792132E-2</v>
      </c>
      <c r="N85" s="336">
        <f t="shared" si="127"/>
        <v>6.9373760369257353E-2</v>
      </c>
      <c r="O85" s="336">
        <f t="shared" si="127"/>
        <v>7.2953346611982495E-2</v>
      </c>
      <c r="P85" s="336">
        <f t="shared" si="127"/>
        <v>6.9782194384888765E-2</v>
      </c>
      <c r="Q85" s="336">
        <f t="shared" si="127"/>
        <v>7.3113020569033627E-2</v>
      </c>
      <c r="R85" s="336">
        <f t="shared" si="127"/>
        <v>6.5413188553865437E-2</v>
      </c>
      <c r="S85" s="336">
        <f t="shared" si="127"/>
        <v>6.2947939711525541E-2</v>
      </c>
      <c r="T85" s="336">
        <f t="shared" si="127"/>
        <v>6.1095751865246579E-2</v>
      </c>
      <c r="U85" s="336">
        <f t="shared" si="127"/>
        <v>5.8699449607622578E-2</v>
      </c>
      <c r="V85" s="336">
        <f t="shared" si="127"/>
        <v>5.7042590377070275E-2</v>
      </c>
      <c r="W85" s="336">
        <f t="shared" si="127"/>
        <v>5.7268079160492813E-2</v>
      </c>
      <c r="X85" s="336">
        <f t="shared" si="127"/>
        <v>5.5754141922480661E-2</v>
      </c>
      <c r="Y85" s="336">
        <f t="shared" si="127"/>
        <v>5.5458781941881065E-2</v>
      </c>
      <c r="Z85" s="336">
        <f t="shared" si="127"/>
        <v>5.5180419414592077E-2</v>
      </c>
      <c r="AA85" s="336">
        <f t="shared" si="127"/>
        <v>5.4888120175002782E-2</v>
      </c>
      <c r="AB85" s="336">
        <f t="shared" si="127"/>
        <v>5.4532389352994558E-2</v>
      </c>
      <c r="AC85" s="336">
        <f t="shared" si="127"/>
        <v>5.4176973939052103E-2</v>
      </c>
      <c r="AD85" s="336">
        <f t="shared" si="127"/>
        <v>5.3819412205379093E-2</v>
      </c>
      <c r="AE85" s="336">
        <f t="shared" ref="AE85:AL85" si="128">AE38/AE$49</f>
        <v>5.3461493859499672E-2</v>
      </c>
      <c r="AF85" s="336">
        <f t="shared" si="128"/>
        <v>5.3110811997083306E-2</v>
      </c>
      <c r="AG85" s="336">
        <f t="shared" si="128"/>
        <v>5.2747009843553197E-2</v>
      </c>
      <c r="AH85" s="336">
        <f t="shared" si="128"/>
        <v>5.2466299842261262E-2</v>
      </c>
      <c r="AI85" s="336">
        <f t="shared" si="128"/>
        <v>5.2167240690823326E-2</v>
      </c>
      <c r="AJ85" s="336">
        <f t="shared" si="128"/>
        <v>5.1860533488683358E-2</v>
      </c>
      <c r="AK85" s="336">
        <f t="shared" si="128"/>
        <v>5.1516671700187013E-2</v>
      </c>
      <c r="AL85" s="336">
        <f t="shared" si="128"/>
        <v>5.1121248061391858E-2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1.6049003218490742E-2</v>
      </c>
      <c r="N86" s="336">
        <f t="shared" si="129"/>
        <v>1.6590097032412893E-2</v>
      </c>
      <c r="O86" s="336">
        <f t="shared" si="129"/>
        <v>1.690979539557342E-2</v>
      </c>
      <c r="P86" s="336">
        <f t="shared" si="129"/>
        <v>1.6849087433618338E-2</v>
      </c>
      <c r="Q86" s="336">
        <f t="shared" si="129"/>
        <v>1.6148877601196904E-2</v>
      </c>
      <c r="R86" s="336">
        <f t="shared" si="129"/>
        <v>1.7206603642529485E-2</v>
      </c>
      <c r="S86" s="336">
        <f t="shared" si="129"/>
        <v>1.6775395864812481E-2</v>
      </c>
      <c r="T86" s="336">
        <f t="shared" si="129"/>
        <v>1.8547595032425958E-2</v>
      </c>
      <c r="U86" s="336">
        <f t="shared" si="129"/>
        <v>1.9105282715058642E-2</v>
      </c>
      <c r="V86" s="336">
        <f t="shared" si="129"/>
        <v>1.9120709677262385E-2</v>
      </c>
      <c r="W86" s="336">
        <f t="shared" si="129"/>
        <v>2.0018168116444354E-2</v>
      </c>
      <c r="X86" s="336">
        <f t="shared" si="129"/>
        <v>2.1351279766551403E-2</v>
      </c>
      <c r="Y86" s="336">
        <f t="shared" si="129"/>
        <v>2.165262828092292E-2</v>
      </c>
      <c r="Z86" s="336">
        <f t="shared" si="129"/>
        <v>2.1882380459048851E-2</v>
      </c>
      <c r="AA86" s="336">
        <f t="shared" si="129"/>
        <v>2.2087291118877524E-2</v>
      </c>
      <c r="AB86" s="336">
        <f t="shared" si="129"/>
        <v>2.2276757056676241E-2</v>
      </c>
      <c r="AC86" s="336">
        <f t="shared" si="129"/>
        <v>2.2461460322031716E-2</v>
      </c>
      <c r="AD86" s="336">
        <f t="shared" si="129"/>
        <v>2.2664223926002345E-2</v>
      </c>
      <c r="AE86" s="336">
        <f t="shared" ref="AE86:AL86" si="130">AE39/AE$49</f>
        <v>2.2878387105984797E-2</v>
      </c>
      <c r="AF86" s="336">
        <f t="shared" si="130"/>
        <v>2.3097580652345261E-2</v>
      </c>
      <c r="AG86" s="336">
        <f t="shared" si="130"/>
        <v>2.3314217240735714E-2</v>
      </c>
      <c r="AH86" s="336">
        <f t="shared" si="130"/>
        <v>2.3519481206917402E-2</v>
      </c>
      <c r="AI86" s="336">
        <f t="shared" si="130"/>
        <v>2.3717355744159934E-2</v>
      </c>
      <c r="AJ86" s="336">
        <f t="shared" si="130"/>
        <v>2.39284586942368E-2</v>
      </c>
      <c r="AK86" s="336">
        <f t="shared" si="130"/>
        <v>2.4139529672559203E-2</v>
      </c>
      <c r="AL86" s="336">
        <f t="shared" si="130"/>
        <v>2.4355224942838604E-2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8.2934559253417903E-2</v>
      </c>
      <c r="N88" s="337">
        <f t="shared" si="131"/>
        <v>8.0034912514685475E-2</v>
      </c>
      <c r="O88" s="337">
        <f t="shared" si="131"/>
        <v>8.001869949547244E-2</v>
      </c>
      <c r="P88" s="337">
        <f t="shared" si="131"/>
        <v>7.7497257191962821E-2</v>
      </c>
      <c r="Q88" s="337">
        <f t="shared" si="131"/>
        <v>7.924883949117259E-2</v>
      </c>
      <c r="R88" s="337">
        <f t="shared" si="131"/>
        <v>8.1874976378956396E-2</v>
      </c>
      <c r="S88" s="337">
        <f t="shared" si="131"/>
        <v>9.0356223970329247E-2</v>
      </c>
      <c r="T88" s="337">
        <f t="shared" si="131"/>
        <v>9.0270611269615622E-2</v>
      </c>
      <c r="U88" s="337">
        <f t="shared" si="131"/>
        <v>7.6716350508966899E-2</v>
      </c>
      <c r="V88" s="337">
        <f t="shared" si="131"/>
        <v>8.1196075600565604E-2</v>
      </c>
      <c r="W88" s="337">
        <f t="shared" si="131"/>
        <v>7.2893930310418714E-2</v>
      </c>
      <c r="X88" s="337">
        <f t="shared" si="131"/>
        <v>7.545572646466106E-2</v>
      </c>
      <c r="Y88" s="337">
        <f t="shared" si="131"/>
        <v>7.5089716311474458E-2</v>
      </c>
      <c r="Z88" s="337">
        <f t="shared" si="131"/>
        <v>7.4659385966261427E-2</v>
      </c>
      <c r="AA88" s="337">
        <f t="shared" si="131"/>
        <v>7.4180627571099347E-2</v>
      </c>
      <c r="AB88" s="337">
        <f t="shared" si="131"/>
        <v>7.3663058795003913E-2</v>
      </c>
      <c r="AC88" s="337">
        <f t="shared" si="131"/>
        <v>7.3225765204432344E-2</v>
      </c>
      <c r="AD88" s="337">
        <f t="shared" si="131"/>
        <v>7.2793521068631115E-2</v>
      </c>
      <c r="AE88" s="337">
        <f t="shared" ref="AE88:AL88" si="132">AE41/AE$49</f>
        <v>7.2348984759661658E-2</v>
      </c>
      <c r="AF88" s="337">
        <f t="shared" si="132"/>
        <v>7.1876308406322031E-2</v>
      </c>
      <c r="AG88" s="337">
        <f t="shared" si="132"/>
        <v>7.1400635950954833E-2</v>
      </c>
      <c r="AH88" s="337">
        <f t="shared" si="132"/>
        <v>7.0903496517359763E-2</v>
      </c>
      <c r="AI88" s="337">
        <f t="shared" si="132"/>
        <v>7.0438077395337598E-2</v>
      </c>
      <c r="AJ88" s="337">
        <f t="shared" si="132"/>
        <v>6.9960613565773738E-2</v>
      </c>
      <c r="AK88" s="337">
        <f t="shared" si="132"/>
        <v>6.9444946583761297E-2</v>
      </c>
      <c r="AL88" s="337">
        <f t="shared" si="132"/>
        <v>6.8906521674464163E-2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4.3836341933918874E-2</v>
      </c>
      <c r="N89" s="336">
        <f t="shared" si="133"/>
        <v>4.1663396991968561E-2</v>
      </c>
      <c r="O89" s="336">
        <f t="shared" si="133"/>
        <v>4.1163621301510342E-2</v>
      </c>
      <c r="P89" s="336">
        <f t="shared" si="133"/>
        <v>4.323328151457264E-2</v>
      </c>
      <c r="Q89" s="336">
        <f t="shared" si="133"/>
        <v>4.3205326460809108E-2</v>
      </c>
      <c r="R89" s="336">
        <f t="shared" si="133"/>
        <v>4.2882433542552473E-2</v>
      </c>
      <c r="S89" s="336">
        <f t="shared" si="133"/>
        <v>4.1483871301574923E-2</v>
      </c>
      <c r="T89" s="336">
        <f t="shared" si="133"/>
        <v>4.0078954680220144E-2</v>
      </c>
      <c r="U89" s="336">
        <f t="shared" si="133"/>
        <v>3.9732261405341696E-2</v>
      </c>
      <c r="V89" s="336">
        <f t="shared" si="133"/>
        <v>3.705257148862362E-2</v>
      </c>
      <c r="W89" s="336">
        <f t="shared" si="133"/>
        <v>3.2791224719104103E-2</v>
      </c>
      <c r="X89" s="336">
        <f t="shared" si="133"/>
        <v>3.4670994196972713E-2</v>
      </c>
      <c r="Y89" s="336">
        <f t="shared" si="133"/>
        <v>3.4422161643273483E-2</v>
      </c>
      <c r="Z89" s="336">
        <f t="shared" si="133"/>
        <v>3.4130730224810703E-2</v>
      </c>
      <c r="AA89" s="336">
        <f t="shared" si="133"/>
        <v>3.3806443969960027E-2</v>
      </c>
      <c r="AB89" s="336">
        <f t="shared" si="133"/>
        <v>3.3425410200420808E-2</v>
      </c>
      <c r="AC89" s="336">
        <f t="shared" si="133"/>
        <v>3.3128147991462784E-2</v>
      </c>
      <c r="AD89" s="336">
        <f t="shared" si="133"/>
        <v>3.2837319245100395E-2</v>
      </c>
      <c r="AE89" s="336">
        <f t="shared" ref="AE89:AL89" si="134">AE42/AE$49</f>
        <v>3.253777355741945E-2</v>
      </c>
      <c r="AF89" s="336">
        <f t="shared" si="134"/>
        <v>3.2215543997126624E-2</v>
      </c>
      <c r="AG89" s="336">
        <f t="shared" si="134"/>
        <v>3.1892134791209406E-2</v>
      </c>
      <c r="AH89" s="336">
        <f t="shared" si="134"/>
        <v>3.1559852113892062E-2</v>
      </c>
      <c r="AI89" s="336">
        <f t="shared" si="134"/>
        <v>3.1251901221433197E-2</v>
      </c>
      <c r="AJ89" s="336">
        <f t="shared" si="134"/>
        <v>3.0935443358129845E-2</v>
      </c>
      <c r="AK89" s="336">
        <f t="shared" si="134"/>
        <v>3.0580755913910643E-2</v>
      </c>
      <c r="AL89" s="336">
        <f t="shared" si="134"/>
        <v>3.0204425942532444E-2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3.9098217319499029E-2</v>
      </c>
      <c r="N90" s="336">
        <f t="shared" si="135"/>
        <v>3.837151552271692E-2</v>
      </c>
      <c r="O90" s="336">
        <f t="shared" si="135"/>
        <v>3.8855078193962098E-2</v>
      </c>
      <c r="P90" s="336">
        <f t="shared" si="135"/>
        <v>3.4263975677390181E-2</v>
      </c>
      <c r="Q90" s="336">
        <f t="shared" si="135"/>
        <v>3.6043513030363475E-2</v>
      </c>
      <c r="R90" s="336">
        <f t="shared" si="135"/>
        <v>3.899254283640393E-2</v>
      </c>
      <c r="S90" s="336">
        <f t="shared" si="135"/>
        <v>4.8872352668754324E-2</v>
      </c>
      <c r="T90" s="336">
        <f t="shared" si="135"/>
        <v>5.0191656589395485E-2</v>
      </c>
      <c r="U90" s="336">
        <f t="shared" si="135"/>
        <v>3.6984089103625196E-2</v>
      </c>
      <c r="V90" s="336">
        <f t="shared" si="135"/>
        <v>4.414350411194199E-2</v>
      </c>
      <c r="W90" s="336">
        <f t="shared" si="135"/>
        <v>4.0102705591314611E-2</v>
      </c>
      <c r="X90" s="336">
        <f t="shared" si="135"/>
        <v>4.0784732267688348E-2</v>
      </c>
      <c r="Y90" s="336">
        <f t="shared" si="135"/>
        <v>4.0667554668200975E-2</v>
      </c>
      <c r="Z90" s="336">
        <f t="shared" si="135"/>
        <v>4.0528655741450717E-2</v>
      </c>
      <c r="AA90" s="336">
        <f t="shared" si="135"/>
        <v>4.037418360113932E-2</v>
      </c>
      <c r="AB90" s="336">
        <f t="shared" si="135"/>
        <v>4.0237648594583113E-2</v>
      </c>
      <c r="AC90" s="336">
        <f t="shared" si="135"/>
        <v>4.0097617212969554E-2</v>
      </c>
      <c r="AD90" s="336">
        <f t="shared" si="135"/>
        <v>3.9956201823530733E-2</v>
      </c>
      <c r="AE90" s="336">
        <f t="shared" ref="AE90:AL90" si="136">AE43/AE$49</f>
        <v>3.9811211202242215E-2</v>
      </c>
      <c r="AF90" s="336">
        <f t="shared" si="136"/>
        <v>3.9660764409195401E-2</v>
      </c>
      <c r="AG90" s="336">
        <f t="shared" si="136"/>
        <v>3.9508501159745434E-2</v>
      </c>
      <c r="AH90" s="336">
        <f t="shared" si="136"/>
        <v>3.9343644403467708E-2</v>
      </c>
      <c r="AI90" s="336">
        <f t="shared" si="136"/>
        <v>3.9186176173904394E-2</v>
      </c>
      <c r="AJ90" s="336">
        <f t="shared" si="136"/>
        <v>3.9025170207643886E-2</v>
      </c>
      <c r="AK90" s="336">
        <f t="shared" si="136"/>
        <v>3.8864190669850654E-2</v>
      </c>
      <c r="AL90" s="336">
        <f t="shared" si="136"/>
        <v>3.8702095731931715E-2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0.12266736315903552</v>
      </c>
      <c r="N92" s="337">
        <f t="shared" si="137"/>
        <v>0.1169997687441956</v>
      </c>
      <c r="O92" s="337">
        <f t="shared" si="137"/>
        <v>0.11809918840502044</v>
      </c>
      <c r="P92" s="337">
        <f t="shared" si="137"/>
        <v>0.11274960550576642</v>
      </c>
      <c r="Q92" s="337">
        <f t="shared" si="137"/>
        <v>0.11427237423677042</v>
      </c>
      <c r="R92" s="337">
        <f t="shared" si="137"/>
        <v>0.11535541740330565</v>
      </c>
      <c r="S92" s="337">
        <f t="shared" si="137"/>
        <v>0.11508419909061622</v>
      </c>
      <c r="T92" s="337">
        <f t="shared" si="137"/>
        <v>0.11424302635045333</v>
      </c>
      <c r="U92" s="337">
        <f t="shared" si="137"/>
        <v>0.11138813381049627</v>
      </c>
      <c r="V92" s="337">
        <f t="shared" si="137"/>
        <v>0.1173380001900329</v>
      </c>
      <c r="W92" s="337">
        <f t="shared" si="137"/>
        <v>0.10693012060408184</v>
      </c>
      <c r="X92" s="337">
        <f t="shared" si="137"/>
        <v>0.1102108812027488</v>
      </c>
      <c r="Y92" s="337">
        <f t="shared" si="137"/>
        <v>0.10985497743378059</v>
      </c>
      <c r="Z92" s="337">
        <f t="shared" si="137"/>
        <v>0.10906465453888733</v>
      </c>
      <c r="AA92" s="337">
        <f t="shared" si="137"/>
        <v>0.10820462763403074</v>
      </c>
      <c r="AB92" s="337">
        <f t="shared" si="137"/>
        <v>0.10761399518505893</v>
      </c>
      <c r="AC92" s="337">
        <f t="shared" si="137"/>
        <v>0.1069715445747389</v>
      </c>
      <c r="AD92" s="337">
        <f t="shared" si="137"/>
        <v>0.10622374280194118</v>
      </c>
      <c r="AE92" s="337">
        <f t="shared" ref="AE92:AL92" si="138">AE45/AE$49</f>
        <v>0.10552655042514432</v>
      </c>
      <c r="AF92" s="337">
        <f t="shared" si="138"/>
        <v>0.10486408611953796</v>
      </c>
      <c r="AG92" s="337">
        <f t="shared" si="138"/>
        <v>0.10420805917996713</v>
      </c>
      <c r="AH92" s="337">
        <f t="shared" si="138"/>
        <v>0.10351092707401094</v>
      </c>
      <c r="AI92" s="337">
        <f t="shared" si="138"/>
        <v>0.1028713018217659</v>
      </c>
      <c r="AJ92" s="337">
        <f t="shared" si="138"/>
        <v>0.10223313230762884</v>
      </c>
      <c r="AK92" s="337">
        <f t="shared" si="138"/>
        <v>0.10160375962272865</v>
      </c>
      <c r="AL92" s="337">
        <f t="shared" si="138"/>
        <v>0.10099263969222948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2.156428535987304E-2</v>
      </c>
      <c r="N93" s="336">
        <f t="shared" si="139"/>
        <v>2.0255848140425314E-2</v>
      </c>
      <c r="O93" s="336">
        <f t="shared" si="139"/>
        <v>1.9829578964624797E-2</v>
      </c>
      <c r="P93" s="336">
        <f t="shared" si="139"/>
        <v>1.9860941616259811E-2</v>
      </c>
      <c r="Q93" s="336">
        <f t="shared" si="139"/>
        <v>2.1446782008324082E-2</v>
      </c>
      <c r="R93" s="336">
        <f t="shared" si="139"/>
        <v>2.2308964341383557E-2</v>
      </c>
      <c r="S93" s="336">
        <f t="shared" si="139"/>
        <v>2.2884445087070378E-2</v>
      </c>
      <c r="T93" s="336">
        <f t="shared" si="139"/>
        <v>2.0392083912747754E-2</v>
      </c>
      <c r="U93" s="336">
        <f t="shared" si="139"/>
        <v>1.9449247842569167E-2</v>
      </c>
      <c r="V93" s="336">
        <f t="shared" si="139"/>
        <v>1.9029292147248623E-2</v>
      </c>
      <c r="W93" s="336">
        <f t="shared" si="139"/>
        <v>1.6757321188999964E-2</v>
      </c>
      <c r="X93" s="336">
        <f t="shared" si="139"/>
        <v>2.7821417019381425E-2</v>
      </c>
      <c r="Y93" s="336">
        <f t="shared" si="139"/>
        <v>2.8052251466332851E-2</v>
      </c>
      <c r="Z93" s="336">
        <f t="shared" si="139"/>
        <v>2.8308919821510219E-2</v>
      </c>
      <c r="AA93" s="336">
        <f t="shared" si="139"/>
        <v>2.856356084606073E-2</v>
      </c>
      <c r="AB93" s="336">
        <f t="shared" si="139"/>
        <v>2.8838104341462552E-2</v>
      </c>
      <c r="AC93" s="336">
        <f t="shared" si="139"/>
        <v>2.9107659898769313E-2</v>
      </c>
      <c r="AD93" s="336">
        <f t="shared" si="139"/>
        <v>2.9359559930229116E-2</v>
      </c>
      <c r="AE93" s="336">
        <f t="shared" ref="AE93:AL93" si="140">AE46/AE$49</f>
        <v>2.959100859557514E-2</v>
      </c>
      <c r="AF93" s="336">
        <f t="shared" si="140"/>
        <v>2.9807049906459764E-2</v>
      </c>
      <c r="AG93" s="336">
        <f t="shared" si="140"/>
        <v>3.0009534218461729E-2</v>
      </c>
      <c r="AH93" s="336">
        <f t="shared" si="140"/>
        <v>3.019677303467732E-2</v>
      </c>
      <c r="AI93" s="336">
        <f t="shared" si="140"/>
        <v>3.0414331249709672E-2</v>
      </c>
      <c r="AJ93" s="336">
        <f t="shared" si="140"/>
        <v>3.0651095960304166E-2</v>
      </c>
      <c r="AK93" s="336">
        <f t="shared" si="140"/>
        <v>3.0910153081191154E-2</v>
      </c>
      <c r="AL93" s="336">
        <f t="shared" si="140"/>
        <v>3.1162511030219657E-2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0.10110307779916249</v>
      </c>
      <c r="N94" s="336">
        <f t="shared" si="141"/>
        <v>9.6743920603770295E-2</v>
      </c>
      <c r="O94" s="336">
        <f t="shared" si="141"/>
        <v>9.8269609440395644E-2</v>
      </c>
      <c r="P94" s="336">
        <f t="shared" si="141"/>
        <v>9.2888663889506617E-2</v>
      </c>
      <c r="Q94" s="336">
        <f t="shared" si="141"/>
        <v>9.2825592228446344E-2</v>
      </c>
      <c r="R94" s="336">
        <f t="shared" si="141"/>
        <v>9.3046453061922094E-2</v>
      </c>
      <c r="S94" s="336">
        <f t="shared" si="141"/>
        <v>9.2199754003545839E-2</v>
      </c>
      <c r="T94" s="336">
        <f t="shared" si="141"/>
        <v>9.3850942437705573E-2</v>
      </c>
      <c r="U94" s="336">
        <f t="shared" si="141"/>
        <v>9.1938885967927098E-2</v>
      </c>
      <c r="V94" s="336">
        <f t="shared" si="141"/>
        <v>9.8308708042784271E-2</v>
      </c>
      <c r="W94" s="336">
        <f t="shared" si="141"/>
        <v>9.017279941508187E-2</v>
      </c>
      <c r="X94" s="336">
        <f t="shared" si="141"/>
        <v>8.2389464183367372E-2</v>
      </c>
      <c r="Y94" s="336">
        <f t="shared" si="141"/>
        <v>8.180272596744774E-2</v>
      </c>
      <c r="Z94" s="336">
        <f t="shared" si="141"/>
        <v>8.0755734717377112E-2</v>
      </c>
      <c r="AA94" s="336">
        <f t="shared" si="141"/>
        <v>7.9641066787970005E-2</v>
      </c>
      <c r="AB94" s="336">
        <f t="shared" si="141"/>
        <v>7.8775890843596375E-2</v>
      </c>
      <c r="AC94" s="336">
        <f t="shared" si="141"/>
        <v>7.786388467596958E-2</v>
      </c>
      <c r="AD94" s="336">
        <f t="shared" si="141"/>
        <v>7.6864182871712053E-2</v>
      </c>
      <c r="AE94" s="336">
        <f t="shared" ref="AE94:AL94" si="142">AE47/AE$49</f>
        <v>7.5935541829569186E-2</v>
      </c>
      <c r="AF94" s="336">
        <f t="shared" si="142"/>
        <v>7.5057036213078202E-2</v>
      </c>
      <c r="AG94" s="336">
        <f t="shared" si="142"/>
        <v>7.4198524961505405E-2</v>
      </c>
      <c r="AH94" s="336">
        <f t="shared" si="142"/>
        <v>7.331415403933364E-2</v>
      </c>
      <c r="AI94" s="336">
        <f t="shared" si="142"/>
        <v>7.2456970572056217E-2</v>
      </c>
      <c r="AJ94" s="336">
        <f t="shared" si="142"/>
        <v>7.1582036347324685E-2</v>
      </c>
      <c r="AK94" s="336">
        <f t="shared" si="142"/>
        <v>7.0693606541537501E-2</v>
      </c>
      <c r="AL94" s="336">
        <f t="shared" si="142"/>
        <v>6.9830128662009827E-2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Worcestershire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Worcestershire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Worcestershire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Worcestershire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Worcestershire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Worcestershire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Worcestershire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Worcestershire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Worcestershire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Worcestershire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Worcestershire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Worcestershire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Worcestershire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4.1050494230095858</v>
      </c>
      <c r="Y4" s="11">
        <f>'Occ T1'!D8-'Occ T1'!C8</f>
        <v>0.82423441011025034</v>
      </c>
      <c r="Z4" s="11">
        <f>'Occ T1'!E8-'Occ T1'!D8</f>
        <v>-1.649278107782731</v>
      </c>
      <c r="AA4" s="11">
        <f>'Occ T1'!F8-'Occ T1'!E8</f>
        <v>3.099168556015492</v>
      </c>
      <c r="AB4" s="11">
        <f>'Occ T1'!D8-'Occ T1'!B8</f>
        <v>4.9292838331198361</v>
      </c>
      <c r="AC4" s="11">
        <f>'Occ T1'!F8-'Occ T1'!D8</f>
        <v>1.449890448232761</v>
      </c>
    </row>
    <row r="5" spans="1:29" x14ac:dyDescent="0.2">
      <c r="W5" s="10" t="str">
        <f>name!E5</f>
        <v>Professional occupations</v>
      </c>
      <c r="X5" s="11">
        <f>'Occ T1'!C9-'Occ T1'!B9</f>
        <v>7.7554426663442584</v>
      </c>
      <c r="Y5" s="11">
        <f>'Occ T1'!D9-'Occ T1'!C9</f>
        <v>2.7412161924420886</v>
      </c>
      <c r="Z5" s="11">
        <f>'Occ T1'!E9-'Occ T1'!D9</f>
        <v>4.2256991007092068</v>
      </c>
      <c r="AA5" s="11">
        <f>'Occ T1'!F9-'Occ T1'!E9</f>
        <v>7.5833271010604903</v>
      </c>
      <c r="AB5" s="11">
        <f>'Occ T1'!D9-'Occ T1'!B9</f>
        <v>10.496658858786347</v>
      </c>
      <c r="AC5" s="11">
        <f>'Occ T1'!F9-'Occ T1'!D9</f>
        <v>11.809026201769697</v>
      </c>
    </row>
    <row r="6" spans="1:29" x14ac:dyDescent="0.2">
      <c r="W6" s="10" t="str">
        <f>name!E6</f>
        <v>Associate professional occupations</v>
      </c>
      <c r="X6" s="11">
        <f>'Occ T1'!C10-'Occ T1'!B10</f>
        <v>3.7586229570726886</v>
      </c>
      <c r="Y6" s="11">
        <f>'Occ T1'!D10-'Occ T1'!C10</f>
        <v>1.1853388351889151</v>
      </c>
      <c r="Z6" s="11">
        <f>'Occ T1'!E10-'Occ T1'!D10</f>
        <v>2.0971416918112382</v>
      </c>
      <c r="AA6" s="11">
        <f>'Occ T1'!F10-'Occ T1'!E10</f>
        <v>4.1619903783019012</v>
      </c>
      <c r="AB6" s="11">
        <f>'Occ T1'!D10-'Occ T1'!B10</f>
        <v>4.9439617922616037</v>
      </c>
      <c r="AC6" s="11">
        <f>'Occ T1'!F10-'Occ T1'!D10</f>
        <v>6.2591320701131394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-0.50497940282352971</v>
      </c>
      <c r="Y7" s="11">
        <f>'Occ T1'!D11-'Occ T1'!C11</f>
        <v>0.89846147951709554</v>
      </c>
      <c r="Z7" s="11">
        <f>'Occ T1'!E11-'Occ T1'!D11</f>
        <v>0.95120018394735695</v>
      </c>
      <c r="AA7" s="11">
        <f>'Occ T1'!F11-'Occ T1'!E11</f>
        <v>-1.7528221175820704</v>
      </c>
      <c r="AB7" s="11">
        <f>'Occ T1'!D11-'Occ T1'!B11</f>
        <v>0.39348207669356583</v>
      </c>
      <c r="AC7" s="11">
        <f>'Occ T1'!F11-'Occ T1'!D11</f>
        <v>-0.80162193363471346</v>
      </c>
    </row>
    <row r="8" spans="1:29" x14ac:dyDescent="0.2">
      <c r="W8" s="10" t="str">
        <f>name!E8</f>
        <v>Skilled trades occupations</v>
      </c>
      <c r="X8" s="11">
        <f>'Occ T1'!C12-'Occ T1'!B12</f>
        <v>0.68167248698182448</v>
      </c>
      <c r="Y8" s="11">
        <f>'Occ T1'!D12-'Occ T1'!C12</f>
        <v>-5.3398481930040447</v>
      </c>
      <c r="Z8" s="11">
        <f>'Occ T1'!E12-'Occ T1'!D12</f>
        <v>-0.48554112458558762</v>
      </c>
      <c r="AA8" s="11">
        <f>'Occ T1'!F12-'Occ T1'!E12</f>
        <v>-1.9710114273259407</v>
      </c>
      <c r="AB8" s="11">
        <f>'Occ T1'!D12-'Occ T1'!B12</f>
        <v>-4.6581757060222202</v>
      </c>
      <c r="AC8" s="11">
        <f>'Occ T1'!F12-'Occ T1'!D12</f>
        <v>-2.4565525519115283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0.81863529253699241</v>
      </c>
      <c r="Y9" s="11">
        <f>'Occ T1'!D13-'Occ T1'!C13</f>
        <v>-1.3749062736792048</v>
      </c>
      <c r="Z9" s="11">
        <f>'Occ T1'!E13-'Occ T1'!D13</f>
        <v>0.41332036913314951</v>
      </c>
      <c r="AA9" s="11">
        <f>'Occ T1'!F13-'Occ T1'!E13</f>
        <v>2.1455901928879761</v>
      </c>
      <c r="AB9" s="11">
        <f>'Occ T1'!D13-'Occ T1'!B13</f>
        <v>-0.55627098114221241</v>
      </c>
      <c r="AC9" s="11">
        <f>'Occ T1'!F13-'Occ T1'!D13</f>
        <v>2.5589105620211257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-0.2330680227677</v>
      </c>
      <c r="Y10" s="11">
        <f>'Occ T1'!D14-'Occ T1'!C14</f>
        <v>-0.32535928105005141</v>
      </c>
      <c r="Z10" s="11">
        <f>'Occ T1'!E14-'Occ T1'!D14</f>
        <v>0.4639397837714121</v>
      </c>
      <c r="AA10" s="11">
        <f>'Occ T1'!F14-'Occ T1'!E14</f>
        <v>0.53843686404674074</v>
      </c>
      <c r="AB10" s="11">
        <f>'Occ T1'!D14-'Occ T1'!B14</f>
        <v>-0.55842730381775141</v>
      </c>
      <c r="AC10" s="11">
        <f>'Occ T1'!F14-'Occ T1'!D14</f>
        <v>1.0023766478181528</v>
      </c>
    </row>
    <row r="11" spans="1:29" x14ac:dyDescent="0.2">
      <c r="W11" s="10" t="str">
        <f>name!E11</f>
        <v>Process, plant and machine operatives</v>
      </c>
      <c r="X11" s="11">
        <f>'Occ T1'!C15-'Occ T1'!B15</f>
        <v>1.5050383780788508</v>
      </c>
      <c r="Y11" s="11">
        <f>'Occ T1'!D15-'Occ T1'!C15</f>
        <v>-3.1482958391940947</v>
      </c>
      <c r="Z11" s="11">
        <f>'Occ T1'!E15-'Occ T1'!D15</f>
        <v>0.80669928022329884</v>
      </c>
      <c r="AA11" s="11">
        <f>'Occ T1'!F15-'Occ T1'!E15</f>
        <v>-0.58024043193396935</v>
      </c>
      <c r="AB11" s="11">
        <f>'Occ T1'!D15-'Occ T1'!B15</f>
        <v>-1.643257461115244</v>
      </c>
      <c r="AC11" s="11">
        <f>'Occ T1'!F15-'Occ T1'!D15</f>
        <v>0.2264588482893295</v>
      </c>
    </row>
    <row r="12" spans="1:29" x14ac:dyDescent="0.2">
      <c r="W12" s="10" t="str">
        <f>name!E12</f>
        <v>Elementary occupations</v>
      </c>
      <c r="X12" s="11">
        <f>'Occ T1'!C16-'Occ T1'!B16</f>
        <v>3.0125862215670054</v>
      </c>
      <c r="Y12" s="11">
        <f>'Occ T1'!D16-'Occ T1'!C16</f>
        <v>-4.0808413303309123</v>
      </c>
      <c r="Z12" s="11">
        <f>'Occ T1'!E16-'Occ T1'!D16</f>
        <v>1.0488188227727449</v>
      </c>
      <c r="AA12" s="11">
        <f>'Occ T1'!F16-'Occ T1'!E16</f>
        <v>-0.74443911547088248</v>
      </c>
      <c r="AB12" s="11">
        <f>'Occ T1'!D16-'Occ T1'!B16</f>
        <v>-1.0682551087639069</v>
      </c>
      <c r="AC12" s="11">
        <f>'Occ T1'!F16-'Occ T1'!D16</f>
        <v>0.30437970730186237</v>
      </c>
    </row>
    <row r="14" spans="1:29" x14ac:dyDescent="0.2">
      <c r="W14" s="10" t="str">
        <f>name!E3</f>
        <v>All occupations</v>
      </c>
      <c r="X14" s="11">
        <f>'Occ T1'!C18-'Occ T1'!B18</f>
        <v>20.899000000000001</v>
      </c>
      <c r="Y14" s="11">
        <f>'Occ T1'!D18-'Occ T1'!C18</f>
        <v>-8.6200000000000045</v>
      </c>
      <c r="Z14" s="11">
        <f>'Occ T1'!E18-'Occ T1'!D18</f>
        <v>7.8720000000000709</v>
      </c>
      <c r="AA14" s="11">
        <f>'Occ T1'!F18-'Occ T1'!E18</f>
        <v>12.479999999999791</v>
      </c>
      <c r="AB14" s="11">
        <f>'Occ T1'!D18-'Occ T1'!B18</f>
        <v>12.278999999999996</v>
      </c>
      <c r="AC14" s="11">
        <f>'Occ T1'!F18-'Occ T1'!D18</f>
        <v>20.351999999999862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Worcestershire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1.449890448232761</v>
      </c>
      <c r="O3" s="11">
        <f>'Occ T1'!AB64</f>
        <v>1.241662764503161</v>
      </c>
      <c r="P3" s="11">
        <f>'Occ T1'!Q64</f>
        <v>0.20822768372964617</v>
      </c>
    </row>
    <row r="4" spans="1:16" x14ac:dyDescent="0.2">
      <c r="M4" s="10" t="str">
        <f>name!E5</f>
        <v>Professional occupations</v>
      </c>
      <c r="N4" s="11">
        <f>'Occ T1'!F65</f>
        <v>11.809026201769697</v>
      </c>
      <c r="O4" s="11">
        <f>'Occ T1'!AB65</f>
        <v>5.1211449688444048</v>
      </c>
      <c r="P4" s="11">
        <f>'Occ T1'!Q65</f>
        <v>6.687881232925271</v>
      </c>
    </row>
    <row r="5" spans="1:16" x14ac:dyDescent="0.2">
      <c r="M5" s="10" t="str">
        <f>name!E6</f>
        <v>Associate professional occupations</v>
      </c>
      <c r="N5" s="11">
        <f>'Occ T1'!F66</f>
        <v>6.2591320701131394</v>
      </c>
      <c r="O5" s="11">
        <f>'Occ T1'!AB66</f>
        <v>6.2968463386127951</v>
      </c>
      <c r="P5" s="11">
        <f>'Occ T1'!Q66</f>
        <v>-3.7714268499620118E-2</v>
      </c>
    </row>
    <row r="6" spans="1:16" x14ac:dyDescent="0.2">
      <c r="M6" s="10" t="str">
        <f>name!E7</f>
        <v>Administrative and secretarial occupations</v>
      </c>
      <c r="N6" s="11">
        <f>'Occ T1'!F67</f>
        <v>-0.80162193363471346</v>
      </c>
      <c r="O6" s="11">
        <f>'Occ T1'!AB67</f>
        <v>-3.1854715591978362</v>
      </c>
      <c r="P6" s="11">
        <f>'Occ T1'!Q67</f>
        <v>2.3838496255631654</v>
      </c>
    </row>
    <row r="7" spans="1:16" x14ac:dyDescent="0.2">
      <c r="M7" s="10" t="str">
        <f>name!E8</f>
        <v>Skilled trades occupations</v>
      </c>
      <c r="N7" s="11">
        <f>'Occ T1'!F68</f>
        <v>-2.4565525519115283</v>
      </c>
      <c r="O7" s="11">
        <f>'Occ T1'!AB68</f>
        <v>0.44668422519904594</v>
      </c>
      <c r="P7" s="11">
        <f>'Occ T1'!Q68</f>
        <v>-2.9032367771105925</v>
      </c>
    </row>
    <row r="8" spans="1:16" x14ac:dyDescent="0.2">
      <c r="M8" s="10" t="str">
        <f>name!E9</f>
        <v>Caring, leisure and other service occupations</v>
      </c>
      <c r="N8" s="11">
        <f>'Occ T1'!F69</f>
        <v>2.5589105620211257</v>
      </c>
      <c r="O8" s="11">
        <f>'Occ T1'!AB69</f>
        <v>1.7839169164594395</v>
      </c>
      <c r="P8" s="11">
        <f>'Occ T1'!Q69</f>
        <v>0.77499364556168793</v>
      </c>
    </row>
    <row r="9" spans="1:16" x14ac:dyDescent="0.2">
      <c r="M9" s="10" t="str">
        <f>name!E10</f>
        <v>Sales and customer service occupations</v>
      </c>
      <c r="N9" s="11">
        <f>'Occ T1'!F70</f>
        <v>1.0023766478181528</v>
      </c>
      <c r="O9" s="11">
        <f>'Occ T1'!AB70</f>
        <v>-2.4116465209839788E-2</v>
      </c>
      <c r="P9" s="11">
        <f>'Occ T1'!Q70</f>
        <v>1.0264931130279749</v>
      </c>
    </row>
    <row r="10" spans="1:16" x14ac:dyDescent="0.2">
      <c r="M10" s="10" t="str">
        <f>name!E11</f>
        <v>Process, plant and machine operatives</v>
      </c>
      <c r="N10" s="11">
        <f>'Occ T1'!F71</f>
        <v>0.2264588482893295</v>
      </c>
      <c r="O10" s="11">
        <f>'Occ T1'!AB71</f>
        <v>0.67698385116696747</v>
      </c>
      <c r="P10" s="11">
        <f>'Occ T1'!Q71</f>
        <v>-0.45052500287768282</v>
      </c>
    </row>
    <row r="11" spans="1:16" x14ac:dyDescent="0.2">
      <c r="M11" s="10" t="str">
        <f>name!E12</f>
        <v>Elementary occupations</v>
      </c>
      <c r="N11" s="11">
        <f>'Occ T1'!F72</f>
        <v>0.30437970730186237</v>
      </c>
      <c r="O11" s="11">
        <f>'Occ T1'!AB72</f>
        <v>-0.63997002060418495</v>
      </c>
      <c r="P11" s="11">
        <f>'Occ T1'!Q72</f>
        <v>0.94434972790602956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20.351999999999862</v>
      </c>
      <c r="O13" s="11">
        <f>'Occ T1'!AB74</f>
        <v>11.717681019773977</v>
      </c>
      <c r="P13" s="11">
        <f>'Occ T1'!Q74</f>
        <v>8.6343189802258564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Worcestershire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0.44475721933919843</v>
      </c>
      <c r="O3" s="11">
        <f>'Occ T5'!H44</f>
        <v>0.76304502341784719</v>
      </c>
      <c r="P3" s="11">
        <f>'Occ T5'!G44</f>
        <v>0.24208820547574561</v>
      </c>
    </row>
    <row r="4" spans="1:16" x14ac:dyDescent="0.2">
      <c r="M4" s="10" t="str">
        <f>name!E5</f>
        <v>Professional occupations</v>
      </c>
      <c r="N4" s="11">
        <f>'Occ T5'!I45</f>
        <v>-0.38147551178033368</v>
      </c>
      <c r="O4" s="11">
        <f>'Occ T5'!H45</f>
        <v>2.7447010532058549</v>
      </c>
      <c r="P4" s="11">
        <f>'Occ T5'!G45</f>
        <v>9.4458006603441547</v>
      </c>
    </row>
    <row r="5" spans="1:16" x14ac:dyDescent="0.2">
      <c r="M5" s="10" t="str">
        <f>name!E6</f>
        <v>Associate professional occupations</v>
      </c>
      <c r="N5" s="11">
        <f>'Occ T5'!I46</f>
        <v>0.21246028795682559</v>
      </c>
      <c r="O5" s="11">
        <f>'Occ T5'!H46</f>
        <v>2.2724489637711924</v>
      </c>
      <c r="P5" s="11">
        <f>'Occ T5'!G46</f>
        <v>3.7742228183851552</v>
      </c>
    </row>
    <row r="6" spans="1:16" x14ac:dyDescent="0.2">
      <c r="M6" s="10" t="str">
        <f>name!E7</f>
        <v>Administrative and secretarial occupations</v>
      </c>
      <c r="N6" s="11">
        <f>'Occ T5'!I47</f>
        <v>-0.10372652388646431</v>
      </c>
      <c r="O6" s="11">
        <f>'Occ T5'!H47</f>
        <v>-1.1323319042273567</v>
      </c>
      <c r="P6" s="11">
        <f>'Occ T5'!G47</f>
        <v>0.43443649447915433</v>
      </c>
    </row>
    <row r="7" spans="1:16" x14ac:dyDescent="0.2">
      <c r="M7" s="10" t="str">
        <f>name!E8</f>
        <v>Skilled trades occupations</v>
      </c>
      <c r="N7" s="11">
        <f>'Occ T5'!I48</f>
        <v>0.22385993799499815</v>
      </c>
      <c r="O7" s="11">
        <f>'Occ T5'!H48</f>
        <v>0.64463892878151041</v>
      </c>
      <c r="P7" s="11">
        <f>'Occ T5'!G48</f>
        <v>-3.3250514186880586</v>
      </c>
    </row>
    <row r="8" spans="1:16" x14ac:dyDescent="0.2">
      <c r="M8" s="10" t="str">
        <f>name!E9</f>
        <v>Caring, leisure and other service occupations</v>
      </c>
      <c r="N8" s="11">
        <f>'Occ T5'!I49</f>
        <v>0.58142160636214646</v>
      </c>
      <c r="O8" s="11">
        <f>'Occ T5'!H49</f>
        <v>1.9521511436586536E-3</v>
      </c>
      <c r="P8" s="11">
        <f>'Occ T5'!G49</f>
        <v>1.9755368045153237</v>
      </c>
    </row>
    <row r="9" spans="1:16" x14ac:dyDescent="0.2">
      <c r="M9" s="10" t="str">
        <f>name!E10</f>
        <v>Sales and customer service occupations</v>
      </c>
      <c r="N9" s="11">
        <f>'Occ T5'!I50</f>
        <v>-0.17130600529072293</v>
      </c>
      <c r="O9" s="11">
        <f>'Occ T5'!H50</f>
        <v>0.88012670322067876</v>
      </c>
      <c r="P9" s="11">
        <f>'Occ T5'!G50</f>
        <v>0.29355594988818545</v>
      </c>
    </row>
    <row r="10" spans="1:16" x14ac:dyDescent="0.2">
      <c r="M10" s="10" t="str">
        <f>name!E11</f>
        <v>Process, plant and machine operatives</v>
      </c>
      <c r="N10" s="11">
        <f>'Occ T5'!I51</f>
        <v>0.74574015007410033</v>
      </c>
      <c r="O10" s="11">
        <f>'Occ T5'!H51</f>
        <v>0.74136746653913832</v>
      </c>
      <c r="P10" s="11">
        <f>'Occ T5'!G51</f>
        <v>-1.260648768323966</v>
      </c>
    </row>
    <row r="11" spans="1:16" x14ac:dyDescent="0.2">
      <c r="M11" s="10" t="str">
        <f>name!E12</f>
        <v>Elementary occupations</v>
      </c>
      <c r="N11" s="11">
        <f>'Occ T5'!I52</f>
        <v>0.98776494482200716</v>
      </c>
      <c r="O11" s="11">
        <f>'Occ T5'!H52</f>
        <v>-1.9329081351599786</v>
      </c>
      <c r="P11" s="11">
        <f>'Occ T5'!G52</f>
        <v>1.2495228976398245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2.5394961055917591</v>
      </c>
      <c r="O13" s="11">
        <f>'Occ T5'!H54</f>
        <v>4.983040250692568</v>
      </c>
      <c r="P13" s="11">
        <f>'Occ T5'!G54</f>
        <v>12.829463643715513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0.1279324195893643</v>
      </c>
      <c r="O18" s="11">
        <f>'Occ T5'!AN44</f>
        <v>0.55798211398041575</v>
      </c>
      <c r="P18" s="11">
        <f>'Occ T5'!AM44</f>
        <v>0.55574823093336967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0.12539707795624722</v>
      </c>
      <c r="O19" s="11">
        <f>'Occ T5'!AN45</f>
        <v>1.68681858144096</v>
      </c>
      <c r="P19" s="11">
        <f>'Occ T5'!AM45</f>
        <v>3.3089293094472119</v>
      </c>
    </row>
    <row r="20" spans="13:16" x14ac:dyDescent="0.2">
      <c r="M20" s="10" t="str">
        <f t="shared" si="0"/>
        <v>Associate professional occupations</v>
      </c>
      <c r="N20" s="11">
        <f>'Occ T5'!AO46</f>
        <v>2.6467844924598971E-2</v>
      </c>
      <c r="O20" s="11">
        <f>'Occ T5'!AN46</f>
        <v>2.0697487703638879</v>
      </c>
      <c r="P20" s="11">
        <f>'Occ T5'!AM46</f>
        <v>4.2006297233243135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-0.23749321437169008</v>
      </c>
      <c r="O21" s="11">
        <f>'Occ T5'!AN47</f>
        <v>-1.2985599816969078</v>
      </c>
      <c r="P21" s="11">
        <f>'Occ T5'!AM47</f>
        <v>-1.6494183631292518</v>
      </c>
    </row>
    <row r="22" spans="13:16" x14ac:dyDescent="0.2">
      <c r="M22" s="10" t="str">
        <f t="shared" si="0"/>
        <v>Skilled trades occupations</v>
      </c>
      <c r="N22" s="11">
        <f>'Occ T5'!AO48</f>
        <v>0.14871443889322844</v>
      </c>
      <c r="O22" s="11">
        <f>'Occ T5'!AN48</f>
        <v>0.1732056653110865</v>
      </c>
      <c r="P22" s="11">
        <f>'Occ T5'!AM48</f>
        <v>0.124764120994731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0.3802812209384776</v>
      </c>
      <c r="O23" s="11">
        <f>'Occ T5'!AN49</f>
        <v>-0.39499723311406854</v>
      </c>
      <c r="P23" s="11">
        <f>'Occ T5'!AM49</f>
        <v>1.798632928635028</v>
      </c>
    </row>
    <row r="24" spans="13:16" x14ac:dyDescent="0.2">
      <c r="M24" s="10" t="str">
        <f t="shared" si="0"/>
        <v>Sales and customer service occupations</v>
      </c>
      <c r="N24" s="11">
        <f>'Occ T5'!AO50</f>
        <v>-0.11697051780592738</v>
      </c>
      <c r="O24" s="11">
        <f>'Occ T5'!AN50</f>
        <v>0.22576583512812221</v>
      </c>
      <c r="P24" s="11">
        <f>'Occ T5'!AM50</f>
        <v>-0.13291178253201963</v>
      </c>
    </row>
    <row r="25" spans="13:16" x14ac:dyDescent="0.2">
      <c r="M25" s="10" t="str">
        <f t="shared" si="0"/>
        <v>Process, plant and machine operatives</v>
      </c>
      <c r="N25" s="11">
        <f>'Occ T5'!AO51</f>
        <v>6.1063469028721062E-2</v>
      </c>
      <c r="O25" s="11">
        <f>'Occ T5'!AN51</f>
        <v>0.37614960768161798</v>
      </c>
      <c r="P25" s="11">
        <f>'Occ T5'!AM51</f>
        <v>0.23977077445663331</v>
      </c>
    </row>
    <row r="26" spans="13:16" x14ac:dyDescent="0.2">
      <c r="M26" s="10" t="str">
        <f t="shared" si="0"/>
        <v>Elementary occupations</v>
      </c>
      <c r="N26" s="11">
        <f>'Occ T5'!AO52</f>
        <v>0.44376723504995352</v>
      </c>
      <c r="O26" s="11">
        <f>'Occ T5'!AN52</f>
        <v>-1.3607826945978534</v>
      </c>
      <c r="P26" s="11">
        <f>'Occ T5'!AM52</f>
        <v>0.2770454389437238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0.95915997420297217</v>
      </c>
      <c r="O28" s="11">
        <f>'Occ T5'!AN54</f>
        <v>2.0353306644972591</v>
      </c>
      <c r="P28" s="11">
        <f>'Occ T5'!AM54</f>
        <v>8.7231903810737492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0.31682479974983702</v>
      </c>
      <c r="O33" s="11">
        <f>'Occ T5'!X44</f>
        <v>0.20506290943743033</v>
      </c>
      <c r="P33" s="11">
        <f>'Occ T5'!W44</f>
        <v>-0.31366002545761518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-0.50687258973658089</v>
      </c>
      <c r="O34" s="11">
        <f>'Occ T5'!X45</f>
        <v>1.0578824717648994</v>
      </c>
      <c r="P34" s="11">
        <f>'Occ T5'!W45</f>
        <v>6.1368713508969286</v>
      </c>
    </row>
    <row r="35" spans="1:16" x14ac:dyDescent="0.2">
      <c r="M35" s="10" t="str">
        <f t="shared" si="1"/>
        <v>Associate professional occupations</v>
      </c>
      <c r="N35" s="11">
        <f>'Occ T5'!Y46</f>
        <v>0.18599244303222573</v>
      </c>
      <c r="O35" s="11">
        <f>'Occ T5'!X46</f>
        <v>0.20270019340729917</v>
      </c>
      <c r="P35" s="11">
        <f>'Occ T5'!W46</f>
        <v>-0.42640690493915123</v>
      </c>
    </row>
    <row r="36" spans="1:16" x14ac:dyDescent="0.2">
      <c r="M36" s="10" t="str">
        <f t="shared" si="1"/>
        <v>Administrative and secretarial occupations</v>
      </c>
      <c r="N36" s="11">
        <f>'Occ T5'!Y47</f>
        <v>0.13376669048522516</v>
      </c>
      <c r="O36" s="11">
        <f>'Occ T5'!X47</f>
        <v>0.16622807746955059</v>
      </c>
      <c r="P36" s="11">
        <f>'Occ T5'!W47</f>
        <v>2.0838548576084071</v>
      </c>
    </row>
    <row r="37" spans="1:16" x14ac:dyDescent="0.2">
      <c r="M37" s="10" t="str">
        <f t="shared" si="1"/>
        <v>Skilled trades occupations</v>
      </c>
      <c r="N37" s="11">
        <f>'Occ T5'!Y48</f>
        <v>7.5145499101772373E-2</v>
      </c>
      <c r="O37" s="11">
        <f>'Occ T5'!X48</f>
        <v>0.4714332634704248</v>
      </c>
      <c r="P37" s="11">
        <f>'Occ T5'!W48</f>
        <v>-3.4498155396827883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0.20114038542366869</v>
      </c>
      <c r="O38" s="11">
        <f>'Occ T5'!X49</f>
        <v>0.39694938425772608</v>
      </c>
      <c r="P38" s="11">
        <f>'Occ T5'!W49</f>
        <v>0.17690387588029566</v>
      </c>
    </row>
    <row r="39" spans="1:16" x14ac:dyDescent="0.2">
      <c r="M39" s="10" t="str">
        <f t="shared" si="1"/>
        <v>Sales and customer service occupations</v>
      </c>
      <c r="N39" s="11">
        <f>'Occ T5'!Y50</f>
        <v>-5.4335487484796885E-2</v>
      </c>
      <c r="O39" s="11">
        <f>'Occ T5'!X50</f>
        <v>0.65436086809255212</v>
      </c>
      <c r="P39" s="11">
        <f>'Occ T5'!W50</f>
        <v>0.42646773242020153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Worcestershire</v>
      </c>
      <c r="M40" s="10" t="str">
        <f t="shared" si="1"/>
        <v>Process, plant and machine operatives</v>
      </c>
      <c r="N40" s="11">
        <f>'Occ T5'!Y51</f>
        <v>0.68467668104538149</v>
      </c>
      <c r="O40" s="11">
        <f>'Occ T5'!X51</f>
        <v>0.36521785885752278</v>
      </c>
      <c r="P40" s="11">
        <f>'Occ T5'!W51</f>
        <v>-1.5004195427805946</v>
      </c>
    </row>
    <row r="41" spans="1:16" x14ac:dyDescent="0.2">
      <c r="M41" s="10" t="str">
        <f t="shared" si="1"/>
        <v>Elementary occupations</v>
      </c>
      <c r="N41" s="11">
        <f>'Occ T5'!Y52</f>
        <v>0.54399770977205231</v>
      </c>
      <c r="O41" s="11">
        <f>'Occ T5'!X52</f>
        <v>-0.57212544056211723</v>
      </c>
      <c r="P41" s="11">
        <f>'Occ T5'!W52</f>
        <v>0.97247745869609759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1.5803361313887798</v>
      </c>
      <c r="O43" s="11">
        <f>'Occ T5'!X54</f>
        <v>2.9477095861952876</v>
      </c>
      <c r="P43" s="11">
        <f>'Occ T5'!W54</f>
        <v>4.1062732626417784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Worcestershire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Worcestershire, Worcestershire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2.9726785099440916</v>
      </c>
      <c r="C5" s="11">
        <f>HLOOKUP(C$3,'Qual F1'!$M$4:$BW$14,11,FALSE)</f>
        <v>4.170021097739701</v>
      </c>
      <c r="D5" s="11">
        <f>HLOOKUP(D$3,'Qual F1'!$M$4:$BW$14,11,FALSE)</f>
        <v>4.0378175110272201</v>
      </c>
      <c r="E5" s="11">
        <f>HLOOKUP(E$3,'Qual F1'!$M$4:$BW$14,11,FALSE)</f>
        <v>5.2294080181203118</v>
      </c>
      <c r="F5" s="11">
        <f>HLOOKUP(F$3,'Qual F1'!$M$4:$BW$14,11,FALSE)</f>
        <v>7.7501742670074982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19.901794920489269</v>
      </c>
      <c r="C6" s="11">
        <f>HLOOKUP(C$3,'Qual F1'!$M$4:$BW$14,10,FALSE)</f>
        <v>28.778921197663198</v>
      </c>
      <c r="D6" s="11">
        <f>HLOOKUP(D$3,'Qual F1'!$M$4:$BW$14,10,FALSE)</f>
        <v>28.628993382068987</v>
      </c>
      <c r="E6" s="11">
        <f>HLOOKUP(E$3,'Qual F1'!$M$4:$BW$14,10,FALSE)</f>
        <v>36.513132159975555</v>
      </c>
      <c r="F6" s="11">
        <f>HLOOKUP(F$3,'Qual F1'!$M$4:$BW$14,10,FALSE)</f>
        <v>54.423185010049124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48.380088724498179</v>
      </c>
      <c r="C7" s="11">
        <f>HLOOKUP(C$3,'Qual F1'!$M$4:$BW$14,9,FALSE)</f>
        <v>49.928896649912957</v>
      </c>
      <c r="D7" s="11">
        <f>HLOOKUP(D$3,'Qual F1'!$M$4:$BW$14,9,FALSE)</f>
        <v>55.330874784742193</v>
      </c>
      <c r="E7" s="11">
        <f>HLOOKUP(E$3,'Qual F1'!$M$4:$BW$14,9,FALSE)</f>
        <v>59.229019664087275</v>
      </c>
      <c r="F7" s="11">
        <f>HLOOKUP(F$3,'Qual F1'!$M$4:$BW$14,9,FALSE)</f>
        <v>68.877455605633045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15.26425026147556</v>
      </c>
      <c r="C8" s="11">
        <f>HLOOKUP(C$3,'Qual F1'!$M$4:$BW$14,8,FALSE)</f>
        <v>14.59066695969708</v>
      </c>
      <c r="D8" s="11">
        <f>HLOOKUP(D$3,'Qual F1'!$M$4:$BW$14,8,FALSE)</f>
        <v>16.242788660582573</v>
      </c>
      <c r="E8" s="11">
        <f>HLOOKUP(E$3,'Qual F1'!$M$4:$BW$14,8,FALSE)</f>
        <v>16.116705093744262</v>
      </c>
      <c r="F8" s="11">
        <f>HLOOKUP(F$3,'Qual F1'!$M$4:$BW$14,8,FALSE)</f>
        <v>18.100838191982657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15.179447150094109</v>
      </c>
      <c r="C9" s="11">
        <f>HLOOKUP(C$3,'Qual F1'!$M$4:$BW$14,7,FALSE)</f>
        <v>15.081213126444803</v>
      </c>
      <c r="D9" s="11">
        <f>HLOOKUP(D$3,'Qual F1'!$M$4:$BW$14,7,FALSE)</f>
        <v>16.400610595847475</v>
      </c>
      <c r="E9" s="11">
        <f>HLOOKUP(E$3,'Qual F1'!$M$4:$BW$14,7,FALSE)</f>
        <v>17.09311046199527</v>
      </c>
      <c r="F9" s="11">
        <f>HLOOKUP(F$3,'Qual F1'!$M$4:$BW$14,7,FALSE)</f>
        <v>19.774626151615553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55.741288917476375</v>
      </c>
      <c r="C10" s="11">
        <f>HLOOKUP(C$3,'Qual F1'!$M$4:$BW$14,6,FALSE)</f>
        <v>63.217014619003727</v>
      </c>
      <c r="D10" s="11">
        <f>HLOOKUP(D$3,'Qual F1'!$M$4:$BW$14,6,FALSE)</f>
        <v>60.006319295512611</v>
      </c>
      <c r="E10" s="11">
        <f>HLOOKUP(E$3,'Qual F1'!$M$4:$BW$14,6,FALSE)</f>
        <v>62.457562639678336</v>
      </c>
      <c r="F10" s="11">
        <f>HLOOKUP(F$3,'Qual F1'!$M$4:$BW$14,6,FALSE)</f>
        <v>63.19853378929183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61.755320593262574</v>
      </c>
      <c r="C11" s="11">
        <f>HLOOKUP(C$3,'Qual F1'!$M$4:$BW$14,5,FALSE)</f>
        <v>67.835308825060764</v>
      </c>
      <c r="D11" s="11">
        <f>HLOOKUP(D$3,'Qual F1'!$M$4:$BW$14,5,FALSE)</f>
        <v>58.336104101016268</v>
      </c>
      <c r="E11" s="11">
        <f>HLOOKUP(E$3,'Qual F1'!$M$4:$BW$14,5,FALSE)</f>
        <v>61.797536599669925</v>
      </c>
      <c r="F11" s="11">
        <f>HLOOKUP(F$3,'Qual F1'!$M$4:$BW$14,5,FALSE)</f>
        <v>55.106893336323822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40.632677662217844</v>
      </c>
      <c r="C12" s="11">
        <f>HLOOKUP(C$3,'Qual F1'!$M$4:$BW$14,4,FALSE)</f>
        <v>40.042421293979551</v>
      </c>
      <c r="D12" s="11">
        <f>HLOOKUP(D$3,'Qual F1'!$M$4:$BW$14,4,FALSE)</f>
        <v>36.363831929102822</v>
      </c>
      <c r="E12" s="11">
        <f>HLOOKUP(E$3,'Qual F1'!$M$4:$BW$14,4,FALSE)</f>
        <v>31.766064932152908</v>
      </c>
      <c r="F12" s="11">
        <f>HLOOKUP(F$3,'Qual F1'!$M$4:$BW$14,4,FALSE)</f>
        <v>20.095801598598975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22.803453260541822</v>
      </c>
      <c r="C13" s="11">
        <f>HLOOKUP(C$3,'Qual F1'!$M$4:$BW$14,3,FALSE)</f>
        <v>19.885536230497912</v>
      </c>
      <c r="D13" s="11">
        <f>HLOOKUP(D$3,'Qual F1'!$M$4:$BW$14,3,FALSE)</f>
        <v>19.562659740099704</v>
      </c>
      <c r="E13" s="11">
        <f>HLOOKUP(E$3,'Qual F1'!$M$4:$BW$14,3,FALSE)</f>
        <v>12.57946043057637</v>
      </c>
      <c r="F13" s="11">
        <f>HLOOKUP(F$3,'Qual F1'!$M$4:$BW$14,3,FALSE)</f>
        <v>7.9344920494972735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282.6309999999998</v>
      </c>
      <c r="C15" s="11">
        <f t="shared" ref="C15:F15" si="0">SUM(C5:C13)</f>
        <v>303.52999999999969</v>
      </c>
      <c r="D15" s="11">
        <f t="shared" si="0"/>
        <v>294.90999999999991</v>
      </c>
      <c r="E15" s="11">
        <f t="shared" si="0"/>
        <v>302.78200000000021</v>
      </c>
      <c r="F15" s="11">
        <f t="shared" si="0"/>
        <v>315.26199999999983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1.051787847031675</v>
      </c>
      <c r="C19" s="18">
        <f t="shared" si="1"/>
        <v>1.3738414976245199</v>
      </c>
      <c r="D19" s="18">
        <f t="shared" si="1"/>
        <v>1.3691694113550648</v>
      </c>
      <c r="E19" s="18">
        <f t="shared" si="1"/>
        <v>1.7271198479831391</v>
      </c>
      <c r="F19" s="18">
        <f t="shared" si="1"/>
        <v>2.4583280785529187</v>
      </c>
      <c r="G19" s="11"/>
    </row>
    <row r="20" spans="1:7" x14ac:dyDescent="0.2">
      <c r="A20" t="str">
        <f>$A6</f>
        <v>RQF7 Other higher degree</v>
      </c>
      <c r="B20" s="18">
        <f t="shared" si="1"/>
        <v>7.0416178411035171</v>
      </c>
      <c r="C20" s="18">
        <f t="shared" si="1"/>
        <v>9.4814091515379779</v>
      </c>
      <c r="D20" s="18">
        <f t="shared" si="1"/>
        <v>9.7077051921158972</v>
      </c>
      <c r="E20" s="18">
        <f t="shared" si="1"/>
        <v>12.059214933508441</v>
      </c>
      <c r="F20" s="18">
        <f t="shared" si="1"/>
        <v>17.262843289089442</v>
      </c>
      <c r="G20" s="11"/>
    </row>
    <row r="21" spans="1:7" x14ac:dyDescent="0.2">
      <c r="A21" t="str">
        <f>$A7</f>
        <v>RQF6 First degree</v>
      </c>
      <c r="B21" s="18">
        <f t="shared" si="1"/>
        <v>17.117757331820719</v>
      </c>
      <c r="C21" s="18">
        <f t="shared" si="1"/>
        <v>16.449410816035652</v>
      </c>
      <c r="D21" s="18">
        <f t="shared" si="1"/>
        <v>18.761952726168055</v>
      </c>
      <c r="E21" s="18">
        <f t="shared" si="1"/>
        <v>19.561605268505801</v>
      </c>
      <c r="F21" s="18">
        <f t="shared" si="1"/>
        <v>21.847687195295684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5.4007700009820478</v>
      </c>
      <c r="C22" s="18">
        <f t="shared" si="3"/>
        <v>4.8069933646417473</v>
      </c>
      <c r="D22" s="18">
        <f t="shared" si="3"/>
        <v>5.5077103728536088</v>
      </c>
      <c r="E22" s="18">
        <f t="shared" si="3"/>
        <v>5.3228742440912109</v>
      </c>
      <c r="F22" s="18">
        <f t="shared" si="3"/>
        <v>5.7415223502936179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5.3707651142635173</v>
      </c>
      <c r="C23" s="18">
        <f t="shared" si="4"/>
        <v>4.9686070986211641</v>
      </c>
      <c r="D23" s="18">
        <f t="shared" si="4"/>
        <v>5.5612256606583292</v>
      </c>
      <c r="E23" s="18">
        <f t="shared" si="4"/>
        <v>5.6453522540954415</v>
      </c>
      <c r="F23" s="18">
        <f t="shared" si="4"/>
        <v>6.2724420169939812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19.722284150527159</v>
      </c>
      <c r="C24" s="18">
        <f t="shared" si="5"/>
        <v>20.827270654961218</v>
      </c>
      <c r="D24" s="18">
        <f t="shared" si="5"/>
        <v>20.34733284578774</v>
      </c>
      <c r="E24" s="18">
        <f t="shared" si="5"/>
        <v>20.627898170855037</v>
      </c>
      <c r="F24" s="18">
        <f t="shared" si="5"/>
        <v>20.046353125112404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21.850158189746566</v>
      </c>
      <c r="C25" s="18">
        <f t="shared" si="6"/>
        <v>22.348798743142634</v>
      </c>
      <c r="D25" s="18">
        <f t="shared" si="6"/>
        <v>19.780985419625065</v>
      </c>
      <c r="E25" s="18">
        <f t="shared" si="6"/>
        <v>20.409910958930809</v>
      </c>
      <c r="F25" s="18">
        <f t="shared" si="6"/>
        <v>17.479713170735405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14.376582067153947</v>
      </c>
      <c r="C26" s="18">
        <f>C12/C$15*100</f>
        <v>13.192245014983559</v>
      </c>
      <c r="D26" s="18">
        <f t="shared" si="7"/>
        <v>12.33048453056961</v>
      </c>
      <c r="E26" s="18">
        <f t="shared" si="7"/>
        <v>10.491398079196546</v>
      </c>
      <c r="F26" s="18">
        <f t="shared" si="7"/>
        <v>6.3743177416241057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8.0682774573708613</v>
      </c>
      <c r="C27" s="18">
        <f>C13/C$15*100</f>
        <v>6.5514236584515313</v>
      </c>
      <c r="D27" s="18">
        <f t="shared" si="8"/>
        <v>6.6334338408666067</v>
      </c>
      <c r="E27" s="18">
        <f t="shared" si="8"/>
        <v>4.1546262428335767</v>
      </c>
      <c r="F27" s="18">
        <f t="shared" si="8"/>
        <v>2.5167930323024272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8.8297363798000674</v>
      </c>
      <c r="C33" s="18">
        <f t="shared" si="9"/>
        <v>-3.1703337612401961</v>
      </c>
      <c r="D33" s="18">
        <f t="shared" si="9"/>
        <v>5.3079523519955041</v>
      </c>
      <c r="E33" s="18">
        <f t="shared" si="9"/>
        <v>4.0125859640255612</v>
      </c>
      <c r="F33" s="18">
        <f>IF(F$3-D$3 &lt;&gt; 0,(EXP(LN(F5/D5)/(F$3-D$3))-1)*100,0)</f>
        <v>4.4425945695348856</v>
      </c>
    </row>
    <row r="34" spans="1:6" x14ac:dyDescent="0.2">
      <c r="A34" t="str">
        <f>$A20</f>
        <v>RQF7 Other higher degree</v>
      </c>
      <c r="B34" s="18">
        <f t="shared" si="9"/>
        <v>9.6593243782576277</v>
      </c>
      <c r="C34" s="18">
        <f t="shared" si="9"/>
        <v>-0.52096398806771305</v>
      </c>
      <c r="D34" s="18">
        <f t="shared" si="9"/>
        <v>4.9853262526712294</v>
      </c>
      <c r="E34" s="18">
        <f t="shared" si="9"/>
        <v>4.0719007560151788</v>
      </c>
      <c r="F34" s="18">
        <f t="shared" ref="F34:F43" si="10">IF(F$3-D$3 &lt;&gt; 0,(EXP(LN(F6/D6)/(F$3-D$3))-1)*100,0)</f>
        <v>4.375489460187687</v>
      </c>
    </row>
    <row r="35" spans="1:6" x14ac:dyDescent="0.2">
      <c r="A35" t="str">
        <f>$A21</f>
        <v>RQF6 First degree</v>
      </c>
      <c r="B35" s="18">
        <f t="shared" si="9"/>
        <v>0.7909009085351526</v>
      </c>
      <c r="C35" s="18">
        <f t="shared" si="9"/>
        <v>10.819342099038053</v>
      </c>
      <c r="D35" s="18">
        <f t="shared" si="9"/>
        <v>1.3709231743016304</v>
      </c>
      <c r="E35" s="18">
        <f t="shared" si="9"/>
        <v>1.5206185319995402</v>
      </c>
      <c r="F35" s="18">
        <f t="shared" si="10"/>
        <v>1.4706955337081551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-1.1219446049445025</v>
      </c>
      <c r="C36" s="18">
        <f t="shared" ref="C36:E36" si="12">IF(D$3-C$3 &lt;&gt; 0,(EXP(LN(D8/C8)/(D$3-C$3))-1)*100,0)</f>
        <v>11.323140370820939</v>
      </c>
      <c r="D36" s="18">
        <f t="shared" si="12"/>
        <v>-0.15573297036575173</v>
      </c>
      <c r="E36" s="18">
        <f t="shared" si="12"/>
        <v>1.1677852745074713</v>
      </c>
      <c r="F36" s="18">
        <f t="shared" si="10"/>
        <v>0.72467455310758488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-0.16218199973740965</v>
      </c>
      <c r="C37" s="18">
        <f t="shared" si="13"/>
        <v>8.7486162972467909</v>
      </c>
      <c r="D37" s="18">
        <f t="shared" si="13"/>
        <v>0.83056863618224952</v>
      </c>
      <c r="E37" s="18">
        <f t="shared" si="13"/>
        <v>1.4679107540050085</v>
      </c>
      <c r="F37" s="18">
        <f t="shared" si="10"/>
        <v>1.2550170132202387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3.1963279463621541</v>
      </c>
      <c r="C38" s="18">
        <f t="shared" si="14"/>
        <v>-5.0788467991431325</v>
      </c>
      <c r="D38" s="18">
        <f t="shared" si="14"/>
        <v>0.80396357101626403</v>
      </c>
      <c r="E38" s="18">
        <f t="shared" si="14"/>
        <v>0.11800730382280911</v>
      </c>
      <c r="F38" s="18">
        <f t="shared" si="10"/>
        <v>0.34613917000680949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2.3753398478953969</v>
      </c>
      <c r="C39" s="18">
        <f t="shared" si="15"/>
        <v>-14.003333792644511</v>
      </c>
      <c r="D39" s="18">
        <f t="shared" si="15"/>
        <v>1.1595172808485765</v>
      </c>
      <c r="E39" s="18">
        <f t="shared" si="15"/>
        <v>-1.1393466071234704</v>
      </c>
      <c r="F39" s="18">
        <f t="shared" si="10"/>
        <v>-0.37892272741378852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-0.36516133114768978</v>
      </c>
      <c r="C40" s="18">
        <f t="shared" si="16"/>
        <v>-9.1867305872180403</v>
      </c>
      <c r="D40" s="18">
        <f t="shared" si="16"/>
        <v>-2.6673034371191395</v>
      </c>
      <c r="E40" s="18">
        <f t="shared" si="16"/>
        <v>-4.4756279351613859</v>
      </c>
      <c r="F40" s="18">
        <f t="shared" si="10"/>
        <v>-3.8766172084897854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-3.3650621412596449</v>
      </c>
      <c r="C41" s="18">
        <f t="shared" si="17"/>
        <v>-1.6236750503263786</v>
      </c>
      <c r="D41" s="18">
        <f t="shared" si="17"/>
        <v>-8.4524297094447416</v>
      </c>
      <c r="E41" s="18">
        <f t="shared" si="17"/>
        <v>-4.5038832975553884</v>
      </c>
      <c r="F41" s="18">
        <f t="shared" si="10"/>
        <v>-5.8386343584315163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1.799455879727474</v>
      </c>
      <c r="C43" s="18">
        <f t="shared" ref="C43" si="18">IF(D$3-C$3 &lt;&gt; 0,(EXP(LN(D15/C15)/(D$3-C$3))-1)*100,0)</f>
        <v>-2.8399169769050103</v>
      </c>
      <c r="D43" s="18">
        <f>IF(E$3-D$3 &lt;&gt; 0,(EXP(LN(E15/D15)/(E$3-D$3))-1)*100,0)</f>
        <v>0.528247323497677</v>
      </c>
      <c r="E43" s="18">
        <f>IF(F$3-E$3 &lt;&gt; 0,(EXP(LN(F15/E15)/(F$3-E$3))-1)*100,0)</f>
        <v>0.40472645967131182</v>
      </c>
      <c r="F43" s="18">
        <f t="shared" si="10"/>
        <v>0.44588320814158422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1.1973425877956094</v>
      </c>
      <c r="C47" s="27">
        <f>D5-C5</f>
        <v>-0.13220358671248089</v>
      </c>
      <c r="D47" s="27">
        <f>E5-D5</f>
        <v>1.1915905070930917</v>
      </c>
      <c r="E47" s="27">
        <f>F5-E5</f>
        <v>2.5207662488871865</v>
      </c>
      <c r="F47" s="27">
        <f>F5-D5</f>
        <v>3.7123567559802781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8.8771262771739288</v>
      </c>
      <c r="C48" s="27">
        <f t="shared" si="20"/>
        <v>-0.14992781559421076</v>
      </c>
      <c r="D48" s="27">
        <f t="shared" si="20"/>
        <v>7.8841387779065677</v>
      </c>
      <c r="E48" s="27">
        <f t="shared" si="20"/>
        <v>17.910052850073569</v>
      </c>
      <c r="F48" s="27">
        <f t="shared" ref="F48:F57" si="21">F6-D6</f>
        <v>25.794191627980137</v>
      </c>
    </row>
    <row r="49" spans="1:6" x14ac:dyDescent="0.2">
      <c r="A49" t="str">
        <f t="shared" si="19"/>
        <v>RQF6 First degree</v>
      </c>
      <c r="B49" s="27">
        <f t="shared" ref="B49:E49" si="22">C7-B7</f>
        <v>1.5488079254147777</v>
      </c>
      <c r="C49" s="27">
        <f t="shared" si="22"/>
        <v>5.4019781348292355</v>
      </c>
      <c r="D49" s="27">
        <f t="shared" si="22"/>
        <v>3.8981448793450824</v>
      </c>
      <c r="E49" s="27">
        <f t="shared" si="22"/>
        <v>9.6484359415457703</v>
      </c>
      <c r="F49" s="27">
        <f t="shared" si="21"/>
        <v>13.546580820890853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-0.67358330177848025</v>
      </c>
      <c r="C50" s="27">
        <f t="shared" si="23"/>
        <v>1.6521217008854929</v>
      </c>
      <c r="D50" s="27">
        <f t="shared" si="23"/>
        <v>-0.1260835668383109</v>
      </c>
      <c r="E50" s="27">
        <f t="shared" si="23"/>
        <v>1.9841330982383951</v>
      </c>
      <c r="F50" s="27">
        <f t="shared" si="21"/>
        <v>1.8580495314000842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-9.8234023649306224E-2</v>
      </c>
      <c r="C51" s="27">
        <f t="shared" si="24"/>
        <v>1.3193974694026718</v>
      </c>
      <c r="D51" s="27">
        <f t="shared" si="24"/>
        <v>0.69249986614779502</v>
      </c>
      <c r="E51" s="27">
        <f t="shared" si="24"/>
        <v>2.6815156896202836</v>
      </c>
      <c r="F51" s="27">
        <f t="shared" si="21"/>
        <v>3.3740155557680787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7.4757257015273524</v>
      </c>
      <c r="C52" s="27">
        <f t="shared" si="25"/>
        <v>-3.210695323491116</v>
      </c>
      <c r="D52" s="27">
        <f t="shared" si="25"/>
        <v>2.4512433441657251</v>
      </c>
      <c r="E52" s="27">
        <f t="shared" si="25"/>
        <v>0.7409711496134932</v>
      </c>
      <c r="F52" s="27">
        <f t="shared" si="21"/>
        <v>3.1922144937792183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6.0799882317981897</v>
      </c>
      <c r="C53" s="27">
        <f>D11-C11</f>
        <v>-9.4992047240444961</v>
      </c>
      <c r="D53" s="27">
        <f t="shared" si="26"/>
        <v>3.4614324986536573</v>
      </c>
      <c r="E53" s="27">
        <f t="shared" si="26"/>
        <v>-6.6906432633461037</v>
      </c>
      <c r="F53" s="27">
        <f t="shared" si="21"/>
        <v>-3.2292107646924464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-0.59025636823829331</v>
      </c>
      <c r="C54" s="27">
        <f t="shared" si="27"/>
        <v>-3.6785893648767285</v>
      </c>
      <c r="D54" s="27">
        <f t="shared" si="27"/>
        <v>-4.5977669969499146</v>
      </c>
      <c r="E54" s="27">
        <f t="shared" si="27"/>
        <v>-11.670263333553933</v>
      </c>
      <c r="F54" s="27">
        <f t="shared" si="21"/>
        <v>-16.268030330503848</v>
      </c>
    </row>
    <row r="55" spans="1:6" x14ac:dyDescent="0.2">
      <c r="A55" t="str">
        <f t="shared" si="19"/>
        <v>No Qualification</v>
      </c>
      <c r="B55" s="27">
        <f t="shared" ref="B55:E55" si="28">C13-B13</f>
        <v>-2.9179170300439097</v>
      </c>
      <c r="C55" s="27">
        <f t="shared" si="28"/>
        <v>-0.3228764903982082</v>
      </c>
      <c r="D55" s="27">
        <f t="shared" si="28"/>
        <v>-6.983199309523334</v>
      </c>
      <c r="E55" s="27">
        <f t="shared" si="28"/>
        <v>-4.6449683810790967</v>
      </c>
      <c r="F55" s="27">
        <f t="shared" si="21"/>
        <v>-11.628167690602432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20.898999999999887</v>
      </c>
      <c r="C57" s="29">
        <f t="shared" ref="C57" si="29">D15-C15</f>
        <v>-8.6199999999997772</v>
      </c>
      <c r="D57" s="29">
        <f>E15-D15</f>
        <v>7.8720000000002983</v>
      </c>
      <c r="E57" s="29">
        <f>F15-E15</f>
        <v>12.47999999999962</v>
      </c>
      <c r="F57" s="29">
        <f t="shared" si="21"/>
        <v>20.351999999999919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Worcestershire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24.812299613762949</v>
      </c>
      <c r="N6" s="11">
        <v>23.31030934147288</v>
      </c>
      <c r="O6" s="11">
        <v>24.060525675838495</v>
      </c>
      <c r="P6" s="11">
        <v>24.971722071542512</v>
      </c>
      <c r="Q6" s="11">
        <v>21.92345659382632</v>
      </c>
      <c r="R6" s="11">
        <v>22.803453260541822</v>
      </c>
      <c r="S6" s="11">
        <v>21.285744724191524</v>
      </c>
      <c r="T6" s="11">
        <v>23.33241301553333</v>
      </c>
      <c r="U6" s="11">
        <v>18.188344397721291</v>
      </c>
      <c r="V6" s="11">
        <v>19.885536230497912</v>
      </c>
      <c r="W6" s="11">
        <v>19.562659740099704</v>
      </c>
      <c r="X6" s="11">
        <v>14.520945055471699</v>
      </c>
      <c r="Y6" s="11">
        <v>15.264915067292289</v>
      </c>
      <c r="Z6" s="11">
        <v>14.228590959827153</v>
      </c>
      <c r="AA6" s="11">
        <v>13.210024746429914</v>
      </c>
      <c r="AB6" s="11">
        <v>12.57946043057637</v>
      </c>
      <c r="AC6" s="11">
        <v>12.00452847121471</v>
      </c>
      <c r="AD6" s="11">
        <v>11.447576307624006</v>
      </c>
      <c r="AE6" s="11">
        <v>10.907720117162388</v>
      </c>
      <c r="AF6" s="11">
        <v>10.388082302451879</v>
      </c>
      <c r="AG6" s="11">
        <v>9.88924286828966</v>
      </c>
      <c r="AH6" s="11">
        <v>9.4082116987142417</v>
      </c>
      <c r="AI6" s="11">
        <v>8.946752958210034</v>
      </c>
      <c r="AJ6" s="11">
        <v>8.5034561046438295</v>
      </c>
      <c r="AK6" s="11">
        <v>8.0943993627702113</v>
      </c>
      <c r="AL6" s="11">
        <v>7.9344920494972735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47.246641913078733</v>
      </c>
      <c r="N7" s="11">
        <v>46.094162863854685</v>
      </c>
      <c r="O7" s="11">
        <v>42.038444408516135</v>
      </c>
      <c r="P7" s="11">
        <v>39.488980133802507</v>
      </c>
      <c r="Q7" s="11">
        <v>46.925727514577815</v>
      </c>
      <c r="R7" s="11">
        <v>40.632677662217844</v>
      </c>
      <c r="S7" s="11">
        <v>40.418194660834985</v>
      </c>
      <c r="T7" s="11">
        <v>43.356415862084887</v>
      </c>
      <c r="U7" s="11">
        <v>40.362412823547288</v>
      </c>
      <c r="V7" s="11">
        <v>40.042421293979551</v>
      </c>
      <c r="W7" s="11">
        <v>36.363831929102822</v>
      </c>
      <c r="X7" s="11">
        <v>36.579890794332982</v>
      </c>
      <c r="Y7" s="11">
        <v>35.074592141038259</v>
      </c>
      <c r="Z7" s="11">
        <v>33.97976313503532</v>
      </c>
      <c r="AA7" s="11">
        <v>32.919529829596229</v>
      </c>
      <c r="AB7" s="11">
        <v>31.766064932152908</v>
      </c>
      <c r="AC7" s="11">
        <v>30.580616667005291</v>
      </c>
      <c r="AD7" s="11">
        <v>29.383113390484432</v>
      </c>
      <c r="AE7" s="11">
        <v>28.195504139873172</v>
      </c>
      <c r="AF7" s="11">
        <v>27.011984233410871</v>
      </c>
      <c r="AG7" s="11">
        <v>25.844719309936167</v>
      </c>
      <c r="AH7" s="11">
        <v>24.681058586672361</v>
      </c>
      <c r="AI7" s="11">
        <v>23.525278238983351</v>
      </c>
      <c r="AJ7" s="11">
        <v>22.380404368709012</v>
      </c>
      <c r="AK7" s="11">
        <v>21.24361332608764</v>
      </c>
      <c r="AL7" s="11">
        <v>20.095801598598975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60.605858765491405</v>
      </c>
      <c r="N8" s="11">
        <v>60.214538147093997</v>
      </c>
      <c r="O8" s="11">
        <v>60.477912956343218</v>
      </c>
      <c r="P8" s="11">
        <v>58.442086850908105</v>
      </c>
      <c r="Q8" s="11">
        <v>58.476026260140337</v>
      </c>
      <c r="R8" s="11">
        <v>61.755320593262574</v>
      </c>
      <c r="S8" s="11">
        <v>64.224585286430184</v>
      </c>
      <c r="T8" s="11">
        <v>69.96733524913779</v>
      </c>
      <c r="U8" s="11">
        <v>70.97939837787797</v>
      </c>
      <c r="V8" s="11">
        <v>67.835308825060764</v>
      </c>
      <c r="W8" s="11">
        <v>58.336104101016268</v>
      </c>
      <c r="X8" s="11">
        <v>61.904147780804664</v>
      </c>
      <c r="Y8" s="11">
        <v>62.641973284937009</v>
      </c>
      <c r="Z8" s="11">
        <v>62.400054308430803</v>
      </c>
      <c r="AA8" s="11">
        <v>62.200805826495618</v>
      </c>
      <c r="AB8" s="11">
        <v>61.797536599669925</v>
      </c>
      <c r="AC8" s="11">
        <v>61.298522516963885</v>
      </c>
      <c r="AD8" s="11">
        <v>60.736453264856543</v>
      </c>
      <c r="AE8" s="11">
        <v>60.136492521396981</v>
      </c>
      <c r="AF8" s="11">
        <v>59.499764598488134</v>
      </c>
      <c r="AG8" s="11">
        <v>58.858770696638757</v>
      </c>
      <c r="AH8" s="11">
        <v>58.180124471630762</v>
      </c>
      <c r="AI8" s="11">
        <v>57.471043770863403</v>
      </c>
      <c r="AJ8" s="11">
        <v>56.733740864159451</v>
      </c>
      <c r="AK8" s="11">
        <v>55.959253642682739</v>
      </c>
      <c r="AL8" s="11">
        <v>55.106893336323822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52.362135729668282</v>
      </c>
      <c r="N9" s="11">
        <v>50.751503433234362</v>
      </c>
      <c r="O9" s="11">
        <v>54.587630017934899</v>
      </c>
      <c r="P9" s="11">
        <v>55.014111438480313</v>
      </c>
      <c r="Q9" s="11">
        <v>59.847896803099374</v>
      </c>
      <c r="R9" s="11">
        <v>55.741288917476375</v>
      </c>
      <c r="S9" s="11">
        <v>57.278962494696266</v>
      </c>
      <c r="T9" s="11">
        <v>63.557712539481301</v>
      </c>
      <c r="U9" s="11">
        <v>65.719023636776939</v>
      </c>
      <c r="V9" s="11">
        <v>63.217014619003727</v>
      </c>
      <c r="W9" s="11">
        <v>60.006319295512611</v>
      </c>
      <c r="X9" s="11">
        <v>61.013201050169997</v>
      </c>
      <c r="Y9" s="11">
        <v>61.499625766421815</v>
      </c>
      <c r="Z9" s="11">
        <v>61.835925390210853</v>
      </c>
      <c r="AA9" s="11">
        <v>62.236909455965765</v>
      </c>
      <c r="AB9" s="11">
        <v>62.457562639678336</v>
      </c>
      <c r="AC9" s="11">
        <v>62.600687165639805</v>
      </c>
      <c r="AD9" s="11">
        <v>62.704051080073398</v>
      </c>
      <c r="AE9" s="11">
        <v>62.795784196230592</v>
      </c>
      <c r="AF9" s="11">
        <v>62.876875686696515</v>
      </c>
      <c r="AG9" s="11">
        <v>62.973728056181237</v>
      </c>
      <c r="AH9" s="11">
        <v>63.053700619712977</v>
      </c>
      <c r="AI9" s="11">
        <v>63.122756597566244</v>
      </c>
      <c r="AJ9" s="11">
        <v>63.180981712288563</v>
      </c>
      <c r="AK9" s="11">
        <v>63.221554576665035</v>
      </c>
      <c r="AL9" s="11">
        <v>63.19853378929183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12.100017709854301</v>
      </c>
      <c r="N10" s="11">
        <v>12.016989591650956</v>
      </c>
      <c r="O10" s="11">
        <v>12.735372494804977</v>
      </c>
      <c r="P10" s="11">
        <v>12.538422738636656</v>
      </c>
      <c r="Q10" s="11">
        <v>13.761839068742024</v>
      </c>
      <c r="R10" s="11">
        <v>15.179447150094109</v>
      </c>
      <c r="S10" s="11">
        <v>15.927287772351402</v>
      </c>
      <c r="T10" s="11">
        <v>14.497601009208681</v>
      </c>
      <c r="U10" s="11">
        <v>14.462700474079078</v>
      </c>
      <c r="V10" s="11">
        <v>15.081213126444803</v>
      </c>
      <c r="W10" s="11">
        <v>16.400610595847475</v>
      </c>
      <c r="X10" s="11">
        <v>16.583555833226775</v>
      </c>
      <c r="Y10" s="11">
        <v>16.167366584073964</v>
      </c>
      <c r="Z10" s="11">
        <v>16.482346409284954</v>
      </c>
      <c r="AA10" s="11">
        <v>16.815547940026459</v>
      </c>
      <c r="AB10" s="11">
        <v>17.09311046199527</v>
      </c>
      <c r="AC10" s="11">
        <v>17.356905759136747</v>
      </c>
      <c r="AD10" s="11">
        <v>17.615388499060277</v>
      </c>
      <c r="AE10">
        <v>17.875348397817948</v>
      </c>
      <c r="AF10">
        <v>18.131659335371594</v>
      </c>
      <c r="AG10">
        <v>18.401179458782362</v>
      </c>
      <c r="AH10">
        <v>18.670070706729412</v>
      </c>
      <c r="AI10" s="11">
        <v>18.946885626324971</v>
      </c>
      <c r="AJ10" s="11">
        <v>19.235463579980717</v>
      </c>
      <c r="AK10" s="11">
        <v>19.515045117670457</v>
      </c>
      <c r="AL10" s="11">
        <v>19.774626151615553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14.224234240195971</v>
      </c>
      <c r="N11" s="11">
        <v>14.078484152105259</v>
      </c>
      <c r="O11" s="11">
        <v>14.820964828017331</v>
      </c>
      <c r="P11" s="11">
        <v>14.193256555966238</v>
      </c>
      <c r="Q11" s="11">
        <v>15.040050580137088</v>
      </c>
      <c r="R11" s="11">
        <v>15.26425026147556</v>
      </c>
      <c r="S11" s="11">
        <v>16.517718377930091</v>
      </c>
      <c r="T11" s="11">
        <v>15.530663597957783</v>
      </c>
      <c r="U11" s="11">
        <v>14.955093368291466</v>
      </c>
      <c r="V11" s="11">
        <v>14.59066695969708</v>
      </c>
      <c r="W11" s="11">
        <v>16.242788660582573</v>
      </c>
      <c r="X11" s="11">
        <v>16.090065487866823</v>
      </c>
      <c r="Y11" s="11">
        <v>15.542220567399031</v>
      </c>
      <c r="Z11" s="11">
        <v>15.72815917519128</v>
      </c>
      <c r="AA11" s="11">
        <v>15.943381112077107</v>
      </c>
      <c r="AB11" s="11">
        <v>16.116705093744262</v>
      </c>
      <c r="AC11" s="11">
        <v>16.281144792362838</v>
      </c>
      <c r="AD11" s="11">
        <v>16.44802090651207</v>
      </c>
      <c r="AE11">
        <v>16.609913631195411</v>
      </c>
      <c r="AF11">
        <v>16.804401291483035</v>
      </c>
      <c r="AG11">
        <v>17.007620981117402</v>
      </c>
      <c r="AH11">
        <v>17.216771312549074</v>
      </c>
      <c r="AI11" s="11">
        <v>17.437818643797605</v>
      </c>
      <c r="AJ11" s="11">
        <v>17.661354617797272</v>
      </c>
      <c r="AK11" s="11">
        <v>17.887713571263344</v>
      </c>
      <c r="AL11" s="11">
        <v>18.100838191982657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35.448958843302719</v>
      </c>
      <c r="N12" s="11">
        <v>37.003037190610364</v>
      </c>
      <c r="O12" s="11">
        <v>39.79849579352809</v>
      </c>
      <c r="P12" s="11">
        <v>40.455344572837198</v>
      </c>
      <c r="Q12" s="11">
        <v>44.709006235754941</v>
      </c>
      <c r="R12" s="11">
        <v>48.380088724498179</v>
      </c>
      <c r="S12" s="11">
        <v>51.628282890207032</v>
      </c>
      <c r="T12" s="11">
        <v>49.583837611263398</v>
      </c>
      <c r="U12" s="11">
        <v>49.361840894048605</v>
      </c>
      <c r="V12" s="11">
        <v>49.928896649912957</v>
      </c>
      <c r="W12" s="11">
        <v>55.330874784742193</v>
      </c>
      <c r="X12" s="11">
        <v>56.481554539425851</v>
      </c>
      <c r="Y12" s="11">
        <v>55.594113680674141</v>
      </c>
      <c r="Z12" s="11">
        <v>56.813120848447376</v>
      </c>
      <c r="AA12" s="11">
        <v>58.103520947360238</v>
      </c>
      <c r="AB12" s="11">
        <v>59.229019664087275</v>
      </c>
      <c r="AC12" s="11">
        <v>60.276105860142067</v>
      </c>
      <c r="AD12" s="11">
        <v>61.283660027702354</v>
      </c>
      <c r="AE12">
        <v>62.285343908778742</v>
      </c>
      <c r="AF12">
        <v>63.251514922720872</v>
      </c>
      <c r="AG12">
        <v>64.233438589449818</v>
      </c>
      <c r="AH12">
        <v>65.199916870794823</v>
      </c>
      <c r="AI12">
        <v>66.146332483931801</v>
      </c>
      <c r="AJ12">
        <v>67.077735838104687</v>
      </c>
      <c r="AK12">
        <v>67.998408248450161</v>
      </c>
      <c r="AL12">
        <v>68.877455605633045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16.291185233812811</v>
      </c>
      <c r="N13" s="11">
        <v>13.223280884857708</v>
      </c>
      <c r="O13" s="11">
        <v>15.303932798222943</v>
      </c>
      <c r="P13" s="11">
        <v>16.509770560989789</v>
      </c>
      <c r="Q13" s="11">
        <v>16.700742568815549</v>
      </c>
      <c r="R13" s="11">
        <v>19.901794920489269</v>
      </c>
      <c r="S13" s="11">
        <v>21.278072661767041</v>
      </c>
      <c r="T13" s="11">
        <v>22.263886437085453</v>
      </c>
      <c r="U13" s="11">
        <v>26.525262650129886</v>
      </c>
      <c r="V13" s="11">
        <v>28.778921197663198</v>
      </c>
      <c r="W13" s="11">
        <v>28.628993382068987</v>
      </c>
      <c r="X13" s="11">
        <v>28.781743948529712</v>
      </c>
      <c r="Y13" s="11">
        <v>31.187259642073446</v>
      </c>
      <c r="Z13" s="11">
        <v>32.941255944184213</v>
      </c>
      <c r="AA13" s="11">
        <v>34.766166235883155</v>
      </c>
      <c r="AB13" s="11">
        <v>36.513132159975555</v>
      </c>
      <c r="AC13" s="11">
        <v>38.239874397774898</v>
      </c>
      <c r="AD13" s="11">
        <v>39.967032044509672</v>
      </c>
      <c r="AE13">
        <v>41.712021327260075</v>
      </c>
      <c r="AF13">
        <v>43.474337607867298</v>
      </c>
      <c r="AG13">
        <v>45.268949512112535</v>
      </c>
      <c r="AH13">
        <v>47.076941797558938</v>
      </c>
      <c r="AI13">
        <v>48.902415624397882</v>
      </c>
      <c r="AJ13">
        <v>50.744921587729515</v>
      </c>
      <c r="AK13">
        <v>52.593396545028874</v>
      </c>
      <c r="AL13">
        <v>54.423185010049124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2.3646679508329016</v>
      </c>
      <c r="N14" s="11">
        <v>1.9916943951195765</v>
      </c>
      <c r="O14" s="11">
        <v>2.2887210267939975</v>
      </c>
      <c r="P14" s="11">
        <v>2.4373050768368212</v>
      </c>
      <c r="Q14" s="11">
        <v>2.5602543749065609</v>
      </c>
      <c r="R14" s="11">
        <v>2.9726785099440916</v>
      </c>
      <c r="S14" s="11">
        <v>3.1701511315913158</v>
      </c>
      <c r="T14" s="11">
        <v>3.2951346782477193</v>
      </c>
      <c r="U14" s="11">
        <v>3.9209233775276431</v>
      </c>
      <c r="V14" s="11">
        <v>4.170021097739701</v>
      </c>
      <c r="W14" s="11">
        <v>4.0378175110272201</v>
      </c>
      <c r="X14" s="11">
        <v>4.1058955101717833</v>
      </c>
      <c r="Y14" s="11">
        <v>4.4759332660899673</v>
      </c>
      <c r="Z14" s="11">
        <v>4.7237838293882382</v>
      </c>
      <c r="AA14" s="11">
        <v>4.9811139061653646</v>
      </c>
      <c r="AB14" s="11">
        <v>5.2294080181203118</v>
      </c>
      <c r="AC14" s="11">
        <v>5.4766143697595187</v>
      </c>
      <c r="AD14" s="11">
        <v>5.7257044791773346</v>
      </c>
      <c r="AE14">
        <v>5.97087176028462</v>
      </c>
      <c r="AF14">
        <v>6.2163800215100524</v>
      </c>
      <c r="AG14">
        <v>6.4673505274919316</v>
      </c>
      <c r="AH14">
        <v>6.7202039356376719</v>
      </c>
      <c r="AI14">
        <v>6.9757160559245381</v>
      </c>
      <c r="AJ14">
        <v>7.2319413265867762</v>
      </c>
      <c r="AK14">
        <v>7.4926156093816019</v>
      </c>
      <c r="AL14">
        <v>7.7501742670074982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Worcestershire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Worcestershire</v>
      </c>
      <c r="W1" s="203" t="str">
        <f>CONCATENATE("Shift-share Figure 1: Levels of Employment, ",C4," - ",F40,", ",Info!B5)</f>
        <v>Shift-share Figure 1: Levels of Employment, 2015 - 2035, Worcestershire</v>
      </c>
      <c r="AK1" s="203" t="str">
        <f>CONCATENATE("Shift-share Figure 1.1: Net Changes, ",C4,"-",F40,", ",Info!B5)</f>
        <v>Shift-share Figure 1.1: Net Changes, 2015-2035, Worcestershire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16.518810212049292</v>
      </c>
      <c r="C8" s="141">
        <f t="shared" ref="C8:C33" si="0">B8/B$35*100</f>
        <v>5.8446561813988192</v>
      </c>
      <c r="E8" s="151">
        <v>20.336488381732305</v>
      </c>
      <c r="F8" s="141">
        <f t="shared" ref="F8:F33" si="1">E8/E$35*100</f>
        <v>6.8958286873053849</v>
      </c>
      <c r="H8" s="151">
        <f>E8-B8</f>
        <v>3.8176781696830133</v>
      </c>
      <c r="I8" s="141">
        <f>IF(B8&lt;&gt;0,((E8/B8)-1)*100,0)</f>
        <v>23.111096505596329</v>
      </c>
      <c r="K8" s="207">
        <f t="shared" ref="K8:K33" si="2">(($E$35/$B$35)-1)*B8</f>
        <v>0.71766533251396591</v>
      </c>
      <c r="L8" s="141">
        <f>IF(B8&lt;&gt;0,K8/B8*100,0)</f>
        <v>4.3445340390827925</v>
      </c>
      <c r="N8" s="151">
        <f>H8-(K8+Q8)</f>
        <v>3.3106661025628354</v>
      </c>
      <c r="O8" s="141">
        <f>IF(B8&lt;&gt;0,N8/B8*100,0)</f>
        <v>20.041795141807132</v>
      </c>
      <c r="Q8" s="151">
        <v>-0.21065326539378804</v>
      </c>
      <c r="R8" s="141">
        <f>IF(B8&lt;&gt;0,Q8/B8*100,0)</f>
        <v>-1.2752326752935967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7.5573509253511304</v>
      </c>
      <c r="C9" s="141">
        <f t="shared" si="0"/>
        <v>2.6739285235346202</v>
      </c>
      <c r="E9" s="151">
        <v>8.6689565887879514</v>
      </c>
      <c r="F9" s="141">
        <f t="shared" si="1"/>
        <v>2.9395261567216955</v>
      </c>
      <c r="H9" s="151">
        <f t="shared" ref="H9:H32" si="3">E9-B9</f>
        <v>1.111605663436821</v>
      </c>
      <c r="I9" s="141">
        <f t="shared" ref="I9:I32" si="4">IF(B9&lt;&gt;0,((E9/B9)-1)*100,0)</f>
        <v>14.708932725459922</v>
      </c>
      <c r="K9" s="207">
        <f t="shared" si="2"/>
        <v>0.32833168340481828</v>
      </c>
      <c r="L9" s="141">
        <f t="shared" ref="L9:L32" si="5">IF(B9&lt;&gt;0,K9/B9*100,0)</f>
        <v>4.3445340390827925</v>
      </c>
      <c r="N9" s="151">
        <f t="shared" ref="N9:N31" si="6">H9-(K9+Q9)</f>
        <v>0.63420112563942455</v>
      </c>
      <c r="O9" s="141">
        <f>IF(B9&lt;&gt;0,N9/B9*100,0)</f>
        <v>8.3918443367767548</v>
      </c>
      <c r="Q9" s="151">
        <v>0.14907285439257817</v>
      </c>
      <c r="R9" s="141">
        <f>IF(B9&lt;&gt;0,Q9/B9*100,0)</f>
        <v>1.9725543496003786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14.134806965968288</v>
      </c>
      <c r="C10" s="141">
        <f t="shared" si="0"/>
        <v>5.0011523739321913</v>
      </c>
      <c r="E10" s="151">
        <v>17.226306905091448</v>
      </c>
      <c r="F10" s="141">
        <f t="shared" si="1"/>
        <v>5.8412081330207348</v>
      </c>
      <c r="H10" s="151">
        <f t="shared" si="3"/>
        <v>3.0914999391231603</v>
      </c>
      <c r="I10" s="141">
        <f t="shared" si="4"/>
        <v>21.871539855948651</v>
      </c>
      <c r="K10" s="207">
        <f t="shared" si="2"/>
        <v>0.61409149999513801</v>
      </c>
      <c r="L10" s="141">
        <f t="shared" si="5"/>
        <v>4.3445340390827933</v>
      </c>
      <c r="N10" s="151">
        <f t="shared" si="6"/>
        <v>2.5394078561665951</v>
      </c>
      <c r="O10" s="141">
        <f t="shared" ref="O10:O32" si="7">IF(B10&lt;&gt;0,N10/B10*100,0)</f>
        <v>17.965635203088436</v>
      </c>
      <c r="Q10" s="151">
        <v>-6.1999417038572917E-2</v>
      </c>
      <c r="R10" s="141">
        <f t="shared" ref="R10:R32" si="8">IF(B10&lt;&gt;0,Q10/B10*100,0)</f>
        <v>-0.43862938622257813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11.702974133255928</v>
      </c>
      <c r="C11" s="141">
        <f t="shared" si="0"/>
        <v>4.1407255868096318</v>
      </c>
      <c r="E11" s="151">
        <v>13.904516694158794</v>
      </c>
      <c r="F11" s="141">
        <f t="shared" si="1"/>
        <v>4.7148339134511534</v>
      </c>
      <c r="H11" s="151">
        <f>E11-B11</f>
        <v>2.2015425609028654</v>
      </c>
      <c r="I11" s="141">
        <f>IF(B11&lt;&gt;0,((E11/B11)-1)*100,0)</f>
        <v>18.81182113055193</v>
      </c>
      <c r="K11" s="207">
        <f t="shared" si="2"/>
        <v>0.50843969480435824</v>
      </c>
      <c r="L11" s="141">
        <f t="shared" si="5"/>
        <v>4.3445340390827933</v>
      </c>
      <c r="N11" s="151">
        <f t="shared" si="6"/>
        <v>1.495307107737792</v>
      </c>
      <c r="O11" s="141">
        <f t="shared" si="7"/>
        <v>12.777154684881603</v>
      </c>
      <c r="Q11" s="151">
        <v>0.19779575836071508</v>
      </c>
      <c r="R11" s="141">
        <f>IF(B11&lt;&gt;0,Q11/B11*100,0)</f>
        <v>1.6901324065875345</v>
      </c>
      <c r="T11" s="136"/>
    </row>
    <row r="12" spans="1:97" x14ac:dyDescent="0.2">
      <c r="A12" s="10" t="str">
        <f>name!$D8</f>
        <v>23 Teaching and other educational professionals</v>
      </c>
      <c r="B12" s="151">
        <v>10.881067285357572</v>
      </c>
      <c r="C12" s="141">
        <f t="shared" si="0"/>
        <v>3.8499199611357477</v>
      </c>
      <c r="E12" s="151">
        <v>11.822570644263758</v>
      </c>
      <c r="F12" s="141">
        <f t="shared" si="1"/>
        <v>4.0088741121914344</v>
      </c>
      <c r="H12" s="151">
        <f t="shared" si="3"/>
        <v>0.94150335890618564</v>
      </c>
      <c r="I12" s="141">
        <f t="shared" si="4"/>
        <v>8.6526747258804946</v>
      </c>
      <c r="K12" s="207">
        <f t="shared" si="2"/>
        <v>0.4727316720278617</v>
      </c>
      <c r="L12" s="141">
        <f t="shared" si="5"/>
        <v>4.3445340390827925</v>
      </c>
      <c r="N12" s="151">
        <f t="shared" si="6"/>
        <v>1.3413094848081402</v>
      </c>
      <c r="O12" s="141">
        <f t="shared" si="7"/>
        <v>12.327002945870142</v>
      </c>
      <c r="Q12" s="151">
        <v>-0.87253779792981612</v>
      </c>
      <c r="R12" s="141">
        <f t="shared" si="8"/>
        <v>-8.0188622590724368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13.402951049358148</v>
      </c>
      <c r="C13" s="141">
        <f t="shared" si="0"/>
        <v>4.7422084093245793</v>
      </c>
      <c r="E13" s="151">
        <v>17.665064049212287</v>
      </c>
      <c r="F13" s="141">
        <f t="shared" si="1"/>
        <v>5.9899847577946792</v>
      </c>
      <c r="H13" s="151">
        <f t="shared" si="3"/>
        <v>4.2621129998541392</v>
      </c>
      <c r="I13" s="141">
        <f t="shared" si="4"/>
        <v>31.799810237001847</v>
      </c>
      <c r="K13" s="207">
        <f t="shared" si="2"/>
        <v>0.58229577058096904</v>
      </c>
      <c r="L13" s="141">
        <f t="shared" si="5"/>
        <v>4.3445340390827925</v>
      </c>
      <c r="N13" s="151">
        <f>H13-(K13+Q13)</f>
        <v>3.8430423784669001</v>
      </c>
      <c r="O13" s="141">
        <f>IF(B13&lt;&gt;0,N13/B13*100,0)</f>
        <v>28.67310612651189</v>
      </c>
      <c r="Q13" s="151">
        <v>-0.16322514919372977</v>
      </c>
      <c r="R13" s="141">
        <f t="shared" si="8"/>
        <v>-1.2178299285928262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4.3801099499807945</v>
      </c>
      <c r="C14" s="141">
        <f t="shared" si="0"/>
        <v>1.5497627471794657</v>
      </c>
      <c r="E14" s="151">
        <v>5.4222141823334731</v>
      </c>
      <c r="F14" s="141">
        <f t="shared" si="1"/>
        <v>1.8385996345778284</v>
      </c>
      <c r="H14" s="151">
        <f t="shared" si="3"/>
        <v>1.0421042323526786</v>
      </c>
      <c r="I14" s="141">
        <f t="shared" si="4"/>
        <v>23.791736834305908</v>
      </c>
      <c r="K14" s="207">
        <f t="shared" si="2"/>
        <v>0.1902953677261679</v>
      </c>
      <c r="L14" s="141">
        <f>IF(B14&lt;&gt;0,K14/B14*100,0)</f>
        <v>4.3445340390827925</v>
      </c>
      <c r="N14" s="151">
        <f t="shared" si="6"/>
        <v>0.95144472249143341</v>
      </c>
      <c r="O14" s="141">
        <f t="shared" si="7"/>
        <v>21.721936968628043</v>
      </c>
      <c r="Q14" s="151">
        <v>-9.9635857864922739E-2</v>
      </c>
      <c r="R14" s="141">
        <f t="shared" si="8"/>
        <v>-2.2747341734049304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4.9099768797065559</v>
      </c>
      <c r="C15" s="141">
        <f t="shared" si="0"/>
        <v>1.7372393260847385</v>
      </c>
      <c r="E15" s="151">
        <v>5.7594159275098527</v>
      </c>
      <c r="F15" s="141">
        <f t="shared" si="1"/>
        <v>1.9529401944694496</v>
      </c>
      <c r="H15" s="151">
        <f t="shared" si="3"/>
        <v>0.84943904780329671</v>
      </c>
      <c r="I15" s="141">
        <f t="shared" si="4"/>
        <v>17.300265736771927</v>
      </c>
      <c r="K15" s="207">
        <f t="shared" si="2"/>
        <v>0.21331561684994649</v>
      </c>
      <c r="L15" s="141">
        <f t="shared" si="5"/>
        <v>4.3445340390827925</v>
      </c>
      <c r="N15" s="151">
        <f t="shared" si="6"/>
        <v>0.54047615085417477</v>
      </c>
      <c r="O15" s="141">
        <f t="shared" si="7"/>
        <v>11.007712746836321</v>
      </c>
      <c r="Q15" s="151">
        <v>9.5647280099175461E-2</v>
      </c>
      <c r="R15" s="141">
        <f t="shared" si="8"/>
        <v>1.9480189508528156</v>
      </c>
      <c r="T15" s="11"/>
    </row>
    <row r="16" spans="1:97" x14ac:dyDescent="0.2">
      <c r="A16" s="10" t="str">
        <f>name!$D12</f>
        <v>33 Protective service occupations</v>
      </c>
      <c r="B16" s="151">
        <v>2.6562526539235942</v>
      </c>
      <c r="C16" s="141">
        <f t="shared" si="0"/>
        <v>0.93983061091090325</v>
      </c>
      <c r="E16" s="151">
        <v>3.004315136113322</v>
      </c>
      <c r="F16" s="141">
        <f t="shared" si="1"/>
        <v>1.0187227073050498</v>
      </c>
      <c r="H16" s="151">
        <f t="shared" si="3"/>
        <v>0.3480624821897278</v>
      </c>
      <c r="I16" s="141">
        <f t="shared" si="4"/>
        <v>13.103515649221054</v>
      </c>
      <c r="K16" s="207">
        <f t="shared" si="2"/>
        <v>0.1154018007137506</v>
      </c>
      <c r="L16" s="141">
        <f t="shared" si="5"/>
        <v>4.3445340390827925</v>
      </c>
      <c r="N16" s="151">
        <f t="shared" si="6"/>
        <v>0.25853041700367035</v>
      </c>
      <c r="O16" s="141">
        <f t="shared" si="7"/>
        <v>9.7329000922329758</v>
      </c>
      <c r="Q16" s="151">
        <v>-2.5869735527693154E-2</v>
      </c>
      <c r="R16" s="141">
        <f t="shared" si="8"/>
        <v>-0.97391848209471132</v>
      </c>
      <c r="T16" s="11"/>
    </row>
    <row r="17" spans="1:20" x14ac:dyDescent="0.2">
      <c r="A17" s="10" t="str">
        <f>name!$D13</f>
        <v>34 Culture, media and sports occupations</v>
      </c>
      <c r="B17" s="151">
        <v>4.7806902325231277</v>
      </c>
      <c r="C17" s="141">
        <f t="shared" si="0"/>
        <v>1.6914953534902859</v>
      </c>
      <c r="E17" s="151">
        <v>5.3529129940346367</v>
      </c>
      <c r="F17" s="141">
        <f t="shared" si="1"/>
        <v>1.8151005371247624</v>
      </c>
      <c r="H17" s="151">
        <f t="shared" si="3"/>
        <v>0.57222276151150897</v>
      </c>
      <c r="I17" s="141">
        <f t="shared" si="4"/>
        <v>11.969459088117995</v>
      </c>
      <c r="K17" s="207">
        <f t="shared" si="2"/>
        <v>0.2076987144550736</v>
      </c>
      <c r="L17" s="141">
        <f t="shared" si="5"/>
        <v>4.3445340390827925</v>
      </c>
      <c r="N17" s="151">
        <f t="shared" si="6"/>
        <v>0.40052713488725944</v>
      </c>
      <c r="O17" s="141">
        <f t="shared" si="7"/>
        <v>8.3780189764746869</v>
      </c>
      <c r="Q17" s="151">
        <v>-3.6003087830824086E-2</v>
      </c>
      <c r="R17" s="141">
        <f t="shared" si="8"/>
        <v>-0.75309392743948111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15.513254460319002</v>
      </c>
      <c r="C18" s="141">
        <f t="shared" si="0"/>
        <v>5.4888722257356788</v>
      </c>
      <c r="E18" s="151">
        <v>17.645387728723392</v>
      </c>
      <c r="F18" s="141">
        <f t="shared" si="1"/>
        <v>5.9833127831282065</v>
      </c>
      <c r="H18" s="151">
        <f t="shared" si="3"/>
        <v>2.1321332684043899</v>
      </c>
      <c r="I18" s="141">
        <f t="shared" si="4"/>
        <v>13.743945694039406</v>
      </c>
      <c r="K18" s="207">
        <f t="shared" si="2"/>
        <v>0.67397862059808866</v>
      </c>
      <c r="L18" s="141">
        <f t="shared" si="5"/>
        <v>4.3445340390827925</v>
      </c>
      <c r="N18" s="151">
        <f t="shared" si="6"/>
        <v>1.4297773821311157</v>
      </c>
      <c r="O18" s="141">
        <f t="shared" si="7"/>
        <v>9.2164889436211492</v>
      </c>
      <c r="Q18" s="151">
        <v>2.837726567518541E-2</v>
      </c>
      <c r="R18" s="141">
        <f t="shared" si="8"/>
        <v>0.18292271133546456</v>
      </c>
      <c r="T18" s="11"/>
    </row>
    <row r="19" spans="1:20" x14ac:dyDescent="0.2">
      <c r="A19" s="10" t="str">
        <f>name!$D15</f>
        <v>41 Administrative occupations</v>
      </c>
      <c r="B19" s="151">
        <v>27.686964592795619</v>
      </c>
      <c r="C19" s="141">
        <f t="shared" si="0"/>
        <v>9.7961527903151566</v>
      </c>
      <c r="E19" s="151">
        <v>28.802876726253523</v>
      </c>
      <c r="F19" s="141">
        <f t="shared" si="1"/>
        <v>9.7666666868717673</v>
      </c>
      <c r="H19" s="151">
        <f t="shared" si="3"/>
        <v>1.1159121334579041</v>
      </c>
      <c r="I19" s="141">
        <f t="shared" si="4"/>
        <v>4.0304603623767088</v>
      </c>
      <c r="K19" s="207">
        <f t="shared" si="2"/>
        <v>1.2028696011228062</v>
      </c>
      <c r="L19" s="141">
        <f t="shared" si="5"/>
        <v>4.3445340390827925</v>
      </c>
      <c r="N19" s="151">
        <f t="shared" si="6"/>
        <v>-0.29906927986660481</v>
      </c>
      <c r="O19" s="141">
        <f t="shared" si="7"/>
        <v>-1.0801808152867185</v>
      </c>
      <c r="Q19" s="151">
        <v>0.21211181220170283</v>
      </c>
      <c r="R19" s="141">
        <f t="shared" si="8"/>
        <v>0.76610713858064494</v>
      </c>
      <c r="T19" s="11"/>
    </row>
    <row r="20" spans="1:20" x14ac:dyDescent="0.2">
      <c r="A20" s="10" t="str">
        <f>name!$D16</f>
        <v>42 Secretarial and related occupations</v>
      </c>
      <c r="B20" s="151">
        <v>6.4825770172920736</v>
      </c>
      <c r="C20" s="141">
        <f t="shared" si="0"/>
        <v>2.2936539223553241</v>
      </c>
      <c r="E20" s="151">
        <v>5.7601469605277344</v>
      </c>
      <c r="F20" s="141">
        <f t="shared" si="1"/>
        <v>1.9531880778975739</v>
      </c>
      <c r="H20" s="151">
        <f t="shared" si="3"/>
        <v>-0.72243005676433913</v>
      </c>
      <c r="I20" s="141">
        <f t="shared" si="4"/>
        <v>-11.144180082045752</v>
      </c>
      <c r="K20" s="207">
        <f t="shared" si="2"/>
        <v>0.28163776512601213</v>
      </c>
      <c r="L20" s="141">
        <f t="shared" si="5"/>
        <v>4.3445340390827925</v>
      </c>
      <c r="N20" s="151">
        <f t="shared" si="6"/>
        <v>-1.0672739714250048</v>
      </c>
      <c r="O20" s="141">
        <f t="shared" si="7"/>
        <v>-16.463729911393024</v>
      </c>
      <c r="Q20" s="151">
        <v>6.3206149534653588E-2</v>
      </c>
      <c r="R20" s="141">
        <f t="shared" si="8"/>
        <v>0.9750157902644756</v>
      </c>
      <c r="T20" s="11"/>
    </row>
    <row r="21" spans="1:20" x14ac:dyDescent="0.2">
      <c r="A21" s="10" t="str">
        <f>name!$D17</f>
        <v>51 Skilled agricultural and related trades</v>
      </c>
      <c r="B21" s="151">
        <v>4.3303802647780243</v>
      </c>
      <c r="C21" s="141">
        <f t="shared" si="0"/>
        <v>1.5321674780112677</v>
      </c>
      <c r="E21" s="151">
        <v>2.9961155528216894</v>
      </c>
      <c r="F21" s="141">
        <f t="shared" si="1"/>
        <v>1.0159423392973075</v>
      </c>
      <c r="H21" s="151">
        <f t="shared" si="3"/>
        <v>-1.3342647119563349</v>
      </c>
      <c r="I21" s="141">
        <f t="shared" si="4"/>
        <v>-30.811721612737621</v>
      </c>
      <c r="K21" s="207">
        <f t="shared" si="2"/>
        <v>0.18813484462500482</v>
      </c>
      <c r="L21" s="141">
        <f t="shared" si="5"/>
        <v>4.3445340390827925</v>
      </c>
      <c r="N21" s="151">
        <f t="shared" si="6"/>
        <v>-0.11216404670093594</v>
      </c>
      <c r="O21" s="141">
        <f t="shared" si="7"/>
        <v>-2.5901662173468609</v>
      </c>
      <c r="Q21" s="151">
        <v>-1.4102355098804038</v>
      </c>
      <c r="R21" s="141">
        <f t="shared" si="8"/>
        <v>-32.566089434473547</v>
      </c>
      <c r="T21" s="11"/>
    </row>
    <row r="22" spans="1:20" x14ac:dyDescent="0.2">
      <c r="A22" s="10" t="str">
        <f>name!$D18</f>
        <v>52 Skilled metal, electrical and electronic trades</v>
      </c>
      <c r="B22" s="151">
        <v>14.686889462892081</v>
      </c>
      <c r="C22" s="141">
        <f t="shared" si="0"/>
        <v>5.1964892254890955</v>
      </c>
      <c r="E22" s="151">
        <v>12.42166820004377</v>
      </c>
      <c r="F22" s="141">
        <f t="shared" si="1"/>
        <v>4.212020006118399</v>
      </c>
      <c r="H22" s="151">
        <f t="shared" si="3"/>
        <v>-2.2652212628483106</v>
      </c>
      <c r="I22" s="141">
        <f t="shared" si="4"/>
        <v>-15.423424194562251</v>
      </c>
      <c r="K22" s="207">
        <f t="shared" si="2"/>
        <v>0.63807691199781036</v>
      </c>
      <c r="L22" s="141">
        <f t="shared" si="5"/>
        <v>4.3445340390827925</v>
      </c>
      <c r="N22" s="151">
        <f t="shared" si="6"/>
        <v>-2.1778209069685022</v>
      </c>
      <c r="O22" s="141">
        <f t="shared" si="7"/>
        <v>-14.828333204733296</v>
      </c>
      <c r="Q22" s="151">
        <v>-0.72547726787761868</v>
      </c>
      <c r="R22" s="141">
        <f t="shared" si="8"/>
        <v>-4.9396250289117427</v>
      </c>
      <c r="T22" s="11"/>
    </row>
    <row r="23" spans="1:20" x14ac:dyDescent="0.2">
      <c r="A23" s="10" t="str">
        <f>name!$D19</f>
        <v>53 Skilled construction and building trades</v>
      </c>
      <c r="B23" s="151">
        <v>10.399316614569258</v>
      </c>
      <c r="C23" s="141">
        <f t="shared" si="0"/>
        <v>3.6794677917741727</v>
      </c>
      <c r="E23" s="151">
        <v>9.9273481333272056</v>
      </c>
      <c r="F23" s="141">
        <f t="shared" si="1"/>
        <v>3.3662297424052108</v>
      </c>
      <c r="H23" s="151">
        <f t="shared" si="3"/>
        <v>-0.47196848124205282</v>
      </c>
      <c r="I23" s="141">
        <f t="shared" si="4"/>
        <v>-4.5384566960951389</v>
      </c>
      <c r="K23" s="207">
        <f t="shared" si="2"/>
        <v>0.45180185015195373</v>
      </c>
      <c r="L23" s="141">
        <f t="shared" si="5"/>
        <v>4.3445340390827925</v>
      </c>
      <c r="N23" s="151">
        <f t="shared" si="6"/>
        <v>-1.3309369829551407</v>
      </c>
      <c r="O23" s="141">
        <f t="shared" si="7"/>
        <v>-12.798311968793428</v>
      </c>
      <c r="Q23" s="151">
        <v>0.4071666515611343</v>
      </c>
      <c r="R23" s="141">
        <f t="shared" si="8"/>
        <v>3.9153212336154959</v>
      </c>
      <c r="T23" s="11"/>
    </row>
    <row r="24" spans="1:20" x14ac:dyDescent="0.2">
      <c r="A24" s="10" t="str">
        <f>name!$D20</f>
        <v>54 Textiles, printing and other skilled trades</v>
      </c>
      <c r="B24" s="151">
        <v>5.7376167828545075</v>
      </c>
      <c r="C24" s="141">
        <f t="shared" si="0"/>
        <v>2.0300734112162178</v>
      </c>
      <c r="E24" s="151">
        <v>5.1508955328789821</v>
      </c>
      <c r="F24" s="141">
        <f t="shared" si="1"/>
        <v>1.7465991430873768</v>
      </c>
      <c r="H24" s="151">
        <f t="shared" si="3"/>
        <v>-0.58672124997552544</v>
      </c>
      <c r="I24" s="141">
        <f t="shared" si="4"/>
        <v>-10.225870290410487</v>
      </c>
      <c r="K24" s="207">
        <f t="shared" si="2"/>
        <v>0.24927271416324109</v>
      </c>
      <c r="L24" s="141">
        <f t="shared" si="5"/>
        <v>4.3445340390827925</v>
      </c>
      <c r="N24" s="151">
        <f t="shared" si="6"/>
        <v>-0.85803859154122297</v>
      </c>
      <c r="O24" s="141">
        <f t="shared" si="7"/>
        <v>-14.954616594563541</v>
      </c>
      <c r="Q24" s="151">
        <v>2.2044627402456361E-2</v>
      </c>
      <c r="R24" s="141">
        <f t="shared" si="8"/>
        <v>0.38421226507025436</v>
      </c>
      <c r="T24" s="11"/>
    </row>
    <row r="25" spans="1:20" x14ac:dyDescent="0.2">
      <c r="A25" s="10" t="str">
        <f>name!$D21</f>
        <v>61 Caring personal service occupations</v>
      </c>
      <c r="B25" s="151">
        <v>21.045743997020093</v>
      </c>
      <c r="C25" s="141">
        <f t="shared" si="0"/>
        <v>7.4463678779115163</v>
      </c>
      <c r="E25" s="151">
        <v>21.05579720079195</v>
      </c>
      <c r="F25" s="141">
        <f t="shared" si="1"/>
        <v>7.139736597874589</v>
      </c>
      <c r="H25" s="151">
        <f t="shared" si="3"/>
        <v>1.0053203771857255E-2</v>
      </c>
      <c r="I25" s="141">
        <f t="shared" si="4"/>
        <v>4.7768345815102364E-2</v>
      </c>
      <c r="K25" s="207">
        <f t="shared" si="2"/>
        <v>0.91433951172876138</v>
      </c>
      <c r="L25" s="141">
        <f t="shared" si="5"/>
        <v>4.3445340390827925</v>
      </c>
      <c r="N25" s="151">
        <f t="shared" si="6"/>
        <v>-0.97446910562771216</v>
      </c>
      <c r="O25" s="141">
        <f t="shared" si="7"/>
        <v>-4.6302430827139638</v>
      </c>
      <c r="Q25" s="151">
        <v>7.0182797670808081E-2</v>
      </c>
      <c r="R25" s="141">
        <f t="shared" si="8"/>
        <v>0.33347738944627187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6.4696831393279011</v>
      </c>
      <c r="C26" s="141">
        <f t="shared" si="0"/>
        <v>2.2890918332836465</v>
      </c>
      <c r="E26" s="151">
        <v>5.8640971883820496</v>
      </c>
      <c r="F26" s="141">
        <f t="shared" si="1"/>
        <v>1.988436196935353</v>
      </c>
      <c r="H26" s="151">
        <f t="shared" si="3"/>
        <v>-0.60558595094585144</v>
      </c>
      <c r="I26" s="141">
        <f t="shared" si="4"/>
        <v>-9.3603649190269635</v>
      </c>
      <c r="K26" s="207">
        <f t="shared" si="2"/>
        <v>0.28107758620890089</v>
      </c>
      <c r="L26" s="141">
        <f t="shared" si="5"/>
        <v>4.3445340390827925</v>
      </c>
      <c r="N26" s="151">
        <f t="shared" si="6"/>
        <v>-0.84910894695908756</v>
      </c>
      <c r="O26" s="141">
        <f t="shared" si="7"/>
        <v>-13.124428641605727</v>
      </c>
      <c r="Q26" s="151">
        <v>-3.7554590195664761E-2</v>
      </c>
      <c r="R26" s="141">
        <f t="shared" si="8"/>
        <v>-0.58047031650403347</v>
      </c>
      <c r="T26" s="11"/>
    </row>
    <row r="27" spans="1:20" x14ac:dyDescent="0.2">
      <c r="A27" s="10" t="str">
        <f>name!$D23</f>
        <v>63 Community and civil enforcement occupations</v>
      </c>
      <c r="B27" s="151">
        <v>0.25924546734317783</v>
      </c>
      <c r="C27" s="141">
        <f t="shared" si="0"/>
        <v>9.172577224125375E-2</v>
      </c>
      <c r="E27" s="151">
        <v>0.29850723337495816</v>
      </c>
      <c r="F27" s="141">
        <f t="shared" si="1"/>
        <v>0.10121977327827412</v>
      </c>
      <c r="H27" s="151">
        <f t="shared" si="3"/>
        <v>3.9261766031780332E-2</v>
      </c>
      <c r="I27" s="141">
        <f t="shared" si="4"/>
        <v>15.144629695610966</v>
      </c>
      <c r="K27" s="207">
        <f t="shared" si="2"/>
        <v>1.1263007573503625E-2</v>
      </c>
      <c r="L27" s="141">
        <f t="shared" si="5"/>
        <v>4.3445340390827925</v>
      </c>
      <c r="N27" s="151">
        <f t="shared" si="6"/>
        <v>1.4888435539126464E-2</v>
      </c>
      <c r="O27" s="141">
        <f t="shared" si="7"/>
        <v>5.7429877913420961</v>
      </c>
      <c r="Q27" s="151">
        <v>1.3110322919150244E-2</v>
      </c>
      <c r="R27" s="141">
        <f t="shared" si="8"/>
        <v>5.057107865186075</v>
      </c>
      <c r="T27" s="172"/>
    </row>
    <row r="28" spans="1:20" x14ac:dyDescent="0.2">
      <c r="A28" s="10" t="str">
        <f>name!$D24</f>
        <v>71 Sales occupations</v>
      </c>
      <c r="B28" s="151">
        <v>18.487794894167539</v>
      </c>
      <c r="C28" s="141">
        <f t="shared" si="0"/>
        <v>6.5413188553865451</v>
      </c>
      <c r="E28" s="151">
        <v>16.888929225220934</v>
      </c>
      <c r="F28" s="141">
        <f t="shared" si="1"/>
        <v>5.7268079160492817</v>
      </c>
      <c r="H28" s="151">
        <f t="shared" si="3"/>
        <v>-1.5988656689466048</v>
      </c>
      <c r="I28" s="141">
        <f t="shared" si="4"/>
        <v>-8.6482226685185122</v>
      </c>
      <c r="K28" s="207">
        <f t="shared" si="2"/>
        <v>0.80320854225291927</v>
      </c>
      <c r="L28" s="141">
        <f t="shared" si="5"/>
        <v>4.3445340390827925</v>
      </c>
      <c r="N28" s="151">
        <f>H28-(K28+Q28)</f>
        <v>-1.6009151724557396</v>
      </c>
      <c r="O28" s="141">
        <f t="shared" si="7"/>
        <v>-8.6593083795017129</v>
      </c>
      <c r="Q28" s="151">
        <v>-0.80115903874378458</v>
      </c>
      <c r="R28" s="141">
        <f t="shared" si="8"/>
        <v>-4.3334483280995899</v>
      </c>
      <c r="T28" s="11"/>
    </row>
    <row r="29" spans="1:20" x14ac:dyDescent="0.2">
      <c r="A29" s="10" t="str">
        <f>name!$D25</f>
        <v>72 Customer service occupations</v>
      </c>
      <c r="B29" s="151">
        <v>4.8631195940917502</v>
      </c>
      <c r="C29" s="141">
        <f t="shared" si="0"/>
        <v>1.7206603642529488</v>
      </c>
      <c r="E29" s="151">
        <v>5.9035579592206036</v>
      </c>
      <c r="F29" s="141">
        <f t="shared" si="1"/>
        <v>2.0018168116444355</v>
      </c>
      <c r="H29" s="151">
        <f t="shared" si="3"/>
        <v>1.0404383651288533</v>
      </c>
      <c r="I29" s="141">
        <f t="shared" si="4"/>
        <v>21.394463882666837</v>
      </c>
      <c r="K29" s="207">
        <f t="shared" si="2"/>
        <v>0.21127988612662102</v>
      </c>
      <c r="L29" s="141">
        <f t="shared" si="5"/>
        <v>4.3445340390827925</v>
      </c>
      <c r="N29" s="151">
        <f t="shared" si="6"/>
        <v>0.44065734784664035</v>
      </c>
      <c r="O29" s="141">
        <f t="shared" si="7"/>
        <v>9.0612073036821705</v>
      </c>
      <c r="Q29" s="151">
        <v>0.38850113115559198</v>
      </c>
      <c r="R29" s="141">
        <f t="shared" si="8"/>
        <v>7.98872253990187</v>
      </c>
      <c r="T29" s="11"/>
    </row>
    <row r="30" spans="1:20" x14ac:dyDescent="0.2">
      <c r="A30" s="10" t="str">
        <f>name!$D26</f>
        <v>81 Process, plant and machine operatives</v>
      </c>
      <c r="B30" s="151">
        <v>12.119905074565146</v>
      </c>
      <c r="C30" s="141">
        <f t="shared" si="0"/>
        <v>4.2882433542552478</v>
      </c>
      <c r="E30" s="151">
        <v>9.6704600819109903</v>
      </c>
      <c r="F30" s="141">
        <f t="shared" si="1"/>
        <v>3.2791224719104104</v>
      </c>
      <c r="H30" s="151">
        <f t="shared" si="3"/>
        <v>-2.4494449926541559</v>
      </c>
      <c r="I30" s="141">
        <f t="shared" si="4"/>
        <v>-20.210100471781466</v>
      </c>
      <c r="K30" s="207">
        <f t="shared" si="2"/>
        <v>0.52655340146900542</v>
      </c>
      <c r="L30" s="141">
        <f t="shared" si="5"/>
        <v>4.3445340390827916</v>
      </c>
      <c r="N30" s="151">
        <f t="shared" si="6"/>
        <v>-1.923610043125656</v>
      </c>
      <c r="O30" s="141">
        <f t="shared" si="7"/>
        <v>-15.87149430041781</v>
      </c>
      <c r="Q30" s="151">
        <v>-1.0523883509975054</v>
      </c>
      <c r="R30" s="141">
        <f t="shared" si="8"/>
        <v>-8.6831402104464459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11.020501374395678</v>
      </c>
      <c r="C31" s="141">
        <f t="shared" si="0"/>
        <v>3.8992542836403938</v>
      </c>
      <c r="E31" s="151">
        <v>11.82668890593459</v>
      </c>
      <c r="F31" s="141">
        <f t="shared" si="1"/>
        <v>4.0102705591314614</v>
      </c>
      <c r="H31" s="151">
        <f t="shared" si="3"/>
        <v>0.80618753153891198</v>
      </c>
      <c r="I31" s="141">
        <f t="shared" si="4"/>
        <v>7.3153435052597082</v>
      </c>
      <c r="K31" s="207">
        <f t="shared" si="2"/>
        <v>0.47878943348820724</v>
      </c>
      <c r="L31" s="141">
        <f t="shared" si="5"/>
        <v>4.3445340390827925</v>
      </c>
      <c r="N31" s="151">
        <f t="shared" si="6"/>
        <v>-0.6617057577928338</v>
      </c>
      <c r="O31" s="141">
        <f t="shared" si="7"/>
        <v>-6.00431627666413</v>
      </c>
      <c r="Q31" s="151">
        <v>0.98910385584353844</v>
      </c>
      <c r="R31" s="141">
        <f t="shared" si="8"/>
        <v>8.9751257428410511</v>
      </c>
      <c r="T31" s="11"/>
    </row>
    <row r="32" spans="1:20" x14ac:dyDescent="0.2">
      <c r="A32" s="10" t="str">
        <f>name!$D28</f>
        <v>91 Elementary trades and related occupations</v>
      </c>
      <c r="B32" s="151">
        <v>6.3052049007695761</v>
      </c>
      <c r="C32" s="141">
        <f t="shared" si="0"/>
        <v>2.2308964341383564</v>
      </c>
      <c r="E32" s="151">
        <v>4.9419015918479783</v>
      </c>
      <c r="F32" s="141">
        <f t="shared" si="1"/>
        <v>1.6757321188999963</v>
      </c>
      <c r="H32" s="151">
        <f t="shared" si="3"/>
        <v>-1.3633033089215978</v>
      </c>
      <c r="I32" s="141">
        <f t="shared" si="4"/>
        <v>-21.621871618402146</v>
      </c>
      <c r="K32" s="207">
        <f t="shared" si="2"/>
        <v>0.27393177314785067</v>
      </c>
      <c r="L32" s="141">
        <f t="shared" si="5"/>
        <v>4.3445340390827933</v>
      </c>
      <c r="N32" s="151">
        <f>H32-(K32+Q32)</f>
        <v>-1.4477185477736911</v>
      </c>
      <c r="O32" s="141">
        <f t="shared" si="7"/>
        <v>-22.960689946761146</v>
      </c>
      <c r="Q32" s="151">
        <v>-0.18951653429575741</v>
      </c>
      <c r="R32" s="141">
        <f t="shared" si="8"/>
        <v>-3.0057157107237886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26.297812075344101</v>
      </c>
      <c r="C33" s="141">
        <f t="shared" si="0"/>
        <v>9.3046453061922101</v>
      </c>
      <c r="E33" s="151">
        <v>26.592860275501792</v>
      </c>
      <c r="F33" s="141">
        <f t="shared" si="1"/>
        <v>9.0172799415081872</v>
      </c>
      <c r="H33" s="151">
        <f t="shared" ref="H33" si="9">E33-B33</f>
        <v>0.29504820015769084</v>
      </c>
      <c r="I33" s="141">
        <f>IF(B33&lt;&gt;0,((E33/B33)-1)*100,0)</f>
        <v>1.1219496105317361</v>
      </c>
      <c r="K33" s="207">
        <f t="shared" si="2"/>
        <v>1.1425173971473495</v>
      </c>
      <c r="L33" s="141">
        <f t="shared" ref="L33" si="10">IF(B33&lt;&gt;0,K33/B33*100,0)</f>
        <v>4.3445340390827925</v>
      </c>
      <c r="N33" s="151">
        <f>H33-(K33+Q33)</f>
        <v>-3.8974042929439259</v>
      </c>
      <c r="O33" s="141">
        <f t="shared" ref="O33" si="11">IF(B33&lt;&gt;0,N33/B33*100,0)</f>
        <v>-14.820260642892016</v>
      </c>
      <c r="Q33" s="151">
        <v>3.0499350959542673</v>
      </c>
      <c r="R33" s="141">
        <f t="shared" ref="R33" si="12">IF(B33&lt;&gt;0,Q33/B33*100,0)</f>
        <v>11.597676214340959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282.63099999999991</v>
      </c>
      <c r="C35" s="147">
        <f>B35/B$35*100</f>
        <v>100</v>
      </c>
      <c r="D35" s="145"/>
      <c r="E35" s="152">
        <f>SUM(E8:E33)</f>
        <v>294.90999999999997</v>
      </c>
      <c r="F35" s="147">
        <f t="shared" ref="F35" si="13">E35/E$35*100</f>
        <v>100</v>
      </c>
      <c r="G35" s="145"/>
      <c r="H35" s="152">
        <f>E35-B35</f>
        <v>12.279000000000053</v>
      </c>
      <c r="I35" s="147">
        <f>IF(B35&lt;&gt;0,((E35/B35)-1)*100,0)</f>
        <v>4.3445340390827925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Worcestershire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20.336488381732305</v>
      </c>
      <c r="C44" s="141">
        <f t="shared" ref="C44:C68" si="15">B44/B$71*100</f>
        <v>6.8958286873053849</v>
      </c>
      <c r="E44" s="151">
        <v>20.232161330437467</v>
      </c>
      <c r="F44" s="141">
        <f t="shared" ref="F44:F68" si="16">E44/E$71*100</f>
        <v>6.4175705700139822</v>
      </c>
      <c r="H44" s="151">
        <f>E44-B44</f>
        <v>-0.10432705129483821</v>
      </c>
      <c r="I44" s="141">
        <f>IF(B44&gt;0,((E44/B44)-1)*100,0)</f>
        <v>-0.51300425784696069</v>
      </c>
      <c r="K44" s="151">
        <f>(($E$71/$B$71)-1)*B44</f>
        <v>1.403439054440383</v>
      </c>
      <c r="L44" s="141">
        <f>IF(B44&gt;0,K44/B44*100,0)</f>
        <v>6.9010884676680595</v>
      </c>
      <c r="N44" s="151">
        <f>H44-(K44+Q44)</f>
        <v>-1.1489734770839899</v>
      </c>
      <c r="O44" s="141">
        <f>IF(B44&gt;0,N44/B44*100,0)</f>
        <v>-5.6498125709652038</v>
      </c>
      <c r="Q44" s="151">
        <v>-0.3587926286512314</v>
      </c>
      <c r="R44" s="141">
        <f>IF(B44&gt;0,Q44/B44*100,0)</f>
        <v>-1.7642801545498126</v>
      </c>
      <c r="T44" s="151"/>
    </row>
    <row r="45" spans="1:20" x14ac:dyDescent="0.2">
      <c r="A45" s="135" t="str">
        <f t="shared" si="14"/>
        <v>12 Other managers and proprietors</v>
      </c>
      <c r="B45" s="151">
        <v>8.6689565887879514</v>
      </c>
      <c r="C45" s="141">
        <f t="shared" si="15"/>
        <v>2.9395261567216955</v>
      </c>
      <c r="E45" s="151">
        <v>10.223174088315552</v>
      </c>
      <c r="F45" s="141">
        <f t="shared" si="16"/>
        <v>3.2427549429730056</v>
      </c>
      <c r="H45" s="151">
        <f t="shared" ref="H45:H71" si="17">E45-B45</f>
        <v>1.554217499527601</v>
      </c>
      <c r="I45" s="141">
        <f t="shared" ref="I45:I71" si="18">IF(B45&gt;0,((E45/B45)-1)*100,0)</f>
        <v>17.92854172943672</v>
      </c>
      <c r="K45" s="151">
        <f t="shared" ref="K45:K68" si="19">(($E$71/$B$71)-1)*B45</f>
        <v>0.59825236341599575</v>
      </c>
      <c r="L45" s="141">
        <f t="shared" ref="L45:L68" si="20">IF(B45&gt;0,K45/B45*100,0)</f>
        <v>6.9010884676680595</v>
      </c>
      <c r="N45" s="151">
        <f t="shared" ref="N45:N68" si="21">H45-(K45+Q45)</f>
        <v>0.68208748094470462</v>
      </c>
      <c r="O45" s="141">
        <f t="shared" ref="O45:O68" si="22">IF(B45&gt;0,N45/B45*100,0)</f>
        <v>7.8681612251569781</v>
      </c>
      <c r="Q45" s="151">
        <v>0.2738776551669006</v>
      </c>
      <c r="R45" s="141">
        <f>IF(B45&gt;0,Q45/B45*100,0)</f>
        <v>3.1592920366116726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17.226306905091448</v>
      </c>
      <c r="C46" s="141">
        <f t="shared" si="15"/>
        <v>5.8412081330207348</v>
      </c>
      <c r="E46" s="151">
        <v>23.898510284857615</v>
      </c>
      <c r="F46" s="141">
        <f t="shared" si="16"/>
        <v>7.5805235914438232</v>
      </c>
      <c r="H46" s="151">
        <f t="shared" si="17"/>
        <v>6.6722033797661666</v>
      </c>
      <c r="I46" s="141">
        <f t="shared" si="18"/>
        <v>38.732639657047521</v>
      </c>
      <c r="K46" s="151">
        <f t="shared" si="19"/>
        <v>1.1888026792323725</v>
      </c>
      <c r="L46" s="141">
        <f t="shared" si="20"/>
        <v>6.9010884676680595</v>
      </c>
      <c r="N46" s="151">
        <f t="shared" si="21"/>
        <v>5.8046008902335329</v>
      </c>
      <c r="O46" s="141">
        <f t="shared" si="22"/>
        <v>33.696142314275797</v>
      </c>
      <c r="Q46" s="151">
        <v>-0.32120018969973885</v>
      </c>
      <c r="R46" s="141">
        <f t="shared" ref="R46:R68" si="23">IF(B46&gt;0,Q46/B46*100,0)</f>
        <v>-1.8645911248963303</v>
      </c>
      <c r="T46" s="151"/>
    </row>
    <row r="47" spans="1:20" x14ac:dyDescent="0.2">
      <c r="A47" s="135" t="str">
        <f t="shared" si="14"/>
        <v>22 Health professionals</v>
      </c>
      <c r="B47" s="151">
        <v>13.904516694158794</v>
      </c>
      <c r="C47" s="141">
        <f t="shared" si="15"/>
        <v>4.7148339134511534</v>
      </c>
      <c r="E47" s="151">
        <v>14.745562656924948</v>
      </c>
      <c r="F47" s="141">
        <f t="shared" si="16"/>
        <v>4.6772407257852064</v>
      </c>
      <c r="H47" s="151">
        <f t="shared" si="17"/>
        <v>0.84104596276615418</v>
      </c>
      <c r="I47" s="141">
        <f t="shared" si="18"/>
        <v>6.0487248946917482</v>
      </c>
      <c r="K47" s="151">
        <f t="shared" si="19"/>
        <v>0.95956299806557266</v>
      </c>
      <c r="L47" s="141">
        <f t="shared" si="20"/>
        <v>6.9010884676680595</v>
      </c>
      <c r="N47" s="151">
        <f t="shared" si="21"/>
        <v>-0.51964724253360606</v>
      </c>
      <c r="O47" s="141">
        <f t="shared" si="22"/>
        <v>-3.737254979541337</v>
      </c>
      <c r="Q47" s="151">
        <v>0.40113020723418769</v>
      </c>
      <c r="R47" s="141">
        <f t="shared" si="23"/>
        <v>2.8848914065650346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11.822570644263758</v>
      </c>
      <c r="C48" s="141">
        <f t="shared" si="15"/>
        <v>4.0088741121914344</v>
      </c>
      <c r="E48" s="151">
        <v>13.009353532813019</v>
      </c>
      <c r="F48" s="141">
        <f t="shared" si="16"/>
        <v>4.1265212847767971</v>
      </c>
      <c r="H48" s="151">
        <f t="shared" si="17"/>
        <v>1.1867828885492617</v>
      </c>
      <c r="I48" s="141">
        <f t="shared" si="18"/>
        <v>10.038281218688105</v>
      </c>
      <c r="K48" s="151">
        <f t="shared" si="19"/>
        <v>0.81588605931319558</v>
      </c>
      <c r="L48" s="141">
        <f t="shared" si="20"/>
        <v>6.9010884676680595</v>
      </c>
      <c r="N48" s="151">
        <f t="shared" si="21"/>
        <v>8.946198078490708E-2</v>
      </c>
      <c r="O48" s="141">
        <f t="shared" si="22"/>
        <v>0.75670497962567485</v>
      </c>
      <c r="Q48" s="151">
        <v>0.28143484845115913</v>
      </c>
      <c r="R48" s="141">
        <f t="shared" si="23"/>
        <v>2.380487771394368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17.665064049212287</v>
      </c>
      <c r="C49" s="141">
        <f t="shared" si="15"/>
        <v>5.9899847577946792</v>
      </c>
      <c r="E49" s="151">
        <v>20.774058019900412</v>
      </c>
      <c r="F49" s="141">
        <f t="shared" si="16"/>
        <v>6.5894582981458036</v>
      </c>
      <c r="H49" s="151">
        <f t="shared" si="17"/>
        <v>3.1089939706881253</v>
      </c>
      <c r="I49" s="141">
        <f t="shared" si="18"/>
        <v>17.599675619782197</v>
      </c>
      <c r="K49" s="151">
        <f t="shared" si="19"/>
        <v>1.2190816979063654</v>
      </c>
      <c r="L49" s="141">
        <f t="shared" si="20"/>
        <v>6.9010884676680595</v>
      </c>
      <c r="N49" s="151">
        <f t="shared" si="21"/>
        <v>1.9546206654156764</v>
      </c>
      <c r="O49" s="141">
        <f t="shared" si="22"/>
        <v>11.064894301941894</v>
      </c>
      <c r="Q49" s="151">
        <v>-6.4708392633916478E-2</v>
      </c>
      <c r="R49" s="141">
        <f t="shared" si="23"/>
        <v>-0.36630714982775242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5.4222141823334731</v>
      </c>
      <c r="C50" s="141">
        <f t="shared" si="15"/>
        <v>1.8385996345778284</v>
      </c>
      <c r="E50" s="151">
        <v>5.4462410754247852</v>
      </c>
      <c r="F50" s="141">
        <f t="shared" si="16"/>
        <v>1.7275285557488018</v>
      </c>
      <c r="H50" s="151">
        <f t="shared" si="17"/>
        <v>2.4026893091312118E-2</v>
      </c>
      <c r="I50" s="141">
        <f t="shared" si="18"/>
        <v>0.443119587005536</v>
      </c>
      <c r="K50" s="151">
        <f t="shared" si="19"/>
        <v>0.37419179762927729</v>
      </c>
      <c r="L50" s="141">
        <f t="shared" si="20"/>
        <v>6.9010884676680595</v>
      </c>
      <c r="N50" s="151">
        <f t="shared" si="21"/>
        <v>-0.25787715710430931</v>
      </c>
      <c r="O50" s="141">
        <f t="shared" si="22"/>
        <v>-4.7559382280493159</v>
      </c>
      <c r="Q50" s="151">
        <v>-9.2287747433655878E-2</v>
      </c>
      <c r="R50" s="141">
        <f t="shared" si="23"/>
        <v>-1.7020306526131999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5.7594159275098527</v>
      </c>
      <c r="C51" s="141">
        <f t="shared" si="15"/>
        <v>1.9529401944694496</v>
      </c>
      <c r="E51" s="151">
        <v>10.986350779061981</v>
      </c>
      <c r="F51" s="141">
        <f t="shared" si="16"/>
        <v>3.4848319109381998</v>
      </c>
      <c r="H51" s="151">
        <f t="shared" si="17"/>
        <v>5.2269348515521283</v>
      </c>
      <c r="I51" s="141">
        <f t="shared" si="18"/>
        <v>90.754599378483363</v>
      </c>
      <c r="K51" s="151">
        <f t="shared" si="19"/>
        <v>0.39746238837841985</v>
      </c>
      <c r="L51" s="141">
        <f t="shared" si="20"/>
        <v>6.9010884676680595</v>
      </c>
      <c r="N51" s="151">
        <f t="shared" si="21"/>
        <v>4.6366345634738488</v>
      </c>
      <c r="O51" s="141">
        <f t="shared" si="22"/>
        <v>80.505291193278168</v>
      </c>
      <c r="Q51" s="151">
        <v>0.19283789969985976</v>
      </c>
      <c r="R51" s="141">
        <f t="shared" si="23"/>
        <v>3.348219717537146</v>
      </c>
      <c r="T51" s="151"/>
    </row>
    <row r="52" spans="1:20" x14ac:dyDescent="0.2">
      <c r="A52" s="135" t="str">
        <f t="shared" si="14"/>
        <v>33 Protective service occupations</v>
      </c>
      <c r="B52" s="151">
        <v>3.004315136113322</v>
      </c>
      <c r="C52" s="141">
        <f t="shared" si="15"/>
        <v>1.0187227073050498</v>
      </c>
      <c r="E52" s="151">
        <v>2.8380399791702127</v>
      </c>
      <c r="F52" s="141">
        <f t="shared" si="16"/>
        <v>0.90021632139941199</v>
      </c>
      <c r="H52" s="151">
        <f t="shared" si="17"/>
        <v>-0.16627515694310935</v>
      </c>
      <c r="I52" s="141">
        <f t="shared" si="18"/>
        <v>-5.5345444605461536</v>
      </c>
      <c r="K52" s="151">
        <f t="shared" si="19"/>
        <v>0.20733044539072243</v>
      </c>
      <c r="L52" s="141">
        <f t="shared" si="20"/>
        <v>6.9010884676680595</v>
      </c>
      <c r="N52" s="151">
        <f t="shared" si="21"/>
        <v>-0.33574303257698285</v>
      </c>
      <c r="O52" s="141">
        <f t="shared" si="22"/>
        <v>-11.175360019366448</v>
      </c>
      <c r="Q52" s="151">
        <v>-3.7862569756848936E-2</v>
      </c>
      <c r="R52" s="141">
        <f t="shared" si="23"/>
        <v>-1.2602729088477611</v>
      </c>
      <c r="T52" s="151"/>
    </row>
    <row r="53" spans="1:20" x14ac:dyDescent="0.2">
      <c r="A53" s="135" t="str">
        <f t="shared" si="14"/>
        <v>34 Culture, media and sports occupations</v>
      </c>
      <c r="B53" s="151">
        <v>5.3529129940346367</v>
      </c>
      <c r="C53" s="141">
        <f t="shared" si="15"/>
        <v>1.8151005371247624</v>
      </c>
      <c r="E53" s="151">
        <v>5.1276833145554255</v>
      </c>
      <c r="F53" s="141">
        <f t="shared" si="16"/>
        <v>1.6264831519673884</v>
      </c>
      <c r="H53" s="151">
        <f t="shared" si="17"/>
        <v>-0.22522967947921124</v>
      </c>
      <c r="I53" s="141">
        <f t="shared" si="18"/>
        <v>-4.2076095712784927</v>
      </c>
      <c r="K53" s="151">
        <f t="shared" si="19"/>
        <v>0.36940926131562934</v>
      </c>
      <c r="L53" s="141">
        <f t="shared" si="20"/>
        <v>6.9010884676680595</v>
      </c>
      <c r="N53" s="151">
        <f t="shared" si="21"/>
        <v>-0.46315292830349863</v>
      </c>
      <c r="O53" s="141">
        <f t="shared" si="22"/>
        <v>-8.6523530051701361</v>
      </c>
      <c r="Q53" s="151">
        <v>-0.13148601249134198</v>
      </c>
      <c r="R53" s="141">
        <f t="shared" si="23"/>
        <v>-2.4563450337764108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17.645387728723392</v>
      </c>
      <c r="C54" s="141">
        <f t="shared" si="15"/>
        <v>5.9833127831282065</v>
      </c>
      <c r="E54" s="151">
        <v>19.045062890615412</v>
      </c>
      <c r="F54" s="141">
        <f t="shared" si="16"/>
        <v>6.0410271109792557</v>
      </c>
      <c r="H54" s="151">
        <f t="shared" si="17"/>
        <v>1.39967516189202</v>
      </c>
      <c r="I54" s="141">
        <f t="shared" si="18"/>
        <v>7.93224373082837</v>
      </c>
      <c r="K54" s="151">
        <f t="shared" si="19"/>
        <v>1.2177238176222449</v>
      </c>
      <c r="L54" s="141">
        <f t="shared" si="20"/>
        <v>6.9010884676680595</v>
      </c>
      <c r="N54" s="151">
        <f t="shared" si="21"/>
        <v>0.28716741911606869</v>
      </c>
      <c r="O54" s="141">
        <f t="shared" si="22"/>
        <v>1.6274361523301288</v>
      </c>
      <c r="Q54" s="151">
        <v>-0.10521607484629368</v>
      </c>
      <c r="R54" s="141">
        <f t="shared" si="23"/>
        <v>-0.59628088916981736</v>
      </c>
      <c r="T54" s="151"/>
    </row>
    <row r="55" spans="1:20" x14ac:dyDescent="0.2">
      <c r="A55" s="135" t="str">
        <f t="shared" si="14"/>
        <v>41 Administrative occupations</v>
      </c>
      <c r="B55" s="151">
        <v>28.802876726253523</v>
      </c>
      <c r="C55" s="141">
        <f t="shared" si="15"/>
        <v>9.7666666868717673</v>
      </c>
      <c r="E55" s="151">
        <v>30.145095085635468</v>
      </c>
      <c r="F55" s="141">
        <f t="shared" si="16"/>
        <v>9.5619183680987518</v>
      </c>
      <c r="H55" s="151">
        <f t="shared" si="17"/>
        <v>1.3422183593819454</v>
      </c>
      <c r="I55" s="141">
        <f t="shared" si="18"/>
        <v>4.6600149427384441</v>
      </c>
      <c r="K55" s="151">
        <f t="shared" si="19"/>
        <v>1.9877120041121294</v>
      </c>
      <c r="L55" s="141">
        <f t="shared" si="20"/>
        <v>6.9010884676680595</v>
      </c>
      <c r="N55" s="151">
        <f t="shared" si="21"/>
        <v>-0.49208034738585105</v>
      </c>
      <c r="O55" s="141">
        <f t="shared" si="22"/>
        <v>-1.7084416673468068</v>
      </c>
      <c r="Q55" s="151">
        <v>-0.15341329734433293</v>
      </c>
      <c r="R55" s="141">
        <f t="shared" si="23"/>
        <v>-0.53263185758281673</v>
      </c>
      <c r="T55" s="151"/>
    </row>
    <row r="56" spans="1:20" x14ac:dyDescent="0.2">
      <c r="A56" s="135" t="str">
        <f t="shared" si="14"/>
        <v>42 Secretarial and related occupations</v>
      </c>
      <c r="B56" s="151">
        <v>5.7601469605277344</v>
      </c>
      <c r="C56" s="141">
        <f t="shared" si="15"/>
        <v>1.9531880778975739</v>
      </c>
      <c r="E56" s="151">
        <v>3.6163066675110755</v>
      </c>
      <c r="F56" s="141">
        <f t="shared" si="16"/>
        <v>1.1470797836437876</v>
      </c>
      <c r="H56" s="151">
        <f t="shared" si="17"/>
        <v>-2.1438402930166589</v>
      </c>
      <c r="I56" s="141">
        <f t="shared" si="18"/>
        <v>-37.218499939457175</v>
      </c>
      <c r="K56" s="151">
        <f t="shared" si="19"/>
        <v>0.39751283761371176</v>
      </c>
      <c r="L56" s="141">
        <f t="shared" si="20"/>
        <v>6.9010884676680595</v>
      </c>
      <c r="N56" s="151">
        <f t="shared" si="21"/>
        <v>-2.6371613800129401</v>
      </c>
      <c r="O56" s="141">
        <f t="shared" si="22"/>
        <v>-45.782883632735093</v>
      </c>
      <c r="Q56" s="151">
        <v>9.5808249382569668E-2</v>
      </c>
      <c r="R56" s="141">
        <f t="shared" si="23"/>
        <v>1.663295225609867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2.9961155528216894</v>
      </c>
      <c r="C57" s="141">
        <f t="shared" si="15"/>
        <v>1.0159423392973075</v>
      </c>
      <c r="E57" s="151">
        <v>3.1089033740810588</v>
      </c>
      <c r="F57" s="141">
        <f t="shared" si="16"/>
        <v>0.98613323968034861</v>
      </c>
      <c r="H57" s="151">
        <f t="shared" si="17"/>
        <v>0.11278782125936937</v>
      </c>
      <c r="I57" s="141">
        <f t="shared" si="18"/>
        <v>3.7644683347792807</v>
      </c>
      <c r="K57" s="151">
        <f t="shared" si="19"/>
        <v>0.20676458489378674</v>
      </c>
      <c r="L57" s="141">
        <f t="shared" si="20"/>
        <v>6.9010884676680595</v>
      </c>
      <c r="N57" s="151">
        <f t="shared" si="21"/>
        <v>-2.3881566075205363E-3</v>
      </c>
      <c r="O57" s="141">
        <f t="shared" si="22"/>
        <v>-7.9708427976731805E-2</v>
      </c>
      <c r="Q57" s="151">
        <v>-9.1588607026896834E-2</v>
      </c>
      <c r="R57" s="141">
        <f t="shared" si="23"/>
        <v>-3.056911704912058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12.42166820004377</v>
      </c>
      <c r="C58" s="141">
        <f t="shared" si="15"/>
        <v>4.212020006118399</v>
      </c>
      <c r="E58" s="151">
        <v>11.479293238440201</v>
      </c>
      <c r="F58" s="141">
        <f t="shared" si="16"/>
        <v>3.6411915290901558</v>
      </c>
      <c r="H58" s="151">
        <f t="shared" si="17"/>
        <v>-0.94237496160356926</v>
      </c>
      <c r="I58" s="141">
        <f t="shared" si="18"/>
        <v>-7.5865410863272693</v>
      </c>
      <c r="K58" s="151">
        <f t="shared" si="19"/>
        <v>0.85723031164521124</v>
      </c>
      <c r="L58" s="141">
        <f t="shared" si="20"/>
        <v>6.9010884676680595</v>
      </c>
      <c r="N58" s="151">
        <f t="shared" si="21"/>
        <v>-0.92202184166252399</v>
      </c>
      <c r="O58" s="141">
        <f t="shared" si="22"/>
        <v>-7.4226893426381739</v>
      </c>
      <c r="Q58" s="151">
        <v>-0.87758343158625651</v>
      </c>
      <c r="R58" s="141">
        <f t="shared" si="23"/>
        <v>-7.0649402113571531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9.9273481333272056</v>
      </c>
      <c r="C59" s="141">
        <f t="shared" si="15"/>
        <v>3.3662297424052108</v>
      </c>
      <c r="E59" s="151">
        <v>8.2828593402519104</v>
      </c>
      <c r="F59" s="141">
        <f t="shared" si="16"/>
        <v>2.6272939143480389</v>
      </c>
      <c r="H59" s="151">
        <f t="shared" si="17"/>
        <v>-1.6444887930752952</v>
      </c>
      <c r="I59" s="141">
        <f t="shared" si="18"/>
        <v>-16.565237473183448</v>
      </c>
      <c r="K59" s="151">
        <f t="shared" si="19"/>
        <v>0.68509507717430418</v>
      </c>
      <c r="L59" s="141">
        <f t="shared" si="20"/>
        <v>6.9010884676680595</v>
      </c>
      <c r="N59" s="151">
        <f t="shared" si="21"/>
        <v>-1.815211673920317</v>
      </c>
      <c r="O59" s="141">
        <f t="shared" si="22"/>
        <v>-18.2849603896377</v>
      </c>
      <c r="Q59" s="151">
        <v>-0.51437219632928222</v>
      </c>
      <c r="R59" s="141">
        <f t="shared" si="23"/>
        <v>-5.1813655512138022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5.1508955328789821</v>
      </c>
      <c r="C60" s="141">
        <f t="shared" si="15"/>
        <v>1.7465991430873768</v>
      </c>
      <c r="E60" s="151">
        <v>5.1684189143869563</v>
      </c>
      <c r="F60" s="141">
        <f t="shared" si="16"/>
        <v>1.6394043412739114</v>
      </c>
      <c r="H60" s="151">
        <f t="shared" si="17"/>
        <v>1.7523381507974278E-2</v>
      </c>
      <c r="I60" s="141">
        <f t="shared" si="18"/>
        <v>0.34020067765148099</v>
      </c>
      <c r="K60" s="151">
        <f t="shared" si="19"/>
        <v>0.35546785760114069</v>
      </c>
      <c r="L60" s="141">
        <f t="shared" si="20"/>
        <v>6.9010884676680595</v>
      </c>
      <c r="N60" s="151">
        <f t="shared" si="21"/>
        <v>-0.46731580712854393</v>
      </c>
      <c r="O60" s="141">
        <f t="shared" si="22"/>
        <v>-9.0725157236366591</v>
      </c>
      <c r="Q60" s="151">
        <v>0.12937133103537748</v>
      </c>
      <c r="R60" s="141">
        <f t="shared" si="23"/>
        <v>2.511627933620082</v>
      </c>
      <c r="T60" s="151"/>
    </row>
    <row r="61" spans="1:20" x14ac:dyDescent="0.2">
      <c r="A61" s="135" t="str">
        <f t="shared" si="14"/>
        <v>61 Caring personal service occupations</v>
      </c>
      <c r="B61" s="151">
        <v>21.05579720079195</v>
      </c>
      <c r="C61" s="141">
        <f t="shared" si="15"/>
        <v>7.139736597874589</v>
      </c>
      <c r="E61" s="151">
        <v>24.056083664238603</v>
      </c>
      <c r="F61" s="141">
        <f t="shared" si="16"/>
        <v>7.6305053143856911</v>
      </c>
      <c r="H61" s="151">
        <f t="shared" si="17"/>
        <v>3.0002864634466526</v>
      </c>
      <c r="I61" s="141">
        <f t="shared" si="18"/>
        <v>14.249218088659244</v>
      </c>
      <c r="K61" s="151">
        <f t="shared" si="19"/>
        <v>1.4530791923994273</v>
      </c>
      <c r="L61" s="141">
        <f t="shared" si="20"/>
        <v>6.9010884676680595</v>
      </c>
      <c r="N61" s="151">
        <f t="shared" si="21"/>
        <v>0.80128838604379649</v>
      </c>
      <c r="O61" s="141">
        <f t="shared" si="22"/>
        <v>3.8055476047881882</v>
      </c>
      <c r="Q61" s="151">
        <v>0.74591888500342907</v>
      </c>
      <c r="R61" s="141">
        <f t="shared" si="23"/>
        <v>3.542582016202994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5.8640971883820496</v>
      </c>
      <c r="C62" s="141">
        <f t="shared" si="15"/>
        <v>1.988436196935353</v>
      </c>
      <c r="E62" s="151">
        <v>5.475198359891646</v>
      </c>
      <c r="F62" s="141">
        <f t="shared" si="16"/>
        <v>1.7367137047572017</v>
      </c>
      <c r="H62" s="151">
        <f t="shared" si="17"/>
        <v>-0.38889882849040358</v>
      </c>
      <c r="I62" s="141">
        <f t="shared" si="18"/>
        <v>-6.6318619217445747</v>
      </c>
      <c r="K62" s="151">
        <f t="shared" si="19"/>
        <v>0.40468653480028055</v>
      </c>
      <c r="L62" s="141">
        <f t="shared" si="20"/>
        <v>6.9010884676680595</v>
      </c>
      <c r="N62" s="151">
        <f t="shared" si="21"/>
        <v>-0.77344506626595766</v>
      </c>
      <c r="O62" s="141">
        <f t="shared" si="22"/>
        <v>-13.189499447558733</v>
      </c>
      <c r="Q62" s="151">
        <v>-2.0140297024726445E-2</v>
      </c>
      <c r="R62" s="141">
        <f t="shared" si="23"/>
        <v>-0.34345094185390385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0.29850723337495816</v>
      </c>
      <c r="C63" s="141">
        <f t="shared" si="15"/>
        <v>0.10121977327827412</v>
      </c>
      <c r="E63" s="151">
        <v>0.24603016043983633</v>
      </c>
      <c r="F63" s="141">
        <f t="shared" si="16"/>
        <v>7.8039903458024265E-2</v>
      </c>
      <c r="H63" s="151">
        <f t="shared" si="17"/>
        <v>-5.2477072935121827E-2</v>
      </c>
      <c r="I63" s="141">
        <f t="shared" si="18"/>
        <v>-17.579832937986062</v>
      </c>
      <c r="K63" s="151">
        <f t="shared" si="19"/>
        <v>2.0600248257594218E-2</v>
      </c>
      <c r="L63" s="141">
        <f t="shared" si="20"/>
        <v>6.9010884676680595</v>
      </c>
      <c r="N63" s="151">
        <f t="shared" si="21"/>
        <v>-8.000207341361916E-2</v>
      </c>
      <c r="O63" s="141">
        <f t="shared" si="22"/>
        <v>-26.800715181708075</v>
      </c>
      <c r="Q63" s="151">
        <v>6.9247522209031145E-3</v>
      </c>
      <c r="R63" s="141">
        <f t="shared" si="23"/>
        <v>2.3197937760539489</v>
      </c>
      <c r="T63" s="151"/>
    </row>
    <row r="64" spans="1:20" x14ac:dyDescent="0.2">
      <c r="A64" s="135" t="str">
        <f t="shared" si="14"/>
        <v>71 Sales occupations</v>
      </c>
      <c r="B64" s="151">
        <v>16.888929225220934</v>
      </c>
      <c r="C64" s="141">
        <f t="shared" si="15"/>
        <v>5.7268079160492817</v>
      </c>
      <c r="E64" s="151">
        <v>16.116586906330511</v>
      </c>
      <c r="F64" s="141">
        <f t="shared" si="16"/>
        <v>5.1121248061391862</v>
      </c>
      <c r="H64" s="151">
        <f t="shared" si="17"/>
        <v>-0.77234231889042348</v>
      </c>
      <c r="I64" s="141">
        <f t="shared" si="18"/>
        <v>-4.5730685977240837</v>
      </c>
      <c r="K64" s="151">
        <f t="shared" si="19"/>
        <v>1.1655199470743425</v>
      </c>
      <c r="L64" s="141">
        <f t="shared" si="20"/>
        <v>6.9010884676680595</v>
      </c>
      <c r="N64" s="151">
        <f t="shared" si="21"/>
        <v>-1.6902425036150142</v>
      </c>
      <c r="O64" s="141">
        <f t="shared" si="22"/>
        <v>-10.007990921596765</v>
      </c>
      <c r="Q64" s="151">
        <v>-0.24761976234975183</v>
      </c>
      <c r="R64" s="141">
        <f t="shared" si="23"/>
        <v>-1.4661661437953748</v>
      </c>
      <c r="T64" s="151"/>
    </row>
    <row r="65" spans="1:20" x14ac:dyDescent="0.2">
      <c r="A65" s="135" t="str">
        <f t="shared" si="14"/>
        <v>72 Customer service occupations</v>
      </c>
      <c r="B65" s="151">
        <v>5.9035579592206036</v>
      </c>
      <c r="C65" s="141">
        <f t="shared" si="15"/>
        <v>2.0018168116444355</v>
      </c>
      <c r="E65" s="151">
        <v>7.6782769259291799</v>
      </c>
      <c r="F65" s="141">
        <f t="shared" si="16"/>
        <v>2.4355224942838603</v>
      </c>
      <c r="H65" s="151">
        <f t="shared" si="17"/>
        <v>1.7747189667085763</v>
      </c>
      <c r="I65" s="141">
        <f t="shared" si="18"/>
        <v>30.061853867915222</v>
      </c>
      <c r="K65" s="151">
        <f t="shared" si="19"/>
        <v>0.40740975750587294</v>
      </c>
      <c r="L65" s="141">
        <f t="shared" si="20"/>
        <v>6.9010884676680595</v>
      </c>
      <c r="N65" s="151">
        <f t="shared" si="21"/>
        <v>1.3255293683153542</v>
      </c>
      <c r="O65" s="141">
        <f t="shared" si="22"/>
        <v>22.45305928173444</v>
      </c>
      <c r="Q65" s="151">
        <v>4.1779840887349255E-2</v>
      </c>
      <c r="R65" s="141">
        <f t="shared" si="23"/>
        <v>0.70770611851272647</v>
      </c>
      <c r="T65" s="151"/>
    </row>
    <row r="66" spans="1:20" x14ac:dyDescent="0.2">
      <c r="A66" s="135" t="str">
        <f t="shared" si="14"/>
        <v>81 Process, plant and machine operatives</v>
      </c>
      <c r="B66" s="151">
        <v>9.6704600819109903</v>
      </c>
      <c r="C66" s="141">
        <f t="shared" si="15"/>
        <v>3.2791224719104104</v>
      </c>
      <c r="E66" s="151">
        <v>9.5223077314946583</v>
      </c>
      <c r="F66" s="141">
        <f t="shared" si="16"/>
        <v>3.0204425942532445</v>
      </c>
      <c r="H66" s="151">
        <f t="shared" si="17"/>
        <v>-0.14815235041633201</v>
      </c>
      <c r="I66" s="141">
        <f t="shared" si="18"/>
        <v>-1.5320093269756363</v>
      </c>
      <c r="K66" s="151">
        <f t="shared" si="19"/>
        <v>0.66736700548320249</v>
      </c>
      <c r="L66" s="141">
        <f t="shared" si="20"/>
        <v>6.9010884676680595</v>
      </c>
      <c r="N66" s="151">
        <f t="shared" si="21"/>
        <v>-0.10177124891479228</v>
      </c>
      <c r="O66" s="141">
        <f t="shared" si="22"/>
        <v>-1.0523930407939923</v>
      </c>
      <c r="Q66" s="151">
        <v>-0.71374810698474223</v>
      </c>
      <c r="R66" s="141">
        <f t="shared" si="23"/>
        <v>-7.3807047538497015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11.82668890593459</v>
      </c>
      <c r="C67" s="141">
        <f t="shared" si="15"/>
        <v>4.0102705591314614</v>
      </c>
      <c r="E67" s="151">
        <v>12.20130010464025</v>
      </c>
      <c r="F67" s="141">
        <f t="shared" si="16"/>
        <v>3.8702095731931716</v>
      </c>
      <c r="H67" s="151">
        <f t="shared" si="17"/>
        <v>0.37461119870565973</v>
      </c>
      <c r="I67" s="141">
        <f t="shared" si="18"/>
        <v>3.1675069978181369</v>
      </c>
      <c r="K67" s="151">
        <f t="shared" si="19"/>
        <v>0.81617026419442984</v>
      </c>
      <c r="L67" s="141">
        <f t="shared" si="20"/>
        <v>6.9010884676680595</v>
      </c>
      <c r="N67" s="151">
        <f t="shared" si="21"/>
        <v>-0.61430195509196117</v>
      </c>
      <c r="O67" s="141">
        <f t="shared" si="22"/>
        <v>-5.1942006759280419</v>
      </c>
      <c r="Q67" s="151">
        <v>0.17274288960319109</v>
      </c>
      <c r="R67" s="141">
        <f t="shared" si="23"/>
        <v>1.4606192060781216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4.9419015918479783</v>
      </c>
      <c r="C68" s="141">
        <f t="shared" si="15"/>
        <v>1.6757321188999963</v>
      </c>
      <c r="E68" s="151">
        <v>9.824355552409104</v>
      </c>
      <c r="F68" s="141">
        <f t="shared" si="16"/>
        <v>3.1162511030219657</v>
      </c>
      <c r="H68" s="151">
        <f t="shared" si="17"/>
        <v>4.8824539605611257</v>
      </c>
      <c r="I68" s="141">
        <f t="shared" si="18"/>
        <v>98.797069707237469</v>
      </c>
      <c r="K68" s="151">
        <f t="shared" si="19"/>
        <v>0.34104500083852507</v>
      </c>
      <c r="L68" s="141">
        <f t="shared" si="20"/>
        <v>6.9010884676680595</v>
      </c>
      <c r="N68" s="151">
        <f t="shared" si="21"/>
        <v>4.6395489653124748</v>
      </c>
      <c r="O68" s="141">
        <f t="shared" si="22"/>
        <v>93.881856590704757</v>
      </c>
      <c r="Q68" s="151">
        <v>-9.8140005589874096E-2</v>
      </c>
      <c r="R68" s="141">
        <f t="shared" si="23"/>
        <v>-1.9858753511353422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26.592860275501792</v>
      </c>
      <c r="C69" s="141">
        <f t="shared" ref="C69" si="25">B69/B$71*100</f>
        <v>9.0172799415081872</v>
      </c>
      <c r="E69" s="151">
        <v>22.014786022242532</v>
      </c>
      <c r="F69" s="141">
        <f t="shared" ref="F69" si="26">E69/E$71*100</f>
        <v>6.9830128662009825</v>
      </c>
      <c r="H69" s="151">
        <f t="shared" ref="H69" si="27">E69-B69</f>
        <v>-4.5780742532592598</v>
      </c>
      <c r="I69" s="141">
        <f t="shared" ref="I69" si="28">IF(B69&gt;0,((E69/B69)-1)*100,0)</f>
        <v>-17.215426267917223</v>
      </c>
      <c r="K69" s="151">
        <f t="shared" ref="K69" si="29">(($E$71/$B$71)-1)*B69</f>
        <v>1.8351968136957346</v>
      </c>
      <c r="L69" s="141">
        <f t="shared" ref="L69" si="30">IF(B69&gt;0,K69/B69*100,0)</f>
        <v>6.9010884676680595</v>
      </c>
      <c r="N69" s="151">
        <f t="shared" ref="N69" si="31">H69-(K69+Q69)</f>
        <v>-7.8996038280194663</v>
      </c>
      <c r="O69" s="141">
        <f t="shared" ref="O69" si="32">IF(B69&gt;0,N69/B69*100,0)</f>
        <v>-29.705732088160662</v>
      </c>
      <c r="Q69" s="151">
        <v>1.4863327610644717</v>
      </c>
      <c r="R69" s="141">
        <f t="shared" ref="R69" si="33">IF(B69&gt;0,Q69/B69*100,0)</f>
        <v>5.5892173525753819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294.90999999999997</v>
      </c>
      <c r="C71" s="147">
        <f>B71/B$71*100</f>
        <v>100</v>
      </c>
      <c r="D71" s="145"/>
      <c r="E71" s="152">
        <f>SUM(E44:E69)</f>
        <v>315.26199999999983</v>
      </c>
      <c r="F71" s="147">
        <f>E71/E$71*100</f>
        <v>100</v>
      </c>
      <c r="G71" s="145"/>
      <c r="H71" s="152">
        <f t="shared" si="17"/>
        <v>20.351999999999862</v>
      </c>
      <c r="I71" s="147">
        <f t="shared" si="18"/>
        <v>6.9010884676680595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Worcestershire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Worcestershire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Worcestershire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Worcestershire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20.336488381732277</v>
      </c>
      <c r="C7" s="11">
        <f t="shared" si="2"/>
        <v>20.232161330437467</v>
      </c>
      <c r="D7" s="11">
        <f t="shared" si="2"/>
        <v>-0.10432705129480646</v>
      </c>
      <c r="E7" s="11">
        <f t="shared" si="2"/>
        <v>9.7790175475090741</v>
      </c>
      <c r="F7" s="11">
        <f t="shared" si="2"/>
        <v>9.6746904962142661</v>
      </c>
      <c r="G7" s="200">
        <f>IF(B7&gt;0,(1+(E7/B7))^(1/($C$6-$B$6))-1,0)</f>
        <v>2.6520468225864624E-2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13.873175263336901</v>
      </c>
      <c r="R7" s="11">
        <v>12.715015423226593</v>
      </c>
      <c r="S7" s="345">
        <f>R7-Q7</f>
        <v>-1.1581598401103079</v>
      </c>
      <c r="T7" s="345">
        <v>5.8002439783856463</v>
      </c>
      <c r="U7" s="345">
        <f>SUM(S7:T7)</f>
        <v>4.6420841382753384</v>
      </c>
      <c r="V7" s="346">
        <f>IF(Q7&gt;0,(1+(T7/Q7))^(1/($C$6-$B$6))-1,0)</f>
        <v>2.3560689710482974E-2</v>
      </c>
      <c r="X7" s="10" t="str">
        <f>name!B4</f>
        <v>Agriculture</v>
      </c>
      <c r="Y7" s="11">
        <v>2.9089999999999958</v>
      </c>
      <c r="Z7" s="11">
        <v>3.0470000000000046</v>
      </c>
      <c r="AA7" s="345">
        <f>Z7-Y7</f>
        <v>0.13800000000000878</v>
      </c>
      <c r="AB7" s="11">
        <v>1.5449733251615867</v>
      </c>
      <c r="AC7" s="345">
        <f>SUM(AA7:AB7)</f>
        <v>1.6829733251615955</v>
      </c>
      <c r="AD7" s="348">
        <f>IF(Y7&gt;0,(1+(AB7/Y7))^(1/($C$6-$B$6))-1,0)</f>
        <v>2.8806247086223591E-2</v>
      </c>
    </row>
    <row r="8" spans="1:30" x14ac:dyDescent="0.2">
      <c r="A8" s="10" t="str">
        <f>name!D5</f>
        <v>12 Other managers and proprietors</v>
      </c>
      <c r="B8" s="11">
        <f t="shared" si="2"/>
        <v>8.6689565887879532</v>
      </c>
      <c r="C8" s="11">
        <f t="shared" si="2"/>
        <v>10.223174088315561</v>
      </c>
      <c r="D8" s="11">
        <f t="shared" si="2"/>
        <v>1.5542174995276044</v>
      </c>
      <c r="E8" s="11">
        <f t="shared" si="2"/>
        <v>5.3213930425087526</v>
      </c>
      <c r="F8" s="11">
        <f t="shared" si="2"/>
        <v>6.8756105420363562</v>
      </c>
      <c r="G8" s="200">
        <f t="shared" ref="G8:G33" si="3">IF(B8&gt;0,(1+(E8/B8))^(1/($C$6-$B$6))-1,0)</f>
        <v>3.242247288833533E-2</v>
      </c>
      <c r="H8" s="11"/>
      <c r="I8" s="10" t="str">
        <f>name!E4</f>
        <v>Managers, directors and senior officials</v>
      </c>
      <c r="J8" s="11">
        <f t="array" ref="J8:J16">MMULT(aggregation!$B$13:$AA$21,B7:B32)</f>
        <v>29.00544497052023</v>
      </c>
      <c r="K8" s="11">
        <f t="array" ref="K8:K16">MMULT(aggregation!$B$13:$AA$21,C7:C32)</f>
        <v>30.45533541875303</v>
      </c>
      <c r="L8" s="11">
        <f t="array" ref="L8:L16">MMULT(aggregation!$B$13:$AA$21,D7:D32)</f>
        <v>1.4498904482327979</v>
      </c>
      <c r="M8" s="11">
        <f t="array" ref="M8:M16">MMULT(aggregation!$B$13:$AA$21,E7:E32)</f>
        <v>15.100410590017827</v>
      </c>
      <c r="N8" s="11">
        <f t="array" ref="N8:N16">MMULT(aggregation!$B$13:$AA$21,F7:F32)</f>
        <v>16.550301038250623</v>
      </c>
      <c r="O8" s="11"/>
      <c r="P8" s="10" t="str">
        <f>name!D5</f>
        <v>12 Other managers and proprietors</v>
      </c>
      <c r="Q8" s="11">
        <v>4.8159201562098657</v>
      </c>
      <c r="R8" s="11">
        <v>6.1823076800498207</v>
      </c>
      <c r="S8" s="345">
        <f t="shared" ref="S8:S31" si="4">R8-Q8</f>
        <v>1.366387523839955</v>
      </c>
      <c r="T8" s="345">
        <v>2.8896517461150024</v>
      </c>
      <c r="U8" s="345">
        <f t="shared" ref="U8:U31" si="5">SUM(S8:T8)</f>
        <v>4.2560392699549574</v>
      </c>
      <c r="V8" s="346">
        <f t="shared" ref="V8:V33" si="6">IF(Q8&gt;0,(1+(T8/Q8))^(1/($C$6-$B$6))-1,0)</f>
        <v>3.1830528965768767E-2</v>
      </c>
      <c r="X8" s="10" t="str">
        <f>name!B5</f>
        <v>Mining and quarrying</v>
      </c>
      <c r="Y8" s="11">
        <v>0.22500000000000001</v>
      </c>
      <c r="Z8" s="11">
        <v>9.9999999999999992E-2</v>
      </c>
      <c r="AA8" s="345">
        <f t="shared" ref="AA8:AA29" si="7">Z8-Y8</f>
        <v>-0.125</v>
      </c>
      <c r="AB8" s="11">
        <v>6.2965609286406377E-2</v>
      </c>
      <c r="AC8" s="345">
        <f t="shared" ref="AC8:AC29" si="8">SUM(AA8:AB8)</f>
        <v>-6.2034390713593623E-2</v>
      </c>
      <c r="AD8" s="348">
        <f t="shared" ref="AD8:AD29" si="9">IF(Y8&gt;0,(1+(AB8/Y8))^(1/($C$6-$B$6))-1,0)</f>
        <v>1.6585413124153181E-2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17.226306905091437</v>
      </c>
      <c r="C9" s="11">
        <f t="shared" si="2"/>
        <v>23.898510284857629</v>
      </c>
      <c r="D9" s="11">
        <f t="shared" si="2"/>
        <v>6.6722033797661933</v>
      </c>
      <c r="E9" s="11">
        <f t="shared" si="2"/>
        <v>7.8137379692307896</v>
      </c>
      <c r="F9" s="11">
        <f t="shared" si="2"/>
        <v>14.485941348996983</v>
      </c>
      <c r="G9" s="200">
        <f t="shared" si="3"/>
        <v>2.524941030299499E-2</v>
      </c>
      <c r="H9" s="11"/>
      <c r="I9" s="10" t="str">
        <f>name!E5</f>
        <v>Professional occupations</v>
      </c>
      <c r="J9" s="11">
        <v>60.618458292726274</v>
      </c>
      <c r="K9" s="11">
        <v>72.427484494495957</v>
      </c>
      <c r="L9" s="11">
        <v>11.809026201769679</v>
      </c>
      <c r="M9" s="11">
        <v>30.371691188258719</v>
      </c>
      <c r="N9" s="11">
        <v>42.180717390028398</v>
      </c>
      <c r="O9" s="11"/>
      <c r="P9" s="10" t="str">
        <f>name!D6</f>
        <v>21 Science, research, engineering and technology professionals</v>
      </c>
      <c r="Q9" s="11">
        <v>14.147790616634492</v>
      </c>
      <c r="R9" s="11">
        <v>18.690312331148849</v>
      </c>
      <c r="S9" s="345">
        <f t="shared" si="4"/>
        <v>4.5425217145143577</v>
      </c>
      <c r="T9" s="345">
        <v>5.5752024544827323</v>
      </c>
      <c r="U9" s="345">
        <f t="shared" si="5"/>
        <v>10.117724168997089</v>
      </c>
      <c r="V9" s="346">
        <f t="shared" si="6"/>
        <v>2.2395540625611998E-2</v>
      </c>
      <c r="X9" s="10" t="str">
        <f>name!B6</f>
        <v>Food drink and tobacco</v>
      </c>
      <c r="Y9" s="11">
        <v>3.9109999999999996</v>
      </c>
      <c r="Z9" s="11">
        <v>3.8359999999999821</v>
      </c>
      <c r="AA9" s="345">
        <f t="shared" si="7"/>
        <v>-7.5000000000017497E-2</v>
      </c>
      <c r="AB9" s="11">
        <v>1.7226032691260611</v>
      </c>
      <c r="AC9" s="345">
        <f t="shared" si="8"/>
        <v>1.6476032691260436</v>
      </c>
      <c r="AD9" s="348">
        <f t="shared" si="9"/>
        <v>2.4628809840848476E-2</v>
      </c>
    </row>
    <row r="10" spans="1:30" x14ac:dyDescent="0.2">
      <c r="A10" s="10" t="str">
        <f>name!D7</f>
        <v>22 Health professionals</v>
      </c>
      <c r="B10" s="11">
        <f t="shared" si="2"/>
        <v>13.904516694158788</v>
      </c>
      <c r="C10" s="11">
        <f t="shared" si="2"/>
        <v>14.745562656924946</v>
      </c>
      <c r="D10" s="11">
        <f t="shared" si="2"/>
        <v>0.8410459627661574</v>
      </c>
      <c r="E10" s="11">
        <f t="shared" si="2"/>
        <v>7.3906011836635219</v>
      </c>
      <c r="F10" s="11">
        <f t="shared" si="2"/>
        <v>8.2316471464296797</v>
      </c>
      <c r="G10" s="200">
        <f t="shared" si="3"/>
        <v>2.8825239649493684E-2</v>
      </c>
      <c r="H10" s="11"/>
      <c r="I10" s="10" t="str">
        <f>name!E6</f>
        <v>Associate professional occupations</v>
      </c>
      <c r="J10" s="11">
        <v>37.184245968714663</v>
      </c>
      <c r="K10" s="11">
        <v>43.443378038827845</v>
      </c>
      <c r="L10" s="11">
        <v>6.2591320701131865</v>
      </c>
      <c r="M10" s="11">
        <v>18.973081805952845</v>
      </c>
      <c r="N10" s="11">
        <v>25.232213876066027</v>
      </c>
      <c r="O10" s="11"/>
      <c r="P10" s="10" t="str">
        <f>name!D7</f>
        <v>22 Health professionals</v>
      </c>
      <c r="Q10" s="11">
        <v>3.6080400151282808</v>
      </c>
      <c r="R10" s="11">
        <v>3.7987302962217173</v>
      </c>
      <c r="S10" s="345">
        <f t="shared" si="4"/>
        <v>0.19069028109343655</v>
      </c>
      <c r="T10" s="345">
        <v>1.3853078025840821</v>
      </c>
      <c r="U10" s="345">
        <f t="shared" si="5"/>
        <v>1.5759980836775187</v>
      </c>
      <c r="V10" s="346">
        <f t="shared" si="6"/>
        <v>2.1899134983371482E-2</v>
      </c>
      <c r="X10" s="10" t="str">
        <f>name!B7</f>
        <v>Engineering</v>
      </c>
      <c r="Y10" s="11">
        <v>7.5449999999999813</v>
      </c>
      <c r="Z10" s="11">
        <v>7.541000000000003</v>
      </c>
      <c r="AA10" s="345">
        <f t="shared" si="7"/>
        <v>-3.9999999999782432E-3</v>
      </c>
      <c r="AB10" s="11">
        <v>3.2873086232847841</v>
      </c>
      <c r="AC10" s="345">
        <f t="shared" si="8"/>
        <v>3.2833086232848059</v>
      </c>
      <c r="AD10" s="348">
        <f t="shared" si="9"/>
        <v>2.4402867313655374E-2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11.822570644263777</v>
      </c>
      <c r="C11" s="11">
        <f t="shared" si="2"/>
        <v>13.009353532813019</v>
      </c>
      <c r="D11" s="11">
        <f t="shared" si="2"/>
        <v>1.1867828885492395</v>
      </c>
      <c r="E11" s="11">
        <f t="shared" si="2"/>
        <v>6.1517185814476507</v>
      </c>
      <c r="F11" s="11">
        <f t="shared" si="2"/>
        <v>7.338501469996892</v>
      </c>
      <c r="G11" s="200">
        <f t="shared" si="3"/>
        <v>2.8322457681291935E-2</v>
      </c>
      <c r="H11" s="11"/>
      <c r="I11" s="10" t="str">
        <f>name!E7</f>
        <v>Administrative and secretarial occupations</v>
      </c>
      <c r="J11" s="11">
        <v>34.563023686781221</v>
      </c>
      <c r="K11" s="11">
        <v>33.761401753146544</v>
      </c>
      <c r="L11" s="11">
        <v>-0.80162193363467482</v>
      </c>
      <c r="M11" s="11">
        <v>17.512413616916668</v>
      </c>
      <c r="N11" s="11">
        <v>16.710791683281997</v>
      </c>
      <c r="O11" s="11"/>
      <c r="P11" s="10" t="str">
        <f>name!D8</f>
        <v>23 Teaching and other educational professionals</v>
      </c>
      <c r="Q11" s="11">
        <v>3.8215880651424667</v>
      </c>
      <c r="R11" s="11">
        <v>4.213934709941757</v>
      </c>
      <c r="S11" s="345">
        <f t="shared" si="4"/>
        <v>0.39234664479929027</v>
      </c>
      <c r="T11" s="345">
        <v>1.7080110501840893</v>
      </c>
      <c r="U11" s="345">
        <f t="shared" si="5"/>
        <v>2.1003576949833795</v>
      </c>
      <c r="V11" s="346">
        <f t="shared" si="6"/>
        <v>2.4935773548036888E-2</v>
      </c>
      <c r="X11" s="10" t="str">
        <f>name!B8</f>
        <v>Rest of manufacturing</v>
      </c>
      <c r="Y11" s="11">
        <v>20.649000000000004</v>
      </c>
      <c r="Z11" s="11">
        <v>18.697999999999958</v>
      </c>
      <c r="AA11" s="345">
        <f t="shared" si="7"/>
        <v>-1.9510000000000467</v>
      </c>
      <c r="AB11" s="11">
        <v>8.2418915668418897</v>
      </c>
      <c r="AC11" s="345">
        <f t="shared" si="8"/>
        <v>6.290891566841843</v>
      </c>
      <c r="AD11" s="348">
        <f t="shared" si="9"/>
        <v>2.2643183789752719E-2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17.665064049212269</v>
      </c>
      <c r="C12" s="11">
        <f t="shared" si="2"/>
        <v>20.774058019900359</v>
      </c>
      <c r="D12" s="11">
        <f t="shared" si="2"/>
        <v>3.1089939706880889</v>
      </c>
      <c r="E12" s="11">
        <f t="shared" si="2"/>
        <v>9.015633453916756</v>
      </c>
      <c r="F12" s="11">
        <f t="shared" si="2"/>
        <v>12.124627424604846</v>
      </c>
      <c r="G12" s="200">
        <f t="shared" si="3"/>
        <v>2.7871436212376421E-2</v>
      </c>
      <c r="H12" s="11"/>
      <c r="I12" s="10" t="str">
        <f>name!E8</f>
        <v>Skilled trades occupations</v>
      </c>
      <c r="J12" s="11">
        <v>30.496027419071673</v>
      </c>
      <c r="K12" s="11">
        <v>28.039474867160127</v>
      </c>
      <c r="L12" s="11">
        <v>-2.4565525519115479</v>
      </c>
      <c r="M12" s="11">
        <v>12.276107634683793</v>
      </c>
      <c r="N12" s="11">
        <v>9.8195550827722453</v>
      </c>
      <c r="O12" s="11"/>
      <c r="P12" s="10" t="str">
        <f>name!D9</f>
        <v>24 Business, media and public service professionals</v>
      </c>
      <c r="Q12" s="11">
        <v>10.424093839603572</v>
      </c>
      <c r="R12" s="11">
        <v>11.986416432121763</v>
      </c>
      <c r="S12" s="345">
        <f t="shared" si="4"/>
        <v>1.5623225925181909</v>
      </c>
      <c r="T12" s="345">
        <v>4.7318480974366288</v>
      </c>
      <c r="U12" s="345">
        <f t="shared" si="5"/>
        <v>6.2941706899548198</v>
      </c>
      <c r="V12" s="346">
        <f t="shared" si="6"/>
        <v>2.5265415824846871E-2</v>
      </c>
      <c r="X12" s="10" t="str">
        <f>name!B9</f>
        <v>Electricity and gas</v>
      </c>
      <c r="Y12" s="11">
        <v>0.31399999999999961</v>
      </c>
      <c r="Z12" s="11">
        <v>0.29900000000000088</v>
      </c>
      <c r="AA12" s="345">
        <f t="shared" si="7"/>
        <v>-1.4999999999998737E-2</v>
      </c>
      <c r="AB12" s="11">
        <v>0.1283421300792949</v>
      </c>
      <c r="AC12" s="345">
        <f t="shared" si="8"/>
        <v>0.11334213007929617</v>
      </c>
      <c r="AD12" s="348">
        <f t="shared" si="9"/>
        <v>2.3109012743067758E-2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5.4222141823334677</v>
      </c>
      <c r="C13" s="11">
        <f t="shared" si="2"/>
        <v>5.4462410754247781</v>
      </c>
      <c r="D13" s="11">
        <f t="shared" si="2"/>
        <v>2.4026893091312007E-2</v>
      </c>
      <c r="E13" s="11">
        <f t="shared" si="2"/>
        <v>2.07840033052085</v>
      </c>
      <c r="F13" s="11">
        <f t="shared" si="2"/>
        <v>2.1024272236121617</v>
      </c>
      <c r="G13" s="200">
        <f t="shared" si="3"/>
        <v>2.1867715619005024E-2</v>
      </c>
      <c r="H13" s="11"/>
      <c r="I13" s="10" t="str">
        <f>name!E9</f>
        <v>Caring, leisure and other service occupations</v>
      </c>
      <c r="J13" s="11">
        <v>27.218401622548971</v>
      </c>
      <c r="K13" s="11">
        <v>29.7773121845701</v>
      </c>
      <c r="L13" s="11">
        <v>2.5589105620211297</v>
      </c>
      <c r="M13" s="11">
        <v>15.706969157541534</v>
      </c>
      <c r="N13" s="11">
        <v>18.265879719562665</v>
      </c>
      <c r="O13" s="11"/>
      <c r="P13" s="10" t="str">
        <f>name!D10</f>
        <v>31 Science, engineering and technology associate professionals</v>
      </c>
      <c r="Q13" s="11">
        <v>4.1750208322386291</v>
      </c>
      <c r="R13" s="11">
        <v>3.8708559652828431</v>
      </c>
      <c r="S13" s="345">
        <f t="shared" si="4"/>
        <v>-0.30416486695578593</v>
      </c>
      <c r="T13" s="345">
        <v>1.3763385849110661</v>
      </c>
      <c r="U13" s="345">
        <f t="shared" si="5"/>
        <v>1.0721737179552802</v>
      </c>
      <c r="V13" s="346">
        <f t="shared" si="6"/>
        <v>1.9176450107428522E-2</v>
      </c>
      <c r="X13" s="10" t="str">
        <f>name!B10</f>
        <v>Water and sewerage</v>
      </c>
      <c r="Y13" s="11">
        <v>1.7959999999999974</v>
      </c>
      <c r="Z13" s="11">
        <v>1.9409999999999952</v>
      </c>
      <c r="AA13" s="345">
        <f t="shared" si="7"/>
        <v>0.1449999999999978</v>
      </c>
      <c r="AB13" s="11">
        <v>0.82781151652375018</v>
      </c>
      <c r="AC13" s="345">
        <f t="shared" si="8"/>
        <v>0.97281151652374798</v>
      </c>
      <c r="AD13" s="348">
        <f t="shared" si="9"/>
        <v>2.5593091599771522E-2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5.7594159275098553</v>
      </c>
      <c r="C14" s="11">
        <f t="shared" si="2"/>
        <v>10.98635077906199</v>
      </c>
      <c r="D14" s="11">
        <f t="shared" si="2"/>
        <v>5.2269348515521346</v>
      </c>
      <c r="E14" s="11">
        <f t="shared" si="2"/>
        <v>5.44970501899203</v>
      </c>
      <c r="F14" s="11">
        <f t="shared" si="2"/>
        <v>10.676639870544163</v>
      </c>
      <c r="G14" s="200">
        <f t="shared" si="3"/>
        <v>4.5392887092094547E-2</v>
      </c>
      <c r="H14" s="11"/>
      <c r="I14" s="10" t="str">
        <f>name!E10</f>
        <v>Sales and customer service occupations</v>
      </c>
      <c r="J14" s="11">
        <v>22.792487184441537</v>
      </c>
      <c r="K14" s="11">
        <v>23.794863832259683</v>
      </c>
      <c r="L14" s="11">
        <v>1.0023766478181433</v>
      </c>
      <c r="M14" s="11">
        <v>10.560242041673217</v>
      </c>
      <c r="N14" s="11">
        <v>11.562618689491361</v>
      </c>
      <c r="O14" s="11"/>
      <c r="P14" s="10" t="str">
        <f>name!D11</f>
        <v>32 Health and social care associate professionals</v>
      </c>
      <c r="Q14" s="11">
        <v>1.3041679421268511</v>
      </c>
      <c r="R14" s="11">
        <v>1.9430823492341451</v>
      </c>
      <c r="S14" s="345">
        <f t="shared" si="4"/>
        <v>0.63891440710729408</v>
      </c>
      <c r="T14" s="345">
        <v>0.84895722536086027</v>
      </c>
      <c r="U14" s="345">
        <f t="shared" si="5"/>
        <v>1.4878716324681545</v>
      </c>
      <c r="V14" s="346">
        <f t="shared" si="6"/>
        <v>3.3988520356401875E-2</v>
      </c>
      <c r="X14" s="10" t="str">
        <f>name!B11</f>
        <v>Construction</v>
      </c>
      <c r="Y14" s="11">
        <v>21.763999999999953</v>
      </c>
      <c r="Z14" s="11">
        <v>22.097999999999985</v>
      </c>
      <c r="AA14" s="345">
        <f t="shared" si="7"/>
        <v>0.3340000000000316</v>
      </c>
      <c r="AB14" s="11">
        <v>9.0716616822342822</v>
      </c>
      <c r="AC14" s="345">
        <f t="shared" si="8"/>
        <v>9.4056616822343138</v>
      </c>
      <c r="AD14" s="348">
        <f t="shared" si="9"/>
        <v>2.349950507685894E-2</v>
      </c>
    </row>
    <row r="15" spans="1:30" x14ac:dyDescent="0.2">
      <c r="A15" s="10" t="str">
        <f>name!D12</f>
        <v>33 Protective service occupations</v>
      </c>
      <c r="B15" s="11">
        <f t="shared" si="2"/>
        <v>3.0043151361133202</v>
      </c>
      <c r="C15" s="11">
        <f t="shared" si="2"/>
        <v>2.8380399791702087</v>
      </c>
      <c r="D15" s="11">
        <f t="shared" si="2"/>
        <v>-0.16627515694311187</v>
      </c>
      <c r="E15" s="11">
        <f t="shared" si="2"/>
        <v>0.91713962175015806</v>
      </c>
      <c r="F15" s="11">
        <f t="shared" si="2"/>
        <v>0.75086446480704594</v>
      </c>
      <c r="G15" s="200">
        <f t="shared" si="3"/>
        <v>1.7919533051761638E-2</v>
      </c>
      <c r="H15" s="11"/>
      <c r="I15" s="10" t="str">
        <f>name!E11</f>
        <v>Process, plant and machine operatives</v>
      </c>
      <c r="J15" s="11">
        <v>21.497148987845605</v>
      </c>
      <c r="K15" s="11">
        <v>21.723607836134889</v>
      </c>
      <c r="L15" s="11">
        <v>0.22645884828928531</v>
      </c>
      <c r="M15" s="11">
        <v>10.435977977348752</v>
      </c>
      <c r="N15" s="11">
        <v>10.662436825638039</v>
      </c>
      <c r="O15" s="11"/>
      <c r="P15" s="10" t="str">
        <f>name!D12</f>
        <v>33 Protective service occupations</v>
      </c>
      <c r="Q15" s="11">
        <v>2.2236989226504753</v>
      </c>
      <c r="R15" s="11">
        <v>1.9215712876205238</v>
      </c>
      <c r="S15" s="345">
        <f t="shared" si="4"/>
        <v>-0.30212763502995155</v>
      </c>
      <c r="T15" s="345">
        <v>0.54069368869976087</v>
      </c>
      <c r="U15" s="345">
        <f t="shared" si="5"/>
        <v>0.23856605366980932</v>
      </c>
      <c r="V15" s="346">
        <f t="shared" si="6"/>
        <v>1.4615710016940842E-2</v>
      </c>
      <c r="X15" s="10" t="str">
        <f>name!B12</f>
        <v>Wholesale and retail trade</v>
      </c>
      <c r="Y15" s="11">
        <v>43.847000000000044</v>
      </c>
      <c r="Z15" s="11">
        <v>44.766999999999953</v>
      </c>
      <c r="AA15" s="345">
        <f t="shared" si="7"/>
        <v>0.91999999999990933</v>
      </c>
      <c r="AB15" s="11">
        <v>20.690375125014096</v>
      </c>
      <c r="AC15" s="345">
        <f t="shared" si="8"/>
        <v>21.610375125014006</v>
      </c>
      <c r="AD15" s="348">
        <f t="shared" si="9"/>
        <v>2.6104110945565751E-2</v>
      </c>
    </row>
    <row r="16" spans="1:30" x14ac:dyDescent="0.2">
      <c r="A16" s="10" t="str">
        <f>name!D13</f>
        <v>34 Culture, media and sports occupations</v>
      </c>
      <c r="B16" s="11">
        <f t="shared" si="2"/>
        <v>5.3529129940346332</v>
      </c>
      <c r="C16" s="11">
        <f t="shared" si="2"/>
        <v>5.1276833145554228</v>
      </c>
      <c r="D16" s="11">
        <f t="shared" si="2"/>
        <v>-0.22522967947921019</v>
      </c>
      <c r="E16" s="11">
        <f t="shared" si="2"/>
        <v>2.2288853311807566</v>
      </c>
      <c r="F16" s="11">
        <f t="shared" si="2"/>
        <v>2.0036556517015467</v>
      </c>
      <c r="G16" s="200">
        <f t="shared" si="3"/>
        <v>2.3478686052933906E-2</v>
      </c>
      <c r="H16" s="11"/>
      <c r="I16" s="10" t="str">
        <f>name!E12</f>
        <v>Elementary occupations</v>
      </c>
      <c r="J16" s="11">
        <v>31.534761867349786</v>
      </c>
      <c r="K16" s="11">
        <v>31.839141574651649</v>
      </c>
      <c r="L16" s="11">
        <v>0.30437970730186059</v>
      </c>
      <c r="M16" s="11">
        <v>15.64003305471164</v>
      </c>
      <c r="N16" s="11">
        <v>15.944412762013499</v>
      </c>
      <c r="O16" s="11"/>
      <c r="P16" s="10" t="str">
        <f>name!D13</f>
        <v>34 Culture, media and sports occupations</v>
      </c>
      <c r="Q16" s="11">
        <v>3.2365395358030815</v>
      </c>
      <c r="R16" s="11">
        <v>2.9788933069729717</v>
      </c>
      <c r="S16" s="345">
        <f t="shared" si="4"/>
        <v>-0.25764622883010979</v>
      </c>
      <c r="T16" s="345">
        <v>1.1533576338264733</v>
      </c>
      <c r="U16" s="345">
        <f t="shared" si="5"/>
        <v>0.89571140499636348</v>
      </c>
      <c r="V16" s="346">
        <f t="shared" si="6"/>
        <v>2.0527930752099799E-2</v>
      </c>
      <c r="X16" s="10" t="str">
        <f>name!B13</f>
        <v>Transport and storage</v>
      </c>
      <c r="Y16" s="11">
        <v>16.411999999999981</v>
      </c>
      <c r="Z16" s="11">
        <v>18.388000000000002</v>
      </c>
      <c r="AA16" s="345">
        <f t="shared" si="7"/>
        <v>1.9760000000000204</v>
      </c>
      <c r="AB16" s="11">
        <v>8.465691766018475</v>
      </c>
      <c r="AC16" s="345">
        <f t="shared" si="8"/>
        <v>10.441691766018495</v>
      </c>
      <c r="AD16" s="348">
        <f t="shared" si="9"/>
        <v>2.811865235771549E-2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17.645387728723392</v>
      </c>
      <c r="C17" s="11">
        <f t="shared" si="10"/>
        <v>19.045062890615451</v>
      </c>
      <c r="D17" s="11">
        <f t="shared" si="10"/>
        <v>1.3996751618920615</v>
      </c>
      <c r="E17" s="11">
        <f t="shared" si="10"/>
        <v>8.2989515035090466</v>
      </c>
      <c r="F17" s="11">
        <f t="shared" si="10"/>
        <v>9.6986266654011075</v>
      </c>
      <c r="G17" s="200">
        <f t="shared" si="3"/>
        <v>2.6031656863603425E-2</v>
      </c>
      <c r="H17" s="11"/>
      <c r="O17" s="11"/>
      <c r="P17" s="10" t="str">
        <f>name!D14</f>
        <v>35 Business and public service associate professionals</v>
      </c>
      <c r="Q17" s="11">
        <v>9.6731539793930725</v>
      </c>
      <c r="R17" s="11">
        <v>9.8604640346020034</v>
      </c>
      <c r="S17" s="345">
        <f t="shared" si="4"/>
        <v>0.18731005520893085</v>
      </c>
      <c r="T17" s="345">
        <v>3.7310030372183789</v>
      </c>
      <c r="U17" s="345">
        <f t="shared" si="5"/>
        <v>3.9183130924273097</v>
      </c>
      <c r="V17" s="346">
        <f t="shared" si="6"/>
        <v>2.1985561946706866E-2</v>
      </c>
      <c r="X17" s="10" t="str">
        <f>name!B14</f>
        <v>Accommodation and food</v>
      </c>
      <c r="Y17" s="11">
        <v>20.745999999999977</v>
      </c>
      <c r="Z17" s="11">
        <v>25.455999999999978</v>
      </c>
      <c r="AA17" s="345">
        <f t="shared" si="7"/>
        <v>4.7100000000000009</v>
      </c>
      <c r="AB17" s="11">
        <v>11.643991009783392</v>
      </c>
      <c r="AC17" s="345">
        <f t="shared" si="8"/>
        <v>16.353991009783392</v>
      </c>
      <c r="AD17" s="348">
        <f t="shared" si="9"/>
        <v>3.0145169158415364E-2</v>
      </c>
    </row>
    <row r="18" spans="1:30" x14ac:dyDescent="0.2">
      <c r="A18" s="10" t="str">
        <f>name!D15</f>
        <v>41 Administrative occupations</v>
      </c>
      <c r="B18" s="11">
        <f t="shared" si="10"/>
        <v>28.802876726253487</v>
      </c>
      <c r="C18" s="11">
        <f t="shared" si="10"/>
        <v>30.145095085635472</v>
      </c>
      <c r="D18" s="11">
        <f t="shared" si="10"/>
        <v>1.3422183593819876</v>
      </c>
      <c r="E18" s="11">
        <f t="shared" si="10"/>
        <v>14.960401960960279</v>
      </c>
      <c r="F18" s="11">
        <f t="shared" si="10"/>
        <v>16.302620320342271</v>
      </c>
      <c r="G18" s="200">
        <f t="shared" si="3"/>
        <v>2.8280497606633759E-2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10.049041553502246</v>
      </c>
      <c r="R18" s="11">
        <v>12.420149943720743</v>
      </c>
      <c r="S18" s="345">
        <f t="shared" si="4"/>
        <v>2.3711083902184971</v>
      </c>
      <c r="T18" s="345">
        <v>4.3254087626878075</v>
      </c>
      <c r="U18" s="345">
        <f t="shared" si="5"/>
        <v>6.6965171529063046</v>
      </c>
      <c r="V18" s="346">
        <f t="shared" si="6"/>
        <v>2.4152053830016618E-2</v>
      </c>
      <c r="X18" s="10" t="str">
        <f>name!B15</f>
        <v>Media</v>
      </c>
      <c r="Y18" s="11">
        <v>1.778000000000002</v>
      </c>
      <c r="Z18" s="11">
        <v>1.7850000000000008</v>
      </c>
      <c r="AA18" s="345">
        <f t="shared" si="7"/>
        <v>6.999999999998785E-3</v>
      </c>
      <c r="AB18" s="11">
        <v>0.8110013014893398</v>
      </c>
      <c r="AC18" s="345">
        <f t="shared" si="8"/>
        <v>0.81800130148933858</v>
      </c>
      <c r="AD18" s="348">
        <f t="shared" si="9"/>
        <v>2.5368647908060371E-2</v>
      </c>
    </row>
    <row r="19" spans="1:30" x14ac:dyDescent="0.2">
      <c r="A19" s="10" t="str">
        <f>name!D16</f>
        <v>42 Secretarial and related occupations</v>
      </c>
      <c r="B19" s="11">
        <f t="shared" si="10"/>
        <v>5.760146960527738</v>
      </c>
      <c r="C19" s="11">
        <f t="shared" si="10"/>
        <v>3.6163066675110747</v>
      </c>
      <c r="D19" s="11">
        <f t="shared" si="10"/>
        <v>-2.1438402930166625</v>
      </c>
      <c r="E19" s="11">
        <f t="shared" si="10"/>
        <v>2.552011655956389</v>
      </c>
      <c r="F19" s="11">
        <f t="shared" si="10"/>
        <v>0.40817136293972611</v>
      </c>
      <c r="G19" s="200">
        <f t="shared" si="3"/>
        <v>2.4751785939101989E-2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0.32958118313336926</v>
      </c>
      <c r="K19" s="11">
        <f t="array" ref="K19:K27">MMULT(aggregation!$B$13:$AA$21,C36:C61)</f>
        <v>0.64495120788311966</v>
      </c>
      <c r="L19" s="11">
        <f t="array" ref="L19:L27">MMULT(aggregation!$B$13:$AA$21,D36:D61)</f>
        <v>0.31537002474975045</v>
      </c>
      <c r="M19" s="11">
        <f t="array" ref="M19:M27">MMULT(aggregation!$B$13:$AA$21,E36:E61)</f>
        <v>0.25154698245420082</v>
      </c>
      <c r="N19" s="11">
        <f t="array" ref="N19:N27">MMULT(aggregation!$B$13:$AA$21,F36:F61)</f>
        <v>0.56691700720395133</v>
      </c>
      <c r="O19" s="11"/>
      <c r="P19" s="10" t="str">
        <f>name!D16</f>
        <v>42 Secretarial and related occupations</v>
      </c>
      <c r="Q19" s="11">
        <v>0.46397820375387799</v>
      </c>
      <c r="R19" s="11">
        <v>0.4767194390985473</v>
      </c>
      <c r="S19" s="345">
        <f t="shared" si="4"/>
        <v>1.2741235344669311E-2</v>
      </c>
      <c r="T19" s="345">
        <v>0.14306943379025991</v>
      </c>
      <c r="U19" s="345">
        <f t="shared" si="5"/>
        <v>0.15581066913492922</v>
      </c>
      <c r="V19" s="346">
        <f t="shared" si="6"/>
        <v>1.8079469532521486E-2</v>
      </c>
      <c r="X19" s="10" t="str">
        <f>name!B16</f>
        <v>Information technology</v>
      </c>
      <c r="Y19" s="11">
        <v>7.5289999999999733</v>
      </c>
      <c r="Z19" s="11">
        <v>8.3949999999999765</v>
      </c>
      <c r="AA19" s="345">
        <f t="shared" si="7"/>
        <v>0.86600000000000321</v>
      </c>
      <c r="AB19" s="11">
        <v>3.4451097012479246</v>
      </c>
      <c r="AC19" s="345">
        <f t="shared" si="8"/>
        <v>4.3111097012479274</v>
      </c>
      <c r="AD19" s="348">
        <f t="shared" si="9"/>
        <v>2.5436566325437893E-2</v>
      </c>
    </row>
    <row r="20" spans="1:30" x14ac:dyDescent="0.2">
      <c r="A20" s="10" t="str">
        <f>name!D17</f>
        <v>51 Skilled agricultural and related trades</v>
      </c>
      <c r="B20" s="11">
        <f t="shared" si="10"/>
        <v>2.9961155528216934</v>
      </c>
      <c r="C20" s="11">
        <f t="shared" si="10"/>
        <v>3.1089033740810605</v>
      </c>
      <c r="D20" s="11">
        <f t="shared" si="10"/>
        <v>0.11278782125936698</v>
      </c>
      <c r="E20" s="11">
        <f t="shared" si="10"/>
        <v>1.6685161669044777</v>
      </c>
      <c r="F20" s="11">
        <f t="shared" si="10"/>
        <v>1.7813039881638448</v>
      </c>
      <c r="G20" s="200">
        <f t="shared" si="3"/>
        <v>2.9952636073450556E-2</v>
      </c>
      <c r="H20" s="11"/>
      <c r="I20" s="11" t="str">
        <f t="shared" si="11"/>
        <v>Professional occupations</v>
      </c>
      <c r="J20" s="11">
        <v>2.9522918320510887</v>
      </c>
      <c r="K20" s="11">
        <v>5.3542104571927203</v>
      </c>
      <c r="L20" s="11">
        <v>2.401918625141632</v>
      </c>
      <c r="M20" s="11">
        <v>1.8841224870762991</v>
      </c>
      <c r="N20" s="11">
        <v>4.2860411122179309</v>
      </c>
      <c r="O20" s="11"/>
      <c r="P20" s="10" t="str">
        <f>name!D17</f>
        <v>51 Skilled agricultural and related trades</v>
      </c>
      <c r="Q20" s="11">
        <v>2.38146473690322</v>
      </c>
      <c r="R20" s="11">
        <v>2.3757292700534749</v>
      </c>
      <c r="S20" s="345">
        <f t="shared" si="4"/>
        <v>-5.73546684974513E-3</v>
      </c>
      <c r="T20" s="345">
        <v>1.2040620676230689</v>
      </c>
      <c r="U20" s="345">
        <f t="shared" si="5"/>
        <v>1.1983266007733238</v>
      </c>
      <c r="V20" s="346">
        <f t="shared" si="6"/>
        <v>2.7654798728923069E-2</v>
      </c>
      <c r="X20" s="10" t="str">
        <f>name!B17</f>
        <v>Finance and insurance</v>
      </c>
      <c r="Y20" s="11">
        <v>5.1520000000000099</v>
      </c>
      <c r="Z20" s="11">
        <v>4.9580000000000082</v>
      </c>
      <c r="AA20" s="345">
        <f t="shared" si="7"/>
        <v>-0.19400000000000173</v>
      </c>
      <c r="AB20" s="11">
        <v>2.4548402379068439</v>
      </c>
      <c r="AC20" s="345">
        <f t="shared" si="8"/>
        <v>2.2608402379068422</v>
      </c>
      <c r="AD20" s="348">
        <f t="shared" si="9"/>
        <v>2.6317882404629067E-2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12.421668200043774</v>
      </c>
      <c r="C21" s="11">
        <f t="shared" si="10"/>
        <v>11.479293238440206</v>
      </c>
      <c r="D21" s="11">
        <f t="shared" si="10"/>
        <v>-0.94237496160356737</v>
      </c>
      <c r="E21" s="11">
        <f t="shared" si="10"/>
        <v>4.5191814918236153</v>
      </c>
      <c r="F21" s="11">
        <f t="shared" si="10"/>
        <v>3.5768065302200478</v>
      </c>
      <c r="G21" s="200">
        <f t="shared" si="3"/>
        <v>2.0901129515550565E-2</v>
      </c>
      <c r="H21" s="11"/>
      <c r="I21" s="11" t="str">
        <f t="shared" si="11"/>
        <v>Associate professional occupations</v>
      </c>
      <c r="J21" s="11">
        <v>0.38445492965246569</v>
      </c>
      <c r="K21" s="11">
        <v>0.84991251579592442</v>
      </c>
      <c r="L21" s="11">
        <v>0.46545758614345878</v>
      </c>
      <c r="M21" s="11">
        <v>0.28190642358145745</v>
      </c>
      <c r="N21" s="11">
        <v>0.74736400972491634</v>
      </c>
      <c r="O21" s="11"/>
      <c r="P21" s="10" t="str">
        <f>name!D18</f>
        <v>52 Skilled metal, electrical and electronic trades</v>
      </c>
      <c r="Q21" s="11">
        <v>12.167923605632151</v>
      </c>
      <c r="R21" s="11">
        <v>10.965163490113792</v>
      </c>
      <c r="S21" s="345">
        <f t="shared" si="4"/>
        <v>-1.2027601155183589</v>
      </c>
      <c r="T21" s="345">
        <v>4.2740492494568239</v>
      </c>
      <c r="U21" s="345">
        <f t="shared" si="5"/>
        <v>3.0712891339384649</v>
      </c>
      <c r="V21" s="346">
        <f t="shared" si="6"/>
        <v>2.0271675753446017E-2</v>
      </c>
      <c r="X21" s="10" t="str">
        <f>name!B18</f>
        <v>Real estate</v>
      </c>
      <c r="Y21" s="11">
        <v>6.634999999999998</v>
      </c>
      <c r="Z21" s="11">
        <v>7.7340000000000053</v>
      </c>
      <c r="AA21" s="345">
        <f t="shared" si="7"/>
        <v>1.0990000000000073</v>
      </c>
      <c r="AB21" s="11">
        <v>3.3949871654485579</v>
      </c>
      <c r="AC21" s="345">
        <f t="shared" si="8"/>
        <v>4.4939871654485657</v>
      </c>
      <c r="AD21" s="348">
        <f t="shared" si="9"/>
        <v>2.7930999465943795E-2</v>
      </c>
    </row>
    <row r="22" spans="1:30" x14ac:dyDescent="0.2">
      <c r="A22" s="10" t="str">
        <f>name!D19</f>
        <v>53 Skilled construction and building trades</v>
      </c>
      <c r="B22" s="11">
        <f t="shared" si="10"/>
        <v>9.927348133327218</v>
      </c>
      <c r="C22" s="11">
        <f t="shared" si="10"/>
        <v>8.2828593402519051</v>
      </c>
      <c r="D22" s="11">
        <f t="shared" si="10"/>
        <v>-1.6444887930753151</v>
      </c>
      <c r="E22" s="11">
        <f t="shared" si="10"/>
        <v>3.8722113115205419</v>
      </c>
      <c r="F22" s="11">
        <f t="shared" si="10"/>
        <v>2.2277225184452272</v>
      </c>
      <c r="G22" s="200">
        <f t="shared" si="3"/>
        <v>2.2199030324842273E-2</v>
      </c>
      <c r="H22" s="11"/>
      <c r="I22" s="11" t="str">
        <f t="shared" si="11"/>
        <v>Administrative and secretarial occupations</v>
      </c>
      <c r="J22" s="11">
        <v>0.1970771660277181</v>
      </c>
      <c r="K22" s="11">
        <v>0.47292201827527169</v>
      </c>
      <c r="L22" s="11">
        <v>0.27584485224755356</v>
      </c>
      <c r="M22" s="11">
        <v>0.16676924260180304</v>
      </c>
      <c r="N22" s="11">
        <v>0.4426140948493566</v>
      </c>
      <c r="O22" s="11"/>
      <c r="P22" s="10" t="str">
        <f>name!D19</f>
        <v>53 Skilled construction and building trades</v>
      </c>
      <c r="Q22" s="11">
        <v>9.7629100249603322</v>
      </c>
      <c r="R22" s="11">
        <v>8.1769516983746779</v>
      </c>
      <c r="S22" s="345">
        <f t="shared" si="4"/>
        <v>-1.5859583265856543</v>
      </c>
      <c r="T22" s="345">
        <v>3.818278534830752</v>
      </c>
      <c r="U22" s="345">
        <f t="shared" si="5"/>
        <v>2.2323202082450977</v>
      </c>
      <c r="V22" s="346">
        <f t="shared" si="6"/>
        <v>2.2250267345259145E-2</v>
      </c>
      <c r="X22" s="10" t="str">
        <f>name!B19</f>
        <v>Professional services</v>
      </c>
      <c r="Y22" s="11">
        <v>19.517000000000007</v>
      </c>
      <c r="Z22" s="11">
        <v>21.606000000000044</v>
      </c>
      <c r="AA22" s="345">
        <f t="shared" si="7"/>
        <v>2.0890000000000377</v>
      </c>
      <c r="AB22" s="11">
        <v>9.6316092385170755</v>
      </c>
      <c r="AC22" s="345">
        <f t="shared" si="8"/>
        <v>11.720609238517113</v>
      </c>
      <c r="AD22" s="348">
        <f t="shared" si="9"/>
        <v>2.7102181744235621E-2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5.1508955328789865</v>
      </c>
      <c r="C23" s="11">
        <f t="shared" si="10"/>
        <v>5.1684189143869546</v>
      </c>
      <c r="D23" s="11">
        <f t="shared" si="10"/>
        <v>1.7523381507967728E-2</v>
      </c>
      <c r="E23" s="11">
        <f t="shared" si="10"/>
        <v>2.2161986644351579</v>
      </c>
      <c r="F23" s="11">
        <f t="shared" si="10"/>
        <v>2.2337220459431255</v>
      </c>
      <c r="G23" s="200">
        <f t="shared" si="3"/>
        <v>2.4143702220609908E-2</v>
      </c>
      <c r="H23" s="11"/>
      <c r="I23" s="11" t="str">
        <f t="shared" si="11"/>
        <v>Skilled trades occupations</v>
      </c>
      <c r="J23" s="11">
        <v>3.2956576683161182E-2</v>
      </c>
      <c r="K23" s="11">
        <v>6.1745302170280771E-2</v>
      </c>
      <c r="L23" s="11">
        <v>2.8788725487119592E-2</v>
      </c>
      <c r="M23" s="11">
        <v>2.3814057102518327E-2</v>
      </c>
      <c r="N23" s="11">
        <v>5.2602782589637923E-2</v>
      </c>
      <c r="O23" s="11"/>
      <c r="P23" s="10" t="str">
        <f>name!D20</f>
        <v>54 Textiles, printing and other skilled trades</v>
      </c>
      <c r="Q23" s="11">
        <v>3.010897983256311</v>
      </c>
      <c r="R23" s="11">
        <v>2.902115115099476</v>
      </c>
      <c r="S23" s="345">
        <f t="shared" si="4"/>
        <v>-0.10878286815683502</v>
      </c>
      <c r="T23" s="345">
        <v>0.95081682832023751</v>
      </c>
      <c r="U23" s="345">
        <f t="shared" si="5"/>
        <v>0.84203396016340248</v>
      </c>
      <c r="V23" s="346">
        <f t="shared" si="6"/>
        <v>1.8464301991083287E-2</v>
      </c>
      <c r="X23" s="10" t="str">
        <f>name!B20</f>
        <v>Support services</v>
      </c>
      <c r="Y23" s="11">
        <v>29.65900000000001</v>
      </c>
      <c r="Z23" s="11">
        <v>33.506</v>
      </c>
      <c r="AA23" s="345">
        <f t="shared" si="7"/>
        <v>3.8469999999999906</v>
      </c>
      <c r="AB23" s="11">
        <v>14.913726327817663</v>
      </c>
      <c r="AC23" s="345">
        <f t="shared" si="8"/>
        <v>18.760726327817654</v>
      </c>
      <c r="AD23" s="348">
        <f t="shared" si="9"/>
        <v>2.7529217250209514E-2</v>
      </c>
    </row>
    <row r="24" spans="1:30" x14ac:dyDescent="0.2">
      <c r="A24" s="10" t="str">
        <f>name!D21</f>
        <v>61 Caring personal service occupations</v>
      </c>
      <c r="B24" s="11">
        <f t="shared" si="10"/>
        <v>21.055797200791954</v>
      </c>
      <c r="C24" s="11">
        <f t="shared" si="10"/>
        <v>24.056083664238617</v>
      </c>
      <c r="D24" s="11">
        <f t="shared" si="10"/>
        <v>3.0002864634466619</v>
      </c>
      <c r="E24" s="11">
        <f t="shared" si="10"/>
        <v>12.790674485095087</v>
      </c>
      <c r="F24" s="11">
        <f t="shared" si="10"/>
        <v>15.79096094854175</v>
      </c>
      <c r="G24" s="200">
        <f t="shared" si="3"/>
        <v>3.2149914430225301E-2</v>
      </c>
      <c r="H24" s="11"/>
      <c r="I24" s="11" t="str">
        <f t="shared" si="11"/>
        <v>Caring, leisure and other service occupations</v>
      </c>
      <c r="J24" s="11">
        <v>2.5620430969453274E-2</v>
      </c>
      <c r="K24" s="11">
        <v>6.4092780217243892E-2</v>
      </c>
      <c r="L24" s="11">
        <v>3.8472349247790617E-2</v>
      </c>
      <c r="M24" s="11">
        <v>2.334857710527892E-2</v>
      </c>
      <c r="N24" s="11">
        <v>6.1820926353069537E-2</v>
      </c>
      <c r="O24" s="11"/>
      <c r="P24" s="10" t="str">
        <f>name!D21</f>
        <v>61 Caring personal service occupations</v>
      </c>
      <c r="Q24" s="11">
        <v>2.3388158589988315</v>
      </c>
      <c r="R24" s="11">
        <v>3.1805145890415618</v>
      </c>
      <c r="S24" s="345">
        <f t="shared" si="4"/>
        <v>0.84169873004273033</v>
      </c>
      <c r="T24" s="345">
        <v>1.2588108725016505</v>
      </c>
      <c r="U24" s="345">
        <f t="shared" si="5"/>
        <v>2.1005096025443808</v>
      </c>
      <c r="V24" s="346">
        <f t="shared" si="6"/>
        <v>2.912470698391334E-2</v>
      </c>
      <c r="X24" s="10" t="str">
        <f>name!B21</f>
        <v>Public admin. and defence</v>
      </c>
      <c r="Y24" s="11">
        <v>9.6829999999999927</v>
      </c>
      <c r="Z24" s="11">
        <v>10.041999999999968</v>
      </c>
      <c r="AA24" s="345">
        <f t="shared" si="7"/>
        <v>0.35899999999997512</v>
      </c>
      <c r="AB24" s="11">
        <v>4.8405690586234407</v>
      </c>
      <c r="AC24" s="345">
        <f t="shared" si="8"/>
        <v>5.1995690586234158</v>
      </c>
      <c r="AD24" s="348">
        <f t="shared" si="9"/>
        <v>2.7395268884078838E-2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5.8640971883820558</v>
      </c>
      <c r="C25" s="11">
        <f t="shared" si="10"/>
        <v>5.4751983598916452</v>
      </c>
      <c r="D25" s="11">
        <f t="shared" si="10"/>
        <v>-0.38889882849041058</v>
      </c>
      <c r="E25" s="11">
        <f t="shared" si="10"/>
        <v>2.7999403343860889</v>
      </c>
      <c r="F25" s="11">
        <f t="shared" si="10"/>
        <v>2.4110415058956782</v>
      </c>
      <c r="G25" s="200">
        <f t="shared" si="3"/>
        <v>2.6363685761975342E-2</v>
      </c>
      <c r="H25" s="11"/>
      <c r="I25" s="11" t="str">
        <f t="shared" si="11"/>
        <v>Sales and customer service occupations</v>
      </c>
      <c r="J25" s="11">
        <v>5.4081213861120671E-2</v>
      </c>
      <c r="K25" s="11">
        <v>0.12950479311144886</v>
      </c>
      <c r="L25" s="11">
        <v>7.5423579250328193E-2</v>
      </c>
      <c r="M25" s="11">
        <v>3.9593843909245093E-2</v>
      </c>
      <c r="N25" s="11">
        <v>0.11501742315957329</v>
      </c>
      <c r="O25" s="11"/>
      <c r="P25" s="10" t="str">
        <f>name!D22</f>
        <v>62 Leisure, travel and related personal service occupations</v>
      </c>
      <c r="Q25" s="11">
        <v>1.7526862412937436</v>
      </c>
      <c r="R25" s="11">
        <v>1.7614823474329537</v>
      </c>
      <c r="S25" s="345">
        <f t="shared" si="4"/>
        <v>8.7961061392101136E-3</v>
      </c>
      <c r="T25" s="345">
        <v>0.74450905170641068</v>
      </c>
      <c r="U25" s="345">
        <f t="shared" si="5"/>
        <v>0.7533051578456208</v>
      </c>
      <c r="V25" s="346">
        <f t="shared" si="6"/>
        <v>2.3881954211861345E-2</v>
      </c>
      <c r="X25" s="10" t="str">
        <f>name!B22</f>
        <v>Education</v>
      </c>
      <c r="Y25" s="11">
        <v>23.23399999999998</v>
      </c>
      <c r="Z25" s="11">
        <v>25.48199999999995</v>
      </c>
      <c r="AA25" s="345">
        <f t="shared" si="7"/>
        <v>2.2479999999999691</v>
      </c>
      <c r="AB25" s="11">
        <v>12.88731252910026</v>
      </c>
      <c r="AC25" s="345">
        <f t="shared" si="8"/>
        <v>15.135312529100229</v>
      </c>
      <c r="AD25" s="348">
        <f t="shared" si="9"/>
        <v>2.9854732809240003E-2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0.2985072333749581</v>
      </c>
      <c r="C26" s="11">
        <f t="shared" si="10"/>
        <v>0.24603016043983647</v>
      </c>
      <c r="D26" s="11">
        <f t="shared" si="10"/>
        <v>-5.2477072935121577E-2</v>
      </c>
      <c r="E26" s="11">
        <f t="shared" si="10"/>
        <v>0.11635433806035948</v>
      </c>
      <c r="F26" s="11">
        <f t="shared" si="10"/>
        <v>6.387726512523792E-2</v>
      </c>
      <c r="G26" s="200">
        <f t="shared" si="3"/>
        <v>2.2185909175623797E-2</v>
      </c>
      <c r="H26" s="11"/>
      <c r="I26" s="11" t="str">
        <f t="shared" si="11"/>
        <v>Process, plant and machine operatives</v>
      </c>
      <c r="J26" s="11">
        <v>4.0181661803905186E-2</v>
      </c>
      <c r="K26" s="11">
        <v>0.124857848926542</v>
      </c>
      <c r="L26" s="11">
        <v>8.4676187122636803E-2</v>
      </c>
      <c r="M26" s="11">
        <v>4.6140331454370645E-2</v>
      </c>
      <c r="N26" s="11">
        <v>0.13081651857700746</v>
      </c>
      <c r="O26" s="11"/>
      <c r="P26" s="10" t="str">
        <f>name!D23</f>
        <v>63 Community and civil enforcement occupations</v>
      </c>
      <c r="Q26" s="11">
        <v>0.23420517667301585</v>
      </c>
      <c r="R26" s="11">
        <v>0.15870398605276362</v>
      </c>
      <c r="S26" s="345">
        <f t="shared" si="4"/>
        <v>-7.5501190620252234E-2</v>
      </c>
      <c r="T26" s="345">
        <v>6.142729810193838E-2</v>
      </c>
      <c r="U26" s="345">
        <f t="shared" si="5"/>
        <v>-1.4073892518313855E-2</v>
      </c>
      <c r="V26" s="346">
        <f t="shared" si="6"/>
        <v>1.5649151238682713E-2</v>
      </c>
      <c r="X26" s="10" t="str">
        <f>name!B23</f>
        <v>Health and social work</v>
      </c>
      <c r="Y26" s="11">
        <v>34.995999999999931</v>
      </c>
      <c r="Z26" s="11">
        <v>39.212999999999937</v>
      </c>
      <c r="AA26" s="345">
        <f t="shared" si="7"/>
        <v>4.2170000000000059</v>
      </c>
      <c r="AB26" s="11">
        <v>20.587490373807071</v>
      </c>
      <c r="AC26" s="345">
        <f t="shared" si="8"/>
        <v>24.804490373807077</v>
      </c>
      <c r="AD26" s="348">
        <f t="shared" si="9"/>
        <v>3.132408574940948E-2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16.888929225220927</v>
      </c>
      <c r="C27" s="11">
        <f t="shared" si="12"/>
        <v>16.116586906330504</v>
      </c>
      <c r="D27" s="11">
        <f t="shared" si="12"/>
        <v>-0.7723423188904246</v>
      </c>
      <c r="E27" s="11">
        <f t="shared" si="12"/>
        <v>7.4495102698407667</v>
      </c>
      <c r="F27" s="11">
        <f t="shared" si="12"/>
        <v>6.6771679509503414</v>
      </c>
      <c r="G27" s="200">
        <f t="shared" si="3"/>
        <v>2.4659035945183039E-2</v>
      </c>
      <c r="H27" s="11"/>
      <c r="I27" s="11" t="str">
        <f t="shared" si="11"/>
        <v>Elementary occupations</v>
      </c>
      <c r="J27" s="11">
        <v>2.1572516844933057E-2</v>
      </c>
      <c r="K27" s="11">
        <v>4.7977343434938084E-2</v>
      </c>
      <c r="L27" s="11">
        <v>2.6404826590005027E-2</v>
      </c>
      <c r="M27" s="11">
        <v>1.7891737410385432E-2</v>
      </c>
      <c r="N27" s="11">
        <v>4.4296564000390455E-2</v>
      </c>
      <c r="O27" s="11"/>
      <c r="P27" s="10" t="str">
        <f>name!D24</f>
        <v>71 Sales occupations</v>
      </c>
      <c r="Q27" s="11">
        <v>7.4110064208038047</v>
      </c>
      <c r="R27" s="11">
        <v>7.2111776491499864</v>
      </c>
      <c r="S27" s="345">
        <f t="shared" si="4"/>
        <v>-0.19982877165381829</v>
      </c>
      <c r="T27" s="345">
        <v>2.3891564972920039</v>
      </c>
      <c r="U27" s="345">
        <f t="shared" si="5"/>
        <v>2.1893277256381856</v>
      </c>
      <c r="V27" s="346">
        <f t="shared" si="6"/>
        <v>1.880345024873753E-2</v>
      </c>
      <c r="X27" s="10" t="str">
        <f>name!B24</f>
        <v>Arts and entertainment</v>
      </c>
      <c r="Y27" s="11">
        <v>8.2779999999999809</v>
      </c>
      <c r="Z27" s="11">
        <v>8.2890000000000015</v>
      </c>
      <c r="AA27" s="345">
        <f t="shared" si="7"/>
        <v>1.1000000000020549E-2</v>
      </c>
      <c r="AB27" s="11">
        <v>3.8421228422420737</v>
      </c>
      <c r="AC27" s="345">
        <f t="shared" si="8"/>
        <v>3.8531228422420942</v>
      </c>
      <c r="AD27" s="348">
        <f t="shared" si="9"/>
        <v>2.5743499340874942E-2</v>
      </c>
    </row>
    <row r="28" spans="1:30" x14ac:dyDescent="0.2">
      <c r="A28" s="10" t="str">
        <f>name!D25</f>
        <v>72 Customer service occupations</v>
      </c>
      <c r="B28" s="11">
        <f t="shared" si="12"/>
        <v>5.9035579592206098</v>
      </c>
      <c r="C28" s="11">
        <f t="shared" si="12"/>
        <v>7.6782769259291781</v>
      </c>
      <c r="D28" s="11">
        <f t="shared" si="12"/>
        <v>1.7747189667085679</v>
      </c>
      <c r="E28" s="11">
        <f t="shared" si="12"/>
        <v>3.1107317718324508</v>
      </c>
      <c r="F28" s="11">
        <f t="shared" si="12"/>
        <v>4.8854507385410191</v>
      </c>
      <c r="G28" s="200">
        <f t="shared" si="3"/>
        <v>2.8618928994057047E-2</v>
      </c>
      <c r="H28" s="11"/>
      <c r="O28" s="11"/>
      <c r="P28" s="10" t="str">
        <f>name!D25</f>
        <v>72 Customer service occupations</v>
      </c>
      <c r="Q28" s="11">
        <v>2.5676480980623331</v>
      </c>
      <c r="R28" s="11">
        <v>3.7939699827441267</v>
      </c>
      <c r="S28" s="345">
        <f t="shared" si="4"/>
        <v>1.2263218846817936</v>
      </c>
      <c r="T28" s="345">
        <v>1.1589458629652933</v>
      </c>
      <c r="U28" s="345">
        <f t="shared" si="5"/>
        <v>2.3852677476470872</v>
      </c>
      <c r="V28" s="346">
        <f t="shared" si="6"/>
        <v>2.5144544585061324E-2</v>
      </c>
      <c r="X28" s="10" t="str">
        <f>name!B25</f>
        <v>Other services</v>
      </c>
      <c r="Y28" s="11">
        <v>8.3310000000000048</v>
      </c>
      <c r="Z28" s="11">
        <v>8.0809999999999853</v>
      </c>
      <c r="AA28" s="345">
        <f t="shared" si="7"/>
        <v>-0.25000000000001954</v>
      </c>
      <c r="AB28" s="11">
        <v>4.0805426675507102</v>
      </c>
      <c r="AC28" s="345">
        <f t="shared" si="8"/>
        <v>3.8305426675506906</v>
      </c>
      <c r="AD28" s="348">
        <f t="shared" si="9"/>
        <v>2.6932524121551671E-2</v>
      </c>
    </row>
    <row r="29" spans="1:30" x14ac:dyDescent="0.2">
      <c r="A29" s="10" t="str">
        <f>name!D26</f>
        <v>81 Process, plant and machine operatives</v>
      </c>
      <c r="B29" s="11">
        <f t="shared" si="12"/>
        <v>9.6704600819110169</v>
      </c>
      <c r="C29" s="11">
        <f t="shared" si="12"/>
        <v>9.5223077314946458</v>
      </c>
      <c r="D29" s="11">
        <f t="shared" si="12"/>
        <v>-0.14815235041637198</v>
      </c>
      <c r="E29" s="11">
        <f t="shared" si="12"/>
        <v>3.9818390615145129</v>
      </c>
      <c r="F29" s="11">
        <f t="shared" si="12"/>
        <v>3.8336867110981423</v>
      </c>
      <c r="G29" s="200">
        <f t="shared" si="3"/>
        <v>2.3255082863739673E-2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7.4868900723512333</v>
      </c>
      <c r="R29" s="11">
        <v>6.9431178799790709</v>
      </c>
      <c r="S29" s="345">
        <f t="shared" si="4"/>
        <v>-0.54377219237216234</v>
      </c>
      <c r="T29" s="345">
        <v>2.6889032860595883</v>
      </c>
      <c r="U29" s="345">
        <f t="shared" si="5"/>
        <v>2.1451310936874259</v>
      </c>
      <c r="V29" s="346">
        <f t="shared" si="6"/>
        <v>2.0667896261110652E-2</v>
      </c>
      <c r="X29" s="231" t="str">
        <f>name!B3</f>
        <v>All industries</v>
      </c>
      <c r="Y29" s="34">
        <f>SUM(Y7:Y28)</f>
        <v>294.9099999999998</v>
      </c>
      <c r="Z29" s="34">
        <f>SUM(Z7:Z28)</f>
        <v>315.26199999999977</v>
      </c>
      <c r="AA29" s="349">
        <f t="shared" si="7"/>
        <v>20.351999999999975</v>
      </c>
      <c r="AB29" s="34">
        <f>SUM(AB7:AB28)</f>
        <v>146.576927067105</v>
      </c>
      <c r="AC29" s="349">
        <f t="shared" si="8"/>
        <v>166.92892706710498</v>
      </c>
      <c r="AD29" s="350">
        <f t="shared" si="9"/>
        <v>2.7263577086669377E-2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11.826688905934589</v>
      </c>
      <c r="C30" s="11">
        <f t="shared" si="12"/>
        <v>12.201300104640245</v>
      </c>
      <c r="D30" s="11">
        <f t="shared" si="12"/>
        <v>0.37461119870565729</v>
      </c>
      <c r="E30" s="11">
        <f t="shared" si="12"/>
        <v>6.4541389158342399</v>
      </c>
      <c r="F30" s="11">
        <f t="shared" si="12"/>
        <v>6.8287501145398979</v>
      </c>
      <c r="G30" s="200">
        <f t="shared" si="3"/>
        <v>2.9458504379260342E-2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3.1922880707866419</v>
      </c>
      <c r="K30" s="11">
        <f t="array" ref="K30:K38">MMULT(aggregation!$B$13:$AA$21,C65:C90)</f>
        <v>5.8999607930142668</v>
      </c>
      <c r="L30" s="11">
        <f t="array" ref="L30:L38">MMULT(aggregation!$B$13:$AA$21,D65:D90)</f>
        <v>2.7076727222276249</v>
      </c>
      <c r="M30" s="11">
        <f t="array" ref="M30:M38">MMULT(aggregation!$B$13:$AA$21,E65:E90)</f>
        <v>2.3362367171245619</v>
      </c>
      <c r="N30" s="11">
        <f t="array" ref="N30:N38">MMULT(aggregation!$B$13:$AA$21,F65:F90)</f>
        <v>5.0439094393521868</v>
      </c>
      <c r="O30" s="11"/>
      <c r="P30" s="10" t="str">
        <f>name!D27</f>
        <v>82 Transport and mobile machine drivers and operatives</v>
      </c>
      <c r="Q30" s="11">
        <v>11.293675722127199</v>
      </c>
      <c r="R30" s="11">
        <v>11.386922911621681</v>
      </c>
      <c r="S30" s="345">
        <f t="shared" si="4"/>
        <v>9.3247189494482186E-2</v>
      </c>
      <c r="T30" s="345">
        <v>5.9845485897063009</v>
      </c>
      <c r="U30" s="345">
        <f t="shared" si="5"/>
        <v>6.0777957792007831</v>
      </c>
      <c r="V30" s="346">
        <f t="shared" si="6"/>
        <v>2.8752537915029075E-2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4.9419015918479712</v>
      </c>
      <c r="C31" s="11">
        <f t="shared" si="12"/>
        <v>9.8243555524091075</v>
      </c>
      <c r="D31" s="11">
        <f t="shared" si="12"/>
        <v>4.8824539605611346</v>
      </c>
      <c r="E31" s="11">
        <f t="shared" si="12"/>
        <v>4.1038525007951181</v>
      </c>
      <c r="F31" s="11">
        <f t="shared" si="12"/>
        <v>8.9863064613562518</v>
      </c>
      <c r="G31" s="200">
        <f t="shared" si="3"/>
        <v>4.1126207895569866E-2</v>
      </c>
      <c r="H31" s="11"/>
      <c r="I31" s="11" t="str">
        <f>I20</f>
        <v>Professional occupations</v>
      </c>
      <c r="J31" s="11">
        <v>15.463249690545975</v>
      </c>
      <c r="K31" s="11">
        <v>26.328544660930863</v>
      </c>
      <c r="L31" s="11">
        <v>10.865294970384888</v>
      </c>
      <c r="M31" s="11">
        <v>9.850942492733509</v>
      </c>
      <c r="N31" s="11">
        <v>20.716237463118397</v>
      </c>
      <c r="O31" s="11"/>
      <c r="P31" s="10" t="str">
        <f>name!D28</f>
        <v>91 Elementary trades and related occupations</v>
      </c>
      <c r="Q31" s="11">
        <v>3.8432233028489735</v>
      </c>
      <c r="R31" s="11">
        <v>5.7238105197152533</v>
      </c>
      <c r="S31" s="345">
        <f t="shared" si="4"/>
        <v>1.8805872168662798</v>
      </c>
      <c r="T31" s="345">
        <v>1.810678576558723</v>
      </c>
      <c r="U31" s="345">
        <f t="shared" si="5"/>
        <v>3.6912657934250026</v>
      </c>
      <c r="V31" s="346">
        <f t="shared" si="6"/>
        <v>2.6069653223681044E-2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26.592860275501817</v>
      </c>
      <c r="C32" s="11">
        <f t="shared" si="12"/>
        <v>22.014786022242543</v>
      </c>
      <c r="D32" s="11">
        <f t="shared" si="12"/>
        <v>-4.578074253259274</v>
      </c>
      <c r="E32" s="11">
        <f t="shared" si="12"/>
        <v>11.536180553916523</v>
      </c>
      <c r="F32" s="11">
        <f t="shared" si="12"/>
        <v>6.9581063006572474</v>
      </c>
      <c r="G32" s="200">
        <f t="shared" ref="G32" si="13">IF(B32&gt;0,(1+(E32/B32))^(1/($C$6-$B$6))-1,0)</f>
        <v>2.4313088063931065E-2</v>
      </c>
      <c r="H32" s="11"/>
      <c r="I32" s="11" t="str">
        <f>I21</f>
        <v>Associate professional occupations</v>
      </c>
      <c r="J32" s="11">
        <v>4.5458350249341315</v>
      </c>
      <c r="K32" s="11">
        <v>9.3220223191554474</v>
      </c>
      <c r="L32" s="11">
        <v>4.7761872942213159</v>
      </c>
      <c r="M32" s="11">
        <v>3.3119272636049892</v>
      </c>
      <c r="N32" s="11">
        <v>8.0881145578263052</v>
      </c>
      <c r="O32" s="11"/>
      <c r="P32" s="10" t="str">
        <f>name!D29</f>
        <v>92 Elementary administration and service occupations</v>
      </c>
      <c r="Q32" s="11">
        <v>13.08190705885959</v>
      </c>
      <c r="R32" s="11">
        <v>12.145669569899342</v>
      </c>
      <c r="S32" s="345">
        <f t="shared" ref="S32" si="14">R32-Q32</f>
        <v>-0.9362374889602485</v>
      </c>
      <c r="T32" s="345">
        <v>5.1491929062352364</v>
      </c>
      <c r="U32" s="345">
        <f>SUM(S32:T32)</f>
        <v>4.2129554172749879</v>
      </c>
      <c r="V32" s="346">
        <f t="shared" ref="V32" si="15">IF(Q32&gt;0,(1+(T32/Q32))^(1/($C$6-$B$6))-1,0)</f>
        <v>2.2373194415845177E-2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294.90999999999997</v>
      </c>
      <c r="C33" s="11">
        <f>SUM(C62,C91,C120,C149,C178,C207,C236,C265,C294)</f>
        <v>315.26199999999977</v>
      </c>
      <c r="D33" s="11">
        <f t="shared" si="12"/>
        <v>20.351999999999858</v>
      </c>
      <c r="E33" s="11">
        <f t="shared" si="12"/>
        <v>146.576927067105</v>
      </c>
      <c r="F33" s="11">
        <f t="shared" si="12"/>
        <v>166.92892706710487</v>
      </c>
      <c r="G33" s="200">
        <f t="shared" si="3"/>
        <v>2.7263577086669377E-2</v>
      </c>
      <c r="H33" s="11"/>
      <c r="I33" s="11" t="str">
        <f>I22</f>
        <v>Administrative and secretarial occupations</v>
      </c>
      <c r="J33" s="11">
        <v>2.1269627379498104</v>
      </c>
      <c r="K33" s="11">
        <v>4.1571128562851678</v>
      </c>
      <c r="L33" s="11">
        <v>2.0301501183353574</v>
      </c>
      <c r="M33" s="11">
        <v>1.6510192658360574</v>
      </c>
      <c r="N33" s="11">
        <v>3.6811693841714148</v>
      </c>
      <c r="O33" s="11"/>
      <c r="P33" s="10" t="str">
        <f>name!D3</f>
        <v>All occupations</v>
      </c>
      <c r="Q33" s="11">
        <f>SUM(Q7:Q32)</f>
        <v>159.14946322829459</v>
      </c>
      <c r="R33" s="11">
        <f>SUM(R7:R32)</f>
        <v>167.78378220852048</v>
      </c>
      <c r="S33" s="345">
        <f>R33-Q33</f>
        <v>8.6343189802258848</v>
      </c>
      <c r="T33" s="11">
        <f>SUM(T7:T32)</f>
        <v>65.702473117040824</v>
      </c>
      <c r="U33" s="345">
        <f>SUM(S33:T33)</f>
        <v>74.336792097266709</v>
      </c>
      <c r="V33" s="346">
        <f t="shared" si="6"/>
        <v>2.3307358048723748E-2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0.50425180339094688</v>
      </c>
      <c r="K34" s="11">
        <v>1.1623755745923354</v>
      </c>
      <c r="L34" s="11">
        <v>0.65812377120138854</v>
      </c>
      <c r="M34" s="11">
        <v>0.39916116083985614</v>
      </c>
      <c r="N34" s="11">
        <v>1.0572849320412447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1.0896829338101996</v>
      </c>
      <c r="K35" s="11">
        <v>2.9051600019354558</v>
      </c>
      <c r="L35" s="11">
        <v>1.8154770681252563</v>
      </c>
      <c r="M35" s="11">
        <v>1.0572772756602478</v>
      </c>
      <c r="N35" s="11">
        <v>2.8727543437855037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0.248567187446775</v>
      </c>
      <c r="C36" s="11">
        <v>0.45307543385732602</v>
      </c>
      <c r="D36" s="11">
        <f>C36-B36</f>
        <v>0.20450824641055101</v>
      </c>
      <c r="E36" s="11">
        <v>0.17198690725164459</v>
      </c>
      <c r="F36" s="11">
        <f>SUM(D36:E36)</f>
        <v>0.3764951536621956</v>
      </c>
      <c r="G36" s="200">
        <f>IF(B36&gt;0,(1+(E36/B36))^(1/($C$6-$B$6))-1,0)</f>
        <v>3.5679081466507778E-2</v>
      </c>
      <c r="I36" s="11" t="str">
        <f t="shared" si="17"/>
        <v>Sales and customer service occupations</v>
      </c>
      <c r="J36" s="11">
        <v>0.80263536425337489</v>
      </c>
      <c r="K36" s="11">
        <v>1.9795301334243693</v>
      </c>
      <c r="L36" s="11">
        <v>1.1768947691709946</v>
      </c>
      <c r="M36" s="11">
        <v>0.61415720280695185</v>
      </c>
      <c r="N36" s="11">
        <v>1.7910519719779465</v>
      </c>
      <c r="P36" s="10" t="str">
        <f>name!D4</f>
        <v>11 Corporate managers and directors</v>
      </c>
      <c r="Q36" s="11">
        <v>6.4633131183953676</v>
      </c>
      <c r="R36" s="11">
        <v>7.5171459072108782</v>
      </c>
      <c r="S36" s="345">
        <f>R36-Q36</f>
        <v>1.0538327888155106</v>
      </c>
      <c r="T36" s="345">
        <v>3.9787735691234278</v>
      </c>
      <c r="U36" s="345">
        <f>SUM(S36:T36)</f>
        <v>5.0326063579389384</v>
      </c>
      <c r="V36" s="346">
        <f>IF(Q36&gt;0,(1+(T36/Q36))^(1/($C$6-$B$6))-1,0)</f>
        <v>3.2497019247142989E-2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8.1013995686594245E-2</v>
      </c>
      <c r="C37" s="11">
        <v>0.1918757740257937</v>
      </c>
      <c r="D37" s="11">
        <f t="shared" ref="D37:D60" si="25">C37-B37</f>
        <v>0.11086177833919945</v>
      </c>
      <c r="E37" s="11">
        <v>7.9560075202556216E-2</v>
      </c>
      <c r="F37" s="11">
        <f t="shared" ref="F37:F60" si="26">SUM(D37:E37)</f>
        <v>0.19042185354175567</v>
      </c>
      <c r="G37" s="200">
        <f t="shared" ref="G37:G62" si="27">IF(B37&gt;0,(1+(E37/B37))^(1/($C$6-$B$6))-1,0)</f>
        <v>4.6664974012422533E-2</v>
      </c>
      <c r="I37" s="11" t="str">
        <f t="shared" si="17"/>
        <v>Process, plant and machine operatives</v>
      </c>
      <c r="J37" s="11">
        <v>0.27490361938714009</v>
      </c>
      <c r="K37" s="11">
        <v>0.81706743379748437</v>
      </c>
      <c r="L37" s="11">
        <v>0.54216381441034422</v>
      </c>
      <c r="M37" s="11">
        <v>0.28790413319161812</v>
      </c>
      <c r="N37" s="11">
        <v>0.83006794760196234</v>
      </c>
      <c r="P37" s="10" t="str">
        <f>name!D5</f>
        <v>12 Other managers and proprietors</v>
      </c>
      <c r="Q37" s="11">
        <v>3.8530364325780928</v>
      </c>
      <c r="R37" s="11">
        <v>4.0408664082657415</v>
      </c>
      <c r="S37" s="345">
        <f t="shared" ref="S37:S60" si="28">R37-Q37</f>
        <v>0.1878299756876487</v>
      </c>
      <c r="T37" s="345">
        <v>2.4317412963937488</v>
      </c>
      <c r="U37" s="345">
        <f t="shared" ref="U37:U60" si="29">SUM(S37:T37)</f>
        <v>2.6195712720813975</v>
      </c>
      <c r="V37" s="346">
        <f t="shared" ref="V37:V62" si="30">IF(Q37&gt;0,(1+(T37/Q37))^(1/($C$6-$B$6))-1,0)</f>
        <v>3.3155726349435977E-2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0.75780467990980782</v>
      </c>
      <c r="C38" s="11">
        <v>1.5663444281576093</v>
      </c>
      <c r="D38" s="11">
        <f t="shared" si="25"/>
        <v>0.8085397482478015</v>
      </c>
      <c r="E38" s="11">
        <v>0.43865188335086297</v>
      </c>
      <c r="F38" s="11">
        <f t="shared" si="26"/>
        <v>1.2471916315986644</v>
      </c>
      <c r="G38" s="200">
        <f t="shared" si="27"/>
        <v>3.0914489229575404E-2</v>
      </c>
      <c r="I38" s="11" t="str">
        <f t="shared" si="17"/>
        <v>Elementary occupations</v>
      </c>
      <c r="J38" s="11">
        <v>0.62918413701074449</v>
      </c>
      <c r="K38" s="11">
        <v>1.8514112369137283</v>
      </c>
      <c r="L38" s="11">
        <v>1.2222270999029838</v>
      </c>
      <c r="M38" s="11">
        <v>0.65515103147702025</v>
      </c>
      <c r="N38" s="11">
        <v>1.8773781313800042</v>
      </c>
      <c r="P38" s="10" t="str">
        <f>name!D6</f>
        <v>21 Science, research, engineering and technology professionals</v>
      </c>
      <c r="Q38" s="11">
        <v>3.0785162884569401</v>
      </c>
      <c r="R38" s="11">
        <v>5.2081979537087655</v>
      </c>
      <c r="S38" s="345">
        <f t="shared" si="28"/>
        <v>2.1296816652518253</v>
      </c>
      <c r="T38" s="345">
        <v>2.2385355147480572</v>
      </c>
      <c r="U38" s="345">
        <f t="shared" si="29"/>
        <v>4.368217179999883</v>
      </c>
      <c r="V38" s="346">
        <f t="shared" si="30"/>
        <v>3.7103171582358208E-2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0.86271014354236786</v>
      </c>
      <c r="C39" s="11">
        <v>1.6824548082686934</v>
      </c>
      <c r="D39" s="11">
        <f t="shared" si="25"/>
        <v>0.81974466472632557</v>
      </c>
      <c r="E39" s="11">
        <v>0.60744418119176735</v>
      </c>
      <c r="F39" s="11">
        <f t="shared" si="26"/>
        <v>1.427188845918093</v>
      </c>
      <c r="G39" s="200">
        <f t="shared" si="27"/>
        <v>3.6175218687782174E-2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10.296476679030508</v>
      </c>
      <c r="R39" s="11">
        <v>10.946832360703235</v>
      </c>
      <c r="S39" s="345">
        <f t="shared" si="28"/>
        <v>0.6503556816727265</v>
      </c>
      <c r="T39" s="345">
        <v>6.0052933810794409</v>
      </c>
      <c r="U39" s="345">
        <f t="shared" si="29"/>
        <v>6.6556490627521674</v>
      </c>
      <c r="V39" s="346">
        <f t="shared" si="30"/>
        <v>3.1105432173291536E-2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1.0423760443846131</v>
      </c>
      <c r="C40" s="11">
        <v>1.5215969090185728</v>
      </c>
      <c r="D40" s="11">
        <f>C40-B40</f>
        <v>0.47922086463395974</v>
      </c>
      <c r="E40" s="11">
        <v>0.632980523473196</v>
      </c>
      <c r="F40" s="11">
        <f>SUM(D40:E40)</f>
        <v>1.1122013881071557</v>
      </c>
      <c r="G40" s="200">
        <f>IF(B40&gt;0,(1+(E40/B40))^(1/($C$6-$B$6))-1,0)</f>
        <v>3.2140585017375933E-2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8.000982579121322</v>
      </c>
      <c r="R40" s="11">
        <v>8.7954188228712571</v>
      </c>
      <c r="S40" s="345">
        <f t="shared" si="28"/>
        <v>0.79443624374993504</v>
      </c>
      <c r="T40" s="345">
        <v>4.443707531263561</v>
      </c>
      <c r="U40" s="345">
        <f t="shared" si="29"/>
        <v>5.238143775013496</v>
      </c>
      <c r="V40" s="346">
        <f t="shared" si="30"/>
        <v>2.9886544513391344E-2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0.28940096421429962</v>
      </c>
      <c r="C41" s="11">
        <v>0.58381431174784482</v>
      </c>
      <c r="D41" s="11">
        <f t="shared" si="25"/>
        <v>0.2944133475335452</v>
      </c>
      <c r="E41" s="11">
        <v>0.20504589906047282</v>
      </c>
      <c r="F41" s="11">
        <f t="shared" si="26"/>
        <v>0.49945924659401802</v>
      </c>
      <c r="G41" s="200">
        <f t="shared" si="27"/>
        <v>3.6353639291381024E-2</v>
      </c>
      <c r="I41" s="11" t="str">
        <f>I30</f>
        <v>Managers, directors and senior officials</v>
      </c>
      <c r="J41" s="11">
        <f t="array" ref="J41:J49">MMULT(aggregation!$B$13:$AA$21,B94:B119)</f>
        <v>7.3036639319148335</v>
      </c>
      <c r="K41" s="11">
        <f t="array" ref="K41:K49">MMULT(aggregation!$B$13:$AA$21,C94:C119)</f>
        <v>8.2829359394035649</v>
      </c>
      <c r="L41" s="11">
        <f t="array" ref="L41:L49">MMULT(aggregation!$B$13:$AA$21,D94:D119)</f>
        <v>0.97927200748873267</v>
      </c>
      <c r="M41" s="11">
        <f t="array" ref="M41:M49">MMULT(aggregation!$B$13:$AA$21,E94:E119)</f>
        <v>4.5136614613111501</v>
      </c>
      <c r="N41" s="11">
        <f t="array" ref="N41:N49">MMULT(aggregation!$B$13:$AA$21,F94:F119)</f>
        <v>5.4929334687998823</v>
      </c>
      <c r="P41" s="10" t="str">
        <f>name!D9</f>
        <v>24 Business, media and public service professionals</v>
      </c>
      <c r="Q41" s="11">
        <v>7.2409702096086912</v>
      </c>
      <c r="R41" s="11">
        <v>8.7876415877786123</v>
      </c>
      <c r="S41" s="345">
        <f t="shared" si="28"/>
        <v>1.5466713781699211</v>
      </c>
      <c r="T41" s="345">
        <v>4.283785356480128</v>
      </c>
      <c r="U41" s="345">
        <f t="shared" si="29"/>
        <v>5.8304567346500491</v>
      </c>
      <c r="V41" s="346">
        <f t="shared" si="30"/>
        <v>3.1467774547673022E-2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8.9709987312230982E-2</v>
      </c>
      <c r="C42" s="11">
        <v>0.18666994311458082</v>
      </c>
      <c r="D42" s="11">
        <f t="shared" si="25"/>
        <v>9.695995580234984E-2</v>
      </c>
      <c r="E42" s="11">
        <v>5.8734102608162156E-2</v>
      </c>
      <c r="F42" s="11">
        <f t="shared" si="26"/>
        <v>0.15569405841051198</v>
      </c>
      <c r="G42" s="200">
        <f t="shared" si="27"/>
        <v>3.414509024033574E-2</v>
      </c>
      <c r="I42" s="11" t="str">
        <f>I31</f>
        <v>Professional occupations</v>
      </c>
      <c r="J42" s="11">
        <v>19.921165599515355</v>
      </c>
      <c r="K42" s="11">
        <v>20.419809126700024</v>
      </c>
      <c r="L42" s="11">
        <v>0.4986435271846632</v>
      </c>
      <c r="M42" s="11">
        <v>10.023553325811978</v>
      </c>
      <c r="N42" s="11">
        <v>10.52219685299664</v>
      </c>
      <c r="P42" s="10" t="str">
        <f>name!D10</f>
        <v>31 Science, engineering and technology associate professionals</v>
      </c>
      <c r="Q42" s="11">
        <v>1.2471933500948345</v>
      </c>
      <c r="R42" s="11">
        <v>1.5753851101419314</v>
      </c>
      <c r="S42" s="345">
        <f t="shared" si="28"/>
        <v>0.32819176004709694</v>
      </c>
      <c r="T42" s="345">
        <v>0.70206174560978329</v>
      </c>
      <c r="U42" s="345">
        <f t="shared" si="29"/>
        <v>1.0302535056568802</v>
      </c>
      <c r="V42" s="346">
        <f t="shared" si="30"/>
        <v>3.0217665902356083E-2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2.0571906615097092E-2</v>
      </c>
      <c r="C43" s="11">
        <v>9.4392062768041948E-2</v>
      </c>
      <c r="D43" s="11">
        <f t="shared" si="25"/>
        <v>7.3820156152944849E-2</v>
      </c>
      <c r="E43" s="11">
        <v>3.2276907645596084E-2</v>
      </c>
      <c r="F43" s="11">
        <f t="shared" si="26"/>
        <v>0.10609706379854093</v>
      </c>
      <c r="G43" s="200">
        <f t="shared" si="27"/>
        <v>6.4920972847930969E-2</v>
      </c>
      <c r="I43" s="11" t="str">
        <f>I32</f>
        <v>Associate professional occupations</v>
      </c>
      <c r="J43" s="11">
        <v>10.243649567097354</v>
      </c>
      <c r="K43" s="11">
        <v>12.901201970585817</v>
      </c>
      <c r="L43" s="11">
        <v>2.6575524034884621</v>
      </c>
      <c r="M43" s="11">
        <v>6.2161716687399142</v>
      </c>
      <c r="N43" s="11">
        <v>8.8737240722283772</v>
      </c>
      <c r="P43" s="10" t="str">
        <f>name!D11</f>
        <v>32 Health and social care associate professionals</v>
      </c>
      <c r="Q43" s="11">
        <v>4.4552479853830009</v>
      </c>
      <c r="R43" s="11">
        <v>9.0432684298278332</v>
      </c>
      <c r="S43" s="345">
        <f t="shared" si="28"/>
        <v>4.5880204444448323</v>
      </c>
      <c r="T43" s="345">
        <v>4.6007477936311698</v>
      </c>
      <c r="U43" s="345">
        <f t="shared" si="29"/>
        <v>9.1887682380760012</v>
      </c>
      <c r="V43" s="346">
        <f t="shared" si="30"/>
        <v>4.8425612338633295E-2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1.2422631135662637E-2</v>
      </c>
      <c r="C44" s="11">
        <v>2.6473823992335079E-2</v>
      </c>
      <c r="D44" s="11">
        <f t="shared" si="25"/>
        <v>1.4051192856672442E-2</v>
      </c>
      <c r="E44" s="11">
        <v>6.8109303635536826E-3</v>
      </c>
      <c r="F44" s="11">
        <f t="shared" si="26"/>
        <v>2.0862123220226125E-2</v>
      </c>
      <c r="G44" s="200">
        <f t="shared" si="27"/>
        <v>2.9571253116972951E-2</v>
      </c>
      <c r="I44" s="11" t="str">
        <f>I33</f>
        <v>Administrative and secretarial occupations</v>
      </c>
      <c r="J44" s="11">
        <v>6.6098744549773425</v>
      </c>
      <c r="K44" s="11">
        <v>9.4149441937378064</v>
      </c>
      <c r="L44" s="11">
        <v>2.8050697387604648</v>
      </c>
      <c r="M44" s="11">
        <v>4.6992675361309058</v>
      </c>
      <c r="N44" s="11">
        <v>7.5043372748913706</v>
      </c>
      <c r="P44" s="10" t="str">
        <f>name!D12</f>
        <v>33 Protective service occupations</v>
      </c>
      <c r="Q44" s="11">
        <v>0.78061621346284504</v>
      </c>
      <c r="R44" s="11">
        <v>0.91646869154968602</v>
      </c>
      <c r="S44" s="345">
        <f t="shared" si="28"/>
        <v>0.13585247808684098</v>
      </c>
      <c r="T44" s="345">
        <v>0.37644593305039714</v>
      </c>
      <c r="U44" s="345">
        <f t="shared" si="29"/>
        <v>0.51229841113723817</v>
      </c>
      <c r="V44" s="346">
        <f t="shared" si="30"/>
        <v>2.6584275827870929E-2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4.6687184371128995E-2</v>
      </c>
      <c r="C45" s="11">
        <v>7.8742594130313273E-2</v>
      </c>
      <c r="D45" s="11">
        <f t="shared" ref="D45:D46" si="31">C45-B45</f>
        <v>3.2055409759184278E-2</v>
      </c>
      <c r="E45" s="11">
        <v>3.0775897846654365E-2</v>
      </c>
      <c r="F45" s="11">
        <f t="shared" ref="F45:F46" si="32">SUM(D45:E45)</f>
        <v>6.2831307605838646E-2</v>
      </c>
      <c r="G45" s="200">
        <f t="shared" si="27"/>
        <v>3.4331630822060921E-2</v>
      </c>
      <c r="I45" s="11" t="str">
        <f t="shared" ref="I45:I49" si="33">I34</f>
        <v>Skilled trades occupations</v>
      </c>
      <c r="J45" s="11">
        <v>1.5947455350337094</v>
      </c>
      <c r="K45" s="11">
        <v>2.3444984847070591</v>
      </c>
      <c r="L45" s="11">
        <v>0.74975294967334949</v>
      </c>
      <c r="M45" s="11">
        <v>1.0996546674607237</v>
      </c>
      <c r="N45" s="11">
        <v>1.849407617134073</v>
      </c>
      <c r="P45" s="10" t="str">
        <f>name!D13</f>
        <v>34 Culture, media and sports occupations</v>
      </c>
      <c r="Q45" s="11">
        <v>2.1163734582315521</v>
      </c>
      <c r="R45" s="11">
        <v>2.148790007582452</v>
      </c>
      <c r="S45" s="345">
        <f t="shared" si="28"/>
        <v>3.2416549350899881E-2</v>
      </c>
      <c r="T45" s="345">
        <v>1.0755276973542833</v>
      </c>
      <c r="U45" s="345">
        <f t="shared" si="29"/>
        <v>1.1079442467051832</v>
      </c>
      <c r="V45" s="346">
        <f t="shared" si="30"/>
        <v>2.7772851926147535E-2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0.21506322021834601</v>
      </c>
      <c r="C46" s="11">
        <v>0.4636340917906534</v>
      </c>
      <c r="D46" s="11">
        <f t="shared" si="31"/>
        <v>0.24857087157230739</v>
      </c>
      <c r="E46" s="11">
        <v>0.15330858511749118</v>
      </c>
      <c r="F46" s="11">
        <f t="shared" si="32"/>
        <v>0.40187945668979858</v>
      </c>
      <c r="G46" s="200">
        <f t="shared" si="27"/>
        <v>3.6528742050685903E-2</v>
      </c>
      <c r="I46" s="11" t="str">
        <f t="shared" si="33"/>
        <v>Caring, leisure and other service occupations</v>
      </c>
      <c r="J46" s="11">
        <v>3.4369928680312585</v>
      </c>
      <c r="K46" s="11">
        <v>5.1890578831447058</v>
      </c>
      <c r="L46" s="11">
        <v>1.7520650151134474</v>
      </c>
      <c r="M46" s="11">
        <v>2.8480568254150165</v>
      </c>
      <c r="N46" s="11">
        <v>4.6001218405284643</v>
      </c>
      <c r="P46" s="10" t="str">
        <f>name!D14</f>
        <v>35 Business and public service associate professionals</v>
      </c>
      <c r="Q46" s="11">
        <v>7.9722337493303117</v>
      </c>
      <c r="R46" s="11">
        <v>9.1845988560134337</v>
      </c>
      <c r="S46" s="345">
        <f t="shared" si="28"/>
        <v>1.212365106683122</v>
      </c>
      <c r="T46" s="345">
        <v>4.5679484662906678</v>
      </c>
      <c r="U46" s="345">
        <f t="shared" si="29"/>
        <v>5.7803135729737898</v>
      </c>
      <c r="V46" s="346">
        <f t="shared" si="30"/>
        <v>3.0658813826205833E-2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0.1817540408145481</v>
      </c>
      <c r="C47" s="11">
        <v>0.43376077675014768</v>
      </c>
      <c r="D47" s="11">
        <f t="shared" si="25"/>
        <v>0.25200673593559958</v>
      </c>
      <c r="E47" s="11">
        <v>0.15085376928008362</v>
      </c>
      <c r="F47" s="11">
        <f t="shared" si="26"/>
        <v>0.40286050521568317</v>
      </c>
      <c r="G47" s="200">
        <f t="shared" si="27"/>
        <v>4.1109855929698957E-2</v>
      </c>
      <c r="I47" s="11" t="str">
        <f t="shared" si="33"/>
        <v>Sales and customer service occupations</v>
      </c>
      <c r="J47" s="11">
        <v>3.2014861662196834</v>
      </c>
      <c r="K47" s="11">
        <v>4.855515807250212</v>
      </c>
      <c r="L47" s="11">
        <v>1.6540296410305286</v>
      </c>
      <c r="M47" s="11">
        <v>2.1149586513510141</v>
      </c>
      <c r="N47" s="11">
        <v>3.7689882923815428</v>
      </c>
      <c r="P47" s="10" t="str">
        <f>name!D15</f>
        <v>41 Administrative occupations</v>
      </c>
      <c r="Q47" s="11">
        <v>18.753835172751256</v>
      </c>
      <c r="R47" s="11">
        <v>17.724945141914748</v>
      </c>
      <c r="S47" s="345">
        <f t="shared" si="28"/>
        <v>-1.0288900308365072</v>
      </c>
      <c r="T47" s="345">
        <v>10.634993198272468</v>
      </c>
      <c r="U47" s="345">
        <f t="shared" si="29"/>
        <v>9.6061031674359612</v>
      </c>
      <c r="V47" s="346">
        <f t="shared" si="30"/>
        <v>3.0400700341447484E-2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1.5323125213169997E-2</v>
      </c>
      <c r="C48" s="11">
        <v>3.9161241525123985E-2</v>
      </c>
      <c r="D48" s="11">
        <f t="shared" si="25"/>
        <v>2.383811631195399E-2</v>
      </c>
      <c r="E48" s="11">
        <v>1.5915473321719425E-2</v>
      </c>
      <c r="F48" s="11">
        <f t="shared" si="26"/>
        <v>3.9753589633673411E-2</v>
      </c>
      <c r="G48" s="200">
        <f t="shared" si="27"/>
        <v>4.8631612707098926E-2</v>
      </c>
      <c r="I48" s="11" t="str">
        <f t="shared" si="33"/>
        <v>Process, plant and machine operatives</v>
      </c>
      <c r="J48" s="11">
        <v>0.86094534109947962</v>
      </c>
      <c r="K48" s="11">
        <v>1.8680961793763986</v>
      </c>
      <c r="L48" s="11">
        <v>1.0071508382769192</v>
      </c>
      <c r="M48" s="11">
        <v>0.83317380358736481</v>
      </c>
      <c r="N48" s="11">
        <v>1.8403246418642842</v>
      </c>
      <c r="P48" s="10" t="str">
        <f>name!D16</f>
        <v>42 Secretarial and related occupations</v>
      </c>
      <c r="Q48" s="11">
        <v>5.2961687567738558</v>
      </c>
      <c r="R48" s="11">
        <v>3.1395872284125281</v>
      </c>
      <c r="S48" s="345">
        <f t="shared" si="28"/>
        <v>-2.1565815283613277</v>
      </c>
      <c r="T48" s="345">
        <v>2.4089422221661287</v>
      </c>
      <c r="U48" s="345">
        <f t="shared" si="29"/>
        <v>0.25236069380480108</v>
      </c>
      <c r="V48" s="346">
        <f t="shared" si="30"/>
        <v>2.5308298037976407E-2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8.7052795481222418E-3</v>
      </c>
      <c r="C49" s="11">
        <v>1.6363484216999711E-2</v>
      </c>
      <c r="D49" s="11">
        <f t="shared" si="25"/>
        <v>7.6582046688774691E-3</v>
      </c>
      <c r="E49" s="11">
        <v>7.6256373428849967E-3</v>
      </c>
      <c r="F49" s="11">
        <f t="shared" si="26"/>
        <v>1.5283842011762465E-2</v>
      </c>
      <c r="G49" s="200">
        <f t="shared" si="27"/>
        <v>4.2834018128131479E-2</v>
      </c>
      <c r="I49" s="11" t="str">
        <f t="shared" si="33"/>
        <v>Elementary occupations</v>
      </c>
      <c r="J49" s="11">
        <v>2.1583513208532445</v>
      </c>
      <c r="K49" s="11">
        <v>3.6013960207274218</v>
      </c>
      <c r="L49" s="11">
        <v>1.4430446998741773</v>
      </c>
      <c r="M49" s="11">
        <v>1.9483911870037764</v>
      </c>
      <c r="N49" s="11">
        <v>3.3914358868779542</v>
      </c>
      <c r="P49" s="10" t="str">
        <f>name!D17</f>
        <v>51 Skilled agricultural and related trades</v>
      </c>
      <c r="Q49" s="11">
        <v>0.61465081591847048</v>
      </c>
      <c r="R49" s="11">
        <v>0.73317410402758232</v>
      </c>
      <c r="S49" s="345">
        <f t="shared" si="28"/>
        <v>0.11852328810911184</v>
      </c>
      <c r="T49" s="345">
        <v>0.46445409928140829</v>
      </c>
      <c r="U49" s="345">
        <f t="shared" si="29"/>
        <v>0.58297738739052019</v>
      </c>
      <c r="V49" s="346">
        <f t="shared" si="30"/>
        <v>3.823503641764936E-2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6.2394173216161431E-3</v>
      </c>
      <c r="C50" s="11">
        <v>1.1637898967724901E-2</v>
      </c>
      <c r="D50" s="11">
        <f t="shared" si="25"/>
        <v>5.3984816461087578E-3</v>
      </c>
      <c r="E50" s="11">
        <v>3.6355739261093255E-3</v>
      </c>
      <c r="F50" s="11">
        <f t="shared" si="26"/>
        <v>9.0340555722180828E-3</v>
      </c>
      <c r="G50" s="200">
        <f t="shared" si="27"/>
        <v>3.108114625308378E-2</v>
      </c>
      <c r="O50" s="71"/>
      <c r="P50" s="10" t="str">
        <f>name!D18</f>
        <v>52 Skilled metal, electrical and electronic trades</v>
      </c>
      <c r="Q50" s="11">
        <v>0.25374459441161995</v>
      </c>
      <c r="R50" s="11">
        <v>0.51412974832641067</v>
      </c>
      <c r="S50" s="345">
        <f t="shared" si="28"/>
        <v>0.26038515391479072</v>
      </c>
      <c r="T50" s="345">
        <v>0.24513224236679046</v>
      </c>
      <c r="U50" s="345">
        <f t="shared" si="29"/>
        <v>0.50551739628158121</v>
      </c>
      <c r="V50" s="346">
        <f t="shared" si="30"/>
        <v>4.6099760608527829E-2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2.1054057956913018E-3</v>
      </c>
      <c r="C51" s="11">
        <v>3.3384779552372637E-3</v>
      </c>
      <c r="D51" s="11">
        <f t="shared" ref="D51" si="34">C51-B51</f>
        <v>1.2330721595459619E-3</v>
      </c>
      <c r="E51" s="11">
        <v>1.2356899004101226E-3</v>
      </c>
      <c r="F51" s="11">
        <f t="shared" ref="F51" si="35">SUM(D51:E51)</f>
        <v>2.4687620599560846E-3</v>
      </c>
      <c r="G51" s="200">
        <f t="shared" si="27"/>
        <v>3.1264829502868796E-2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0.16443810836688663</v>
      </c>
      <c r="R51" s="11">
        <v>0.10590764187722805</v>
      </c>
      <c r="S51" s="345">
        <f t="shared" si="28"/>
        <v>-5.8530466489658581E-2</v>
      </c>
      <c r="T51" s="345">
        <v>5.3932776689791066E-2</v>
      </c>
      <c r="U51" s="345">
        <f t="shared" si="29"/>
        <v>-4.5976897998675145E-3</v>
      </c>
      <c r="V51" s="346">
        <f t="shared" si="30"/>
        <v>1.9090651059866515E-2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1.5906474017731494E-2</v>
      </c>
      <c r="C52" s="11">
        <v>3.0405441030318898E-2</v>
      </c>
      <c r="D52" s="11">
        <f t="shared" si="25"/>
        <v>1.4498967012587405E-2</v>
      </c>
      <c r="E52" s="11">
        <v>1.1317155933113882E-2</v>
      </c>
      <c r="F52" s="11">
        <f t="shared" si="26"/>
        <v>2.5816122945701285E-2</v>
      </c>
      <c r="G52" s="200">
        <f t="shared" si="27"/>
        <v>3.6473352180802721E-2</v>
      </c>
      <c r="I52" s="11" t="str">
        <f>I41</f>
        <v>Managers, directors and senior officials</v>
      </c>
      <c r="J52" s="11">
        <f t="array" ref="J52:J60">MMULT(aggregation!$B$13:$AA$21,B123:B148)</f>
        <v>1.5963521808665961</v>
      </c>
      <c r="K52" s="11">
        <f t="array" ref="K52:K60">MMULT(aggregation!$B$13:$AA$21,C123:C148)</f>
        <v>1.7075579434703982</v>
      </c>
      <c r="L52" s="11">
        <f t="array" ref="L52:L60">MMULT(aggregation!$B$13:$AA$21,D123:D148)</f>
        <v>0.11120576260380199</v>
      </c>
      <c r="M52" s="11">
        <f t="array" ref="M52:M60">MMULT(aggregation!$B$13:$AA$21,E123:E148)</f>
        <v>0.9050252474862498</v>
      </c>
      <c r="N52" s="11">
        <f t="array" ref="N52:N60">MMULT(aggregation!$B$13:$AA$21,F123:F148)</f>
        <v>1.0162310100900518</v>
      </c>
      <c r="P52" s="10" t="str">
        <f>name!D20</f>
        <v>54 Textiles, printing and other skilled trades</v>
      </c>
      <c r="Q52" s="11">
        <v>2.1399975496226742</v>
      </c>
      <c r="R52" s="11">
        <v>2.2663037992874764</v>
      </c>
      <c r="S52" s="345">
        <f t="shared" si="28"/>
        <v>0.12630624966480219</v>
      </c>
      <c r="T52" s="345">
        <v>1.2653818361149205</v>
      </c>
      <c r="U52" s="345">
        <f t="shared" si="29"/>
        <v>1.3916880857797227</v>
      </c>
      <c r="V52" s="346">
        <f t="shared" si="30"/>
        <v>3.1454674592312992E-2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1.4154598699750652E-2</v>
      </c>
      <c r="C53" s="11">
        <v>3.4740533902643575E-2</v>
      </c>
      <c r="D53" s="11">
        <f t="shared" si="25"/>
        <v>2.0585935202892924E-2</v>
      </c>
      <c r="E53" s="11">
        <v>1.2393248428825518E-2</v>
      </c>
      <c r="F53" s="11">
        <f t="shared" si="26"/>
        <v>3.2979183631718444E-2</v>
      </c>
      <c r="G53" s="200">
        <f t="shared" si="27"/>
        <v>4.2818634520579435E-2</v>
      </c>
      <c r="I53" s="11" t="str">
        <f>I42</f>
        <v>Professional occupations</v>
      </c>
      <c r="J53" s="11">
        <v>3.1714041391434069</v>
      </c>
      <c r="K53" s="11">
        <v>1.8526770334594143</v>
      </c>
      <c r="L53" s="11">
        <v>-1.3187271056839927</v>
      </c>
      <c r="M53" s="11">
        <v>0.84446698073081228</v>
      </c>
      <c r="N53" s="11">
        <v>-0.47426012495318004</v>
      </c>
      <c r="P53" s="10" t="str">
        <f>name!D21</f>
        <v>61 Caring personal service occupations</v>
      </c>
      <c r="Q53" s="11">
        <v>18.716981341793119</v>
      </c>
      <c r="R53" s="11">
        <v>20.875569075197046</v>
      </c>
      <c r="S53" s="345">
        <f t="shared" si="28"/>
        <v>2.1585877334039267</v>
      </c>
      <c r="T53" s="345">
        <v>11.531863612593439</v>
      </c>
      <c r="U53" s="345">
        <f t="shared" si="29"/>
        <v>13.690451345997365</v>
      </c>
      <c r="V53" s="346">
        <f t="shared" si="30"/>
        <v>3.2519349760543603E-2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1.0719305301004537E-2</v>
      </c>
      <c r="C54" s="11">
        <v>2.7592646509227919E-2</v>
      </c>
      <c r="D54" s="11">
        <f t="shared" ref="D54:D55" si="36">C54-B54</f>
        <v>1.6873341208223383E-2</v>
      </c>
      <c r="E54" s="11">
        <v>1.0287228898345213E-2</v>
      </c>
      <c r="F54" s="11">
        <f t="shared" ref="F54:F55" si="37">SUM(D54:E54)</f>
        <v>2.7160570106568596E-2</v>
      </c>
      <c r="G54" s="200">
        <f t="shared" si="27"/>
        <v>4.5873560712380579E-2</v>
      </c>
      <c r="I54" s="11" t="str">
        <f>I43</f>
        <v>Associate professional occupations</v>
      </c>
      <c r="J54" s="11">
        <v>3.0335848055463339</v>
      </c>
      <c r="K54" s="11">
        <v>3.2154134312628573</v>
      </c>
      <c r="L54" s="11">
        <v>0.1818286257165235</v>
      </c>
      <c r="M54" s="11">
        <v>1.4842801894709612</v>
      </c>
      <c r="N54" s="11">
        <v>1.6661088151874845</v>
      </c>
      <c r="P54" s="10" t="str">
        <f>name!D22</f>
        <v>62 Leisure, travel and related personal service occupations</v>
      </c>
      <c r="Q54" s="11">
        <v>4.1114109470883085</v>
      </c>
      <c r="R54" s="11">
        <v>3.7137160124586899</v>
      </c>
      <c r="S54" s="345">
        <f t="shared" si="28"/>
        <v>-0.39769493462961858</v>
      </c>
      <c r="T54" s="345">
        <v>2.0554312826796783</v>
      </c>
      <c r="U54" s="345">
        <f t="shared" si="29"/>
        <v>1.6577363480500598</v>
      </c>
      <c r="V54" s="346">
        <f t="shared" si="30"/>
        <v>2.739661377829794E-2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7.4652696869808427E-4</v>
      </c>
      <c r="C55" s="11">
        <v>1.7595998053723937E-3</v>
      </c>
      <c r="D55" s="11">
        <f t="shared" si="36"/>
        <v>1.0130728366743095E-3</v>
      </c>
      <c r="E55" s="11">
        <v>6.6809977810818565E-4</v>
      </c>
      <c r="F55" s="11">
        <f t="shared" si="37"/>
        <v>1.6811726147824952E-3</v>
      </c>
      <c r="G55" s="200">
        <f t="shared" si="27"/>
        <v>4.3533568953706192E-2</v>
      </c>
      <c r="I55" s="11" t="str">
        <f>I44</f>
        <v>Administrative and secretarial occupations</v>
      </c>
      <c r="J55" s="11">
        <v>2.4922640878160962</v>
      </c>
      <c r="K55" s="11">
        <v>3.2235577092837233</v>
      </c>
      <c r="L55" s="11">
        <v>0.73129362146762711</v>
      </c>
      <c r="M55" s="11">
        <v>1.7353175689910081</v>
      </c>
      <c r="N55" s="11">
        <v>2.466611190458635</v>
      </c>
      <c r="P55" s="10" t="str">
        <f>name!D23</f>
        <v>63 Community and civil enforcement occupations</v>
      </c>
      <c r="Q55" s="11">
        <v>6.4302056701942154E-2</v>
      </c>
      <c r="R55" s="11">
        <v>8.7326174387072936E-2</v>
      </c>
      <c r="S55" s="345">
        <f t="shared" si="28"/>
        <v>2.3024117685130782E-2</v>
      </c>
      <c r="T55" s="345">
        <v>5.4927039958421124E-2</v>
      </c>
      <c r="U55" s="345">
        <f t="shared" si="29"/>
        <v>7.7951157643551899E-2</v>
      </c>
      <c r="V55" s="346">
        <f t="shared" si="30"/>
        <v>4.2022650381521753E-2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3.3186019513935607E-2</v>
      </c>
      <c r="C56" s="11">
        <v>6.4834059991002405E-2</v>
      </c>
      <c r="D56" s="11">
        <f t="shared" si="25"/>
        <v>3.1648040477066798E-2</v>
      </c>
      <c r="E56" s="11">
        <v>2.1434399393878006E-2</v>
      </c>
      <c r="F56" s="11">
        <f t="shared" si="26"/>
        <v>5.3082439870944804E-2</v>
      </c>
      <c r="G56" s="200">
        <f t="shared" si="27"/>
        <v>3.3776504788148642E-2</v>
      </c>
      <c r="I56" s="11" t="str">
        <f t="shared" ref="I56:I60" si="38">I45</f>
        <v>Skilled trades occupations</v>
      </c>
      <c r="J56" s="11">
        <v>0.75512608020965555</v>
      </c>
      <c r="K56" s="11">
        <v>1.0638140602896891</v>
      </c>
      <c r="L56" s="11">
        <v>0.30868798008003356</v>
      </c>
      <c r="M56" s="11">
        <v>0.49647940067115537</v>
      </c>
      <c r="N56" s="11">
        <v>0.80516738075118899</v>
      </c>
      <c r="P56" s="10" t="str">
        <f>name!D24</f>
        <v>71 Sales occupations</v>
      </c>
      <c r="Q56" s="11">
        <v>9.4779228044171475</v>
      </c>
      <c r="R56" s="11">
        <v>8.9054092571805228</v>
      </c>
      <c r="S56" s="345">
        <f t="shared" si="28"/>
        <v>-0.57251354723662473</v>
      </c>
      <c r="T56" s="345">
        <v>5.060353772548762</v>
      </c>
      <c r="U56" s="345">
        <f t="shared" si="29"/>
        <v>4.4878402253121372</v>
      </c>
      <c r="V56" s="346">
        <f t="shared" si="30"/>
        <v>2.8931944445754088E-2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2.0895194347185064E-2</v>
      </c>
      <c r="C57" s="11">
        <v>6.4670733120446466E-2</v>
      </c>
      <c r="D57" s="11">
        <f t="shared" si="25"/>
        <v>4.3775538773261402E-2</v>
      </c>
      <c r="E57" s="11">
        <v>1.8159444515367086E-2</v>
      </c>
      <c r="F57" s="11">
        <f t="shared" si="26"/>
        <v>6.1934983288628488E-2</v>
      </c>
      <c r="G57" s="200">
        <f t="shared" si="27"/>
        <v>4.2577658354059134E-2</v>
      </c>
      <c r="I57" s="11" t="str">
        <f t="shared" si="38"/>
        <v>Caring, leisure and other service occupations</v>
      </c>
      <c r="J57" s="11">
        <v>2.7008473488775948</v>
      </c>
      <c r="K57" s="11">
        <v>3.0404970004576497</v>
      </c>
      <c r="L57" s="11">
        <v>0.339649651580055</v>
      </c>
      <c r="M57" s="11">
        <v>1.6745367462211067</v>
      </c>
      <c r="N57" s="11">
        <v>2.0141863978011618</v>
      </c>
      <c r="P57" s="10" t="str">
        <f>name!D25</f>
        <v>72 Customer service occupations</v>
      </c>
      <c r="Q57" s="11">
        <v>3.3359098611582723</v>
      </c>
      <c r="R57" s="11">
        <v>3.8843069431850581</v>
      </c>
      <c r="S57" s="345">
        <f t="shared" si="28"/>
        <v>0.54839708202678583</v>
      </c>
      <c r="T57" s="345">
        <v>1.9517859088671581</v>
      </c>
      <c r="U57" s="345">
        <f t="shared" si="29"/>
        <v>2.5001829908939439</v>
      </c>
      <c r="V57" s="346">
        <f t="shared" si="30"/>
        <v>3.1185529960307212E-2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1.6249849751094156E-2</v>
      </c>
      <c r="C58" s="11">
        <v>5.5190157592840509E-2</v>
      </c>
      <c r="D58" s="11">
        <f t="shared" ref="D58:D59" si="39">C58-B58</f>
        <v>3.8940307841746354E-2</v>
      </c>
      <c r="E58" s="11">
        <v>1.8250300484524001E-2</v>
      </c>
      <c r="F58" s="11">
        <f t="shared" ref="F58:F59" si="40">SUM(D58:E58)</f>
        <v>5.7190608326270355E-2</v>
      </c>
      <c r="G58" s="200">
        <f t="shared" si="27"/>
        <v>5.1472960928958145E-2</v>
      </c>
      <c r="I58" s="11" t="str">
        <f t="shared" si="38"/>
        <v>Sales and customer service occupations</v>
      </c>
      <c r="J58" s="11">
        <v>1.0472525087951421</v>
      </c>
      <c r="K58" s="11">
        <v>1.5039935040308161</v>
      </c>
      <c r="L58" s="11">
        <v>0.45674099523567413</v>
      </c>
      <c r="M58" s="11">
        <v>0.66486237767300893</v>
      </c>
      <c r="N58" s="11">
        <v>1.1216033729086829</v>
      </c>
      <c r="P58" s="10" t="str">
        <f>name!D26</f>
        <v>81 Process, plant and machine operatives</v>
      </c>
      <c r="Q58" s="11">
        <v>2.1835700095597872</v>
      </c>
      <c r="R58" s="11">
        <v>2.579189851515582</v>
      </c>
      <c r="S58" s="345">
        <f t="shared" si="28"/>
        <v>0.3956198419557948</v>
      </c>
      <c r="T58" s="345">
        <v>1.2929357754549249</v>
      </c>
      <c r="U58" s="345">
        <f t="shared" si="29"/>
        <v>1.6885556174107197</v>
      </c>
      <c r="V58" s="346">
        <f t="shared" si="30"/>
        <v>3.1490080127535514E-2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2.3931812052811034E-2</v>
      </c>
      <c r="C59" s="11">
        <v>6.9667691333701487E-2</v>
      </c>
      <c r="D59" s="11">
        <f t="shared" si="39"/>
        <v>4.5735879280890457E-2</v>
      </c>
      <c r="E59" s="11">
        <v>2.7890030969846647E-2</v>
      </c>
      <c r="F59" s="11">
        <f t="shared" si="40"/>
        <v>7.36259102507371E-2</v>
      </c>
      <c r="G59" s="200">
        <f t="shared" si="27"/>
        <v>5.2856424181012773E-2</v>
      </c>
      <c r="I59" s="11" t="str">
        <f t="shared" si="38"/>
        <v>Process, plant and machine operatives</v>
      </c>
      <c r="J59" s="11">
        <v>0.39444788635569172</v>
      </c>
      <c r="K59" s="11">
        <v>0.66249783389907613</v>
      </c>
      <c r="L59" s="11">
        <v>0.2680499475433844</v>
      </c>
      <c r="M59" s="11">
        <v>0.30606920097554541</v>
      </c>
      <c r="N59" s="11">
        <v>0.57411914851892987</v>
      </c>
      <c r="P59" s="10" t="str">
        <f>name!D27</f>
        <v>82 Transport and mobile machine drivers and operatives</v>
      </c>
      <c r="Q59" s="11">
        <v>0.53301318380739537</v>
      </c>
      <c r="R59" s="11">
        <v>0.81437719301856815</v>
      </c>
      <c r="S59" s="345">
        <f t="shared" si="28"/>
        <v>0.28136400921117277</v>
      </c>
      <c r="T59" s="345">
        <v>0.46959032612793999</v>
      </c>
      <c r="U59" s="345">
        <f t="shared" si="29"/>
        <v>0.75095433533911282</v>
      </c>
      <c r="V59" s="346">
        <f t="shared" si="30"/>
        <v>4.302027656340357E-2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1.7065051888156871E-4</v>
      </c>
      <c r="C60" s="11">
        <v>2.7316030673358513E-3</v>
      </c>
      <c r="D60" s="11">
        <f t="shared" si="25"/>
        <v>2.5609525484542824E-3</v>
      </c>
      <c r="E60" s="11">
        <v>1.0085549833265262E-3</v>
      </c>
      <c r="F60" s="11">
        <f t="shared" si="26"/>
        <v>3.5695075317808086E-3</v>
      </c>
      <c r="G60" s="200">
        <f t="shared" si="27"/>
        <v>0.13753680963029979</v>
      </c>
      <c r="I60" s="11" t="str">
        <f t="shared" si="38"/>
        <v>Elementary occupations</v>
      </c>
      <c r="J60" s="11">
        <v>1.0515096229720666</v>
      </c>
      <c r="K60" s="11">
        <v>1.8308296758290155</v>
      </c>
      <c r="L60" s="11">
        <v>0.77932005285694894</v>
      </c>
      <c r="M60" s="11">
        <v>0.91449934116673182</v>
      </c>
      <c r="N60" s="11">
        <v>1.6938193940236808</v>
      </c>
      <c r="P60" s="10" t="str">
        <f>name!D28</f>
        <v>91 Elementary trades and related occupations</v>
      </c>
      <c r="Q60" s="11">
        <v>1.0986782889989959</v>
      </c>
      <c r="R60" s="11">
        <v>4.1005450326938435</v>
      </c>
      <c r="S60" s="345">
        <f t="shared" si="28"/>
        <v>3.0018667436948476</v>
      </c>
      <c r="T60" s="345">
        <v>2.2931739242363944</v>
      </c>
      <c r="U60" s="345">
        <f t="shared" si="29"/>
        <v>5.2950406679312421</v>
      </c>
      <c r="V60" s="346">
        <f t="shared" si="30"/>
        <v>7.8047156960264097E-2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2.140186632605149E-2</v>
      </c>
      <c r="C61" s="11">
        <v>4.5245740367602233E-2</v>
      </c>
      <c r="D61" s="11">
        <f t="shared" ref="D61" si="41">C61-B61</f>
        <v>2.3843874041550743E-2</v>
      </c>
      <c r="E61" s="11">
        <v>1.6883182427058906E-2</v>
      </c>
      <c r="F61" s="11">
        <f t="shared" ref="F61" si="42">SUM(D61:E61)</f>
        <v>4.0727056468609649E-2</v>
      </c>
      <c r="G61" s="200">
        <f t="shared" ref="G61" si="43">IF(B61&gt;0,(1+(E61/B61))^(1/($C$6-$B$6))-1,0)</f>
        <v>3.9533534362415468E-2</v>
      </c>
      <c r="P61" s="10" t="str">
        <f>name!D29</f>
        <v>92 Elementary administration and service occupations</v>
      </c>
      <c r="Q61" s="11">
        <v>13.510953216642235</v>
      </c>
      <c r="R61" s="11">
        <v>9.8691164523432029</v>
      </c>
      <c r="S61" s="345">
        <f t="shared" ref="S61" si="44">R61-Q61</f>
        <v>-3.6418367642990326</v>
      </c>
      <c r="T61" s="345">
        <v>6.3869876476812859</v>
      </c>
      <c r="U61" s="345">
        <f t="shared" ref="U61" si="45">SUM(S61:T61)</f>
        <v>2.7451508833822533</v>
      </c>
      <c r="V61" s="346">
        <f t="shared" ref="V61" si="46">IF(Q61&gt;0,(1+(T61/Q61))^(1/($C$6-$B$6))-1,0)</f>
        <v>2.6143605256168323E-2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4.0378175110272148</v>
      </c>
      <c r="C62" s="11">
        <f t="shared" ref="C62:F62" si="47">SUM(C36:C61)</f>
        <v>7.7501742670074893</v>
      </c>
      <c r="D62" s="11">
        <f t="shared" si="47"/>
        <v>3.7123567559802741</v>
      </c>
      <c r="E62" s="11">
        <f t="shared" si="47"/>
        <v>2.7351336826955586</v>
      </c>
      <c r="F62" s="11">
        <f t="shared" si="47"/>
        <v>6.4474904386758336</v>
      </c>
      <c r="G62" s="200">
        <f t="shared" si="27"/>
        <v>3.5083575310402404E-2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135.7605367717054</v>
      </c>
      <c r="R62" s="11">
        <f>SUM(R36:R61)</f>
        <v>147.47821779147938</v>
      </c>
      <c r="S62" s="345">
        <f>R62-Q62</f>
        <v>11.717681019773977</v>
      </c>
      <c r="T62" s="11">
        <f>SUM(T36:T61)</f>
        <v>80.874453950064165</v>
      </c>
      <c r="U62" s="345">
        <f>SUM(S62:T62)</f>
        <v>92.592134969838142</v>
      </c>
      <c r="V62" s="346">
        <f t="shared" si="30"/>
        <v>3.1645141516442932E-2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2.2074340616646531</v>
      </c>
      <c r="K63" s="11">
        <f t="array" ref="K63:K71">MMULT(aggregation!$B$13:$AA$21,C152:C177)</f>
        <v>2.2515602582815308</v>
      </c>
      <c r="L63" s="11">
        <f t="array" ref="L63:L71">MMULT(aggregation!$B$13:$AA$21,D152:D177)</f>
        <v>4.4126196616878E-2</v>
      </c>
      <c r="M63" s="11">
        <f t="array" ref="M63:M71">MMULT(aggregation!$B$13:$AA$21,E152:E177)</f>
        <v>1.1860851648251369</v>
      </c>
      <c r="N63" s="11">
        <f t="array" ref="N63:N71">MMULT(aggregation!$B$13:$AA$21,F152:F177)</f>
        <v>1.2302113614420147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3.1429746342805354</v>
      </c>
      <c r="K64" s="11">
        <v>3.3979831834318421</v>
      </c>
      <c r="L64" s="11">
        <v>0.25500854915130711</v>
      </c>
      <c r="M64" s="11">
        <v>1.3776203655428856</v>
      </c>
      <c r="N64" s="11">
        <v>1.6326289146941924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2.3366246933706782</v>
      </c>
      <c r="C65" s="11">
        <v>3.9920015799141368</v>
      </c>
      <c r="D65" s="11">
        <f>C65-B65</f>
        <v>1.6553768865434586</v>
      </c>
      <c r="E65" s="11">
        <v>1.5631338354747892</v>
      </c>
      <c r="F65" s="11">
        <f>SUM(D65:E65)</f>
        <v>3.2185107220182481</v>
      </c>
      <c r="G65" s="200">
        <f>IF(B65&gt;0,(1+(E65/B65))^(1/($C$6-$B$6))-1,0)</f>
        <v>3.4736852654507988E-2</v>
      </c>
      <c r="I65" s="11" t="str">
        <f>I54</f>
        <v>Associate professional occupations</v>
      </c>
      <c r="J65" s="11">
        <v>2.4597933709603375</v>
      </c>
      <c r="K65" s="11">
        <v>2.6755982471712749</v>
      </c>
      <c r="L65" s="11">
        <v>0.21580487621093775</v>
      </c>
      <c r="M65" s="11">
        <v>1.1687142176745331</v>
      </c>
      <c r="N65" s="11">
        <v>1.384519093885471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0.85566337741596354</v>
      </c>
      <c r="C66" s="11">
        <v>1.9079592131001297</v>
      </c>
      <c r="D66" s="11">
        <f t="shared" ref="D66:D89" si="50">C66-B66</f>
        <v>1.0522958356841663</v>
      </c>
      <c r="E66" s="11">
        <v>0.77310288164977259</v>
      </c>
      <c r="F66" s="11">
        <f t="shared" ref="F66:F89" si="51">SUM(D66:E66)</f>
        <v>1.8253987173339388</v>
      </c>
      <c r="G66" s="200">
        <f t="shared" ref="G66:G89" si="52">IF(B66&gt;0,(1+(E66/B66))^(1/($C$6-$B$6))-1,0)</f>
        <v>4.3847498114654604E-2</v>
      </c>
      <c r="I66" s="11" t="str">
        <f>I55</f>
        <v>Administrative and secretarial occupations</v>
      </c>
      <c r="J66" s="11">
        <v>2.3448474823360979</v>
      </c>
      <c r="K66" s="11">
        <v>2.8755538889590064</v>
      </c>
      <c r="L66" s="11">
        <v>0.53070640662290836</v>
      </c>
      <c r="M66" s="11">
        <v>1.4591611660505217</v>
      </c>
      <c r="N66" s="11">
        <v>1.9898675726734301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2.9945199056348946</v>
      </c>
      <c r="C67" s="11">
        <v>6.7234788759367063</v>
      </c>
      <c r="D67" s="11">
        <f t="shared" si="50"/>
        <v>3.7289589703018118</v>
      </c>
      <c r="E67" s="11">
        <v>1.9306344619409819</v>
      </c>
      <c r="F67" s="11">
        <f t="shared" si="51"/>
        <v>5.6595934322427937</v>
      </c>
      <c r="G67" s="200">
        <f t="shared" si="52"/>
        <v>3.3727753068818256E-2</v>
      </c>
      <c r="I67" s="11" t="str">
        <f t="shared" ref="I67:I71" si="53">I56</f>
        <v>Skilled trades occupations</v>
      </c>
      <c r="J67" s="11">
        <v>1.714045626681479</v>
      </c>
      <c r="K67" s="11">
        <v>2.1143933856433894</v>
      </c>
      <c r="L67" s="11">
        <v>0.40034775896191055</v>
      </c>
      <c r="M67" s="11">
        <v>0.93070206013389545</v>
      </c>
      <c r="N67" s="11">
        <v>1.331049819095806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2.6957149142124011</v>
      </c>
      <c r="C68" s="11">
        <v>4.5628187385635028</v>
      </c>
      <c r="D68" s="11">
        <f t="shared" si="50"/>
        <v>1.8671038243511018</v>
      </c>
      <c r="E68" s="11">
        <v>1.790021530868215</v>
      </c>
      <c r="F68" s="11">
        <f t="shared" si="51"/>
        <v>3.6571253552193168</v>
      </c>
      <c r="G68" s="200">
        <f t="shared" si="52"/>
        <v>3.4532136711204808E-2</v>
      </c>
      <c r="I68" s="11" t="str">
        <f t="shared" si="53"/>
        <v>Caring, leisure and other service occupations</v>
      </c>
      <c r="J68" s="11">
        <v>1.6658646841992684</v>
      </c>
      <c r="K68" s="11">
        <v>2.0328727761642669</v>
      </c>
      <c r="L68" s="11">
        <v>0.36700809196499851</v>
      </c>
      <c r="M68" s="11">
        <v>1.1006130539636718</v>
      </c>
      <c r="N68" s="11">
        <v>1.4676211459286703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6.0743643795463438</v>
      </c>
      <c r="C69" s="11">
        <v>8.6296285562571438</v>
      </c>
      <c r="D69" s="11">
        <f t="shared" ref="D69" si="54">C69-B69</f>
        <v>2.5552641767108</v>
      </c>
      <c r="E69" s="11">
        <v>3.7364719951260521</v>
      </c>
      <c r="F69" s="11">
        <f t="shared" ref="F69" si="55">SUM(D69:E69)</f>
        <v>6.2917361718368525</v>
      </c>
      <c r="G69" s="200">
        <f t="shared" si="52"/>
        <v>3.2476905617187191E-2</v>
      </c>
      <c r="I69" s="11" t="str">
        <f t="shared" si="53"/>
        <v>Sales and customer service occupations</v>
      </c>
      <c r="J69" s="11">
        <v>1.1399048427224008</v>
      </c>
      <c r="K69" s="11">
        <v>1.5417466570525113</v>
      </c>
      <c r="L69" s="11">
        <v>0.40184181433011062</v>
      </c>
      <c r="M69" s="11">
        <v>0.61345287743704213</v>
      </c>
      <c r="N69" s="11">
        <v>1.0152946917671528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3.6986504911523364</v>
      </c>
      <c r="C70" s="11">
        <v>6.4126184901735108</v>
      </c>
      <c r="D70" s="11">
        <f t="shared" si="50"/>
        <v>2.7139679990211745</v>
      </c>
      <c r="E70" s="11">
        <v>2.3938145047982591</v>
      </c>
      <c r="F70" s="11">
        <f t="shared" si="51"/>
        <v>5.1077825038194336</v>
      </c>
      <c r="G70" s="200">
        <f t="shared" si="52"/>
        <v>3.3832029920218165E-2</v>
      </c>
      <c r="I70" s="11" t="str">
        <f t="shared" si="53"/>
        <v>Process, plant and machine operatives</v>
      </c>
      <c r="J70" s="11">
        <v>0.72087960458003963</v>
      </c>
      <c r="K70" s="11">
        <v>1.1032244778103037</v>
      </c>
      <c r="L70" s="11">
        <v>0.38234487323026406</v>
      </c>
      <c r="M70" s="11">
        <v>0.52497376605975443</v>
      </c>
      <c r="N70" s="11">
        <v>0.90731863929001844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0.58132816202864113</v>
      </c>
      <c r="C71" s="11">
        <v>0.95506821595361346</v>
      </c>
      <c r="D71" s="11">
        <f t="shared" si="50"/>
        <v>0.37374005392497234</v>
      </c>
      <c r="E71" s="11">
        <v>0.30639596612291109</v>
      </c>
      <c r="F71" s="11">
        <f t="shared" si="51"/>
        <v>0.68013602004788343</v>
      </c>
      <c r="G71" s="200">
        <f t="shared" si="52"/>
        <v>2.8625083929283424E-2</v>
      </c>
      <c r="I71" s="11" t="str">
        <f t="shared" si="53"/>
        <v>Elementary occupations</v>
      </c>
      <c r="J71" s="11">
        <v>1.0048662884226653</v>
      </c>
      <c r="K71" s="11">
        <v>1.7816932771014486</v>
      </c>
      <c r="L71" s="11">
        <v>0.7768269886787833</v>
      </c>
      <c r="M71" s="11">
        <v>0.8884968454145088</v>
      </c>
      <c r="N71" s="11">
        <v>1.6653238340932921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0.65577613286834435</v>
      </c>
      <c r="C72" s="11">
        <v>2.5650250786449882</v>
      </c>
      <c r="D72" s="11">
        <f t="shared" si="50"/>
        <v>1.9092489457766439</v>
      </c>
      <c r="E72" s="11">
        <v>0.90608797401881092</v>
      </c>
      <c r="F72" s="11">
        <f t="shared" si="51"/>
        <v>2.8153369197954548</v>
      </c>
      <c r="G72" s="200">
        <f t="shared" si="52"/>
        <v>5.9560702362796425E-2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0.16101588706673897</v>
      </c>
      <c r="C73" s="11">
        <v>0.29213778169939997</v>
      </c>
      <c r="D73" s="11">
        <f t="shared" si="50"/>
        <v>0.131121894632661</v>
      </c>
      <c r="E73" s="11">
        <v>6.7366194282402675E-2</v>
      </c>
      <c r="F73" s="11">
        <f t="shared" si="51"/>
        <v>0.19848808891506367</v>
      </c>
      <c r="G73" s="200">
        <f t="shared" si="52"/>
        <v>2.3574724534423552E-2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0.92774960045854016</v>
      </c>
      <c r="C74" s="11">
        <v>1.3150319007233719</v>
      </c>
      <c r="D74" s="11">
        <f t="shared" ref="D74:D75" si="56">C74-B74</f>
        <v>0.38728230026483179</v>
      </c>
      <c r="E74" s="11">
        <v>0.52395695790370211</v>
      </c>
      <c r="F74" s="11">
        <f t="shared" ref="F74:F75" si="57">SUM(D74:E74)</f>
        <v>0.91123925816853391</v>
      </c>
      <c r="G74" s="200">
        <f t="shared" si="52"/>
        <v>3.0298824177766415E-2</v>
      </c>
      <c r="I74" s="11" t="str">
        <f>I63</f>
        <v>Managers, directors and senior officials</v>
      </c>
      <c r="J74" s="11">
        <f t="array" ref="J74:J82">MMULT(aggregation!$B$13:$AA$21,B181:B206)</f>
        <v>5.2997004939523622</v>
      </c>
      <c r="K74" s="11">
        <f t="array" ref="K74:K82">MMULT(aggregation!$B$13:$AA$21,C181:C206)</f>
        <v>5.157390840076582</v>
      </c>
      <c r="L74" s="11">
        <f t="array" ref="L74:L82">MMULT(aggregation!$B$13:$AA$21,D181:D206)</f>
        <v>-0.14230965387578087</v>
      </c>
      <c r="M74" s="11">
        <f t="array" ref="M74:M82">MMULT(aggregation!$B$13:$AA$21,E181:E206)</f>
        <v>2.2589351608772734</v>
      </c>
      <c r="N74" s="11">
        <f t="array" ref="N74:N82">MMULT(aggregation!$B$13:$AA$21,F181:F206)</f>
        <v>2.1166255070014923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2.2199652425118672</v>
      </c>
      <c r="C75" s="11">
        <v>4.1947593421340734</v>
      </c>
      <c r="D75" s="11">
        <f t="shared" si="56"/>
        <v>1.9747940996222062</v>
      </c>
      <c r="E75" s="11">
        <v>1.5081201712771626</v>
      </c>
      <c r="F75" s="11">
        <f t="shared" si="57"/>
        <v>3.4829142708993688</v>
      </c>
      <c r="G75" s="200">
        <f t="shared" si="52"/>
        <v>3.5164361940548838E-2</v>
      </c>
      <c r="I75" s="11" t="str">
        <f>I64</f>
        <v>Professional occupations</v>
      </c>
      <c r="J75" s="11">
        <v>7.1155219396268024</v>
      </c>
      <c r="K75" s="11">
        <v>8.1510027956444198</v>
      </c>
      <c r="L75" s="11">
        <v>1.0354808560176187</v>
      </c>
      <c r="M75" s="11">
        <v>3.1355068934480892</v>
      </c>
      <c r="N75" s="11">
        <v>4.1709877494657075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1.8310454657522863</v>
      </c>
      <c r="C76" s="11">
        <v>3.7972022315724092</v>
      </c>
      <c r="D76" s="11">
        <f t="shared" si="50"/>
        <v>1.9661567658201229</v>
      </c>
      <c r="E76" s="11">
        <v>1.4523464547415605</v>
      </c>
      <c r="F76" s="11">
        <f t="shared" si="51"/>
        <v>3.4185032205616834</v>
      </c>
      <c r="G76" s="200">
        <f t="shared" si="52"/>
        <v>3.970046881099365E-2</v>
      </c>
      <c r="I76" s="11" t="str">
        <f>I65</f>
        <v>Associate professional occupations</v>
      </c>
      <c r="J76" s="11">
        <v>6.8611792995127914</v>
      </c>
      <c r="K76" s="11">
        <v>7.270711916517917</v>
      </c>
      <c r="L76" s="11">
        <v>0.40953261700512644</v>
      </c>
      <c r="M76" s="11">
        <v>3.1118432882817428</v>
      </c>
      <c r="N76" s="11">
        <v>3.5213759052868694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0.29591727219752417</v>
      </c>
      <c r="C77" s="11">
        <v>0.35991062471275881</v>
      </c>
      <c r="D77" s="11">
        <f t="shared" si="50"/>
        <v>6.3993352515234636E-2</v>
      </c>
      <c r="E77" s="11">
        <v>0.19867281109449683</v>
      </c>
      <c r="F77" s="11">
        <f t="shared" si="51"/>
        <v>0.2626661636097315</v>
      </c>
      <c r="G77" s="200">
        <f t="shared" si="52"/>
        <v>3.4836343196605668E-2</v>
      </c>
      <c r="I77" s="11" t="str">
        <f>I66</f>
        <v>Administrative and secretarial occupations</v>
      </c>
      <c r="J77" s="11">
        <v>6.9344971444883639</v>
      </c>
      <c r="K77" s="11">
        <v>5.8184590420822238</v>
      </c>
      <c r="L77" s="11">
        <v>-1.1160381024061401</v>
      </c>
      <c r="M77" s="11">
        <v>3.071133133477757</v>
      </c>
      <c r="N77" s="11">
        <v>1.9550950310716169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4.8462731185579103E-2</v>
      </c>
      <c r="C78" s="11">
        <v>8.3508745890318092E-2</v>
      </c>
      <c r="D78" s="11">
        <f t="shared" si="50"/>
        <v>3.504601470473899E-2</v>
      </c>
      <c r="E78" s="11">
        <v>3.2501168554209876E-2</v>
      </c>
      <c r="F78" s="11">
        <f t="shared" si="51"/>
        <v>6.7547183258948873E-2</v>
      </c>
      <c r="G78" s="200">
        <f t="shared" si="52"/>
        <v>3.4805914227872048E-2</v>
      </c>
      <c r="I78" s="11" t="str">
        <f t="shared" ref="I78:I82" si="58">I67</f>
        <v>Skilled trades occupations</v>
      </c>
      <c r="J78" s="11">
        <v>9.9757447502425567</v>
      </c>
      <c r="K78" s="11">
        <v>9.7565546041500131</v>
      </c>
      <c r="L78" s="11">
        <v>-0.21919014609254572</v>
      </c>
      <c r="M78" s="11">
        <v>3.7620764132628226</v>
      </c>
      <c r="N78" s="11">
        <v>3.5428862671702772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0.20099893550177589</v>
      </c>
      <c r="C79" s="11">
        <v>0.52071952726513127</v>
      </c>
      <c r="D79" s="11">
        <f t="shared" si="50"/>
        <v>0.31972059176335538</v>
      </c>
      <c r="E79" s="11">
        <v>0.16717558351591866</v>
      </c>
      <c r="F79" s="11">
        <f t="shared" si="51"/>
        <v>0.48689617527927403</v>
      </c>
      <c r="G79" s="200">
        <f t="shared" si="52"/>
        <v>4.1175638850157403E-2</v>
      </c>
      <c r="I79" s="11" t="str">
        <f t="shared" si="58"/>
        <v>Caring, leisure and other service occupations</v>
      </c>
      <c r="J79" s="11">
        <v>8.8708848121908606</v>
      </c>
      <c r="K79" s="11">
        <v>9.7423971038686989</v>
      </c>
      <c r="L79" s="11">
        <v>0.87151229167783806</v>
      </c>
      <c r="M79" s="11">
        <v>5.1022538465971561</v>
      </c>
      <c r="N79" s="11">
        <v>5.9737661382749945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8.0608631432805208E-2</v>
      </c>
      <c r="C80" s="11">
        <v>0.15744641597056735</v>
      </c>
      <c r="D80" s="11">
        <f t="shared" ref="D80" si="59">C80-B80</f>
        <v>7.6837784537762147E-2</v>
      </c>
      <c r="E80" s="11">
        <v>5.4708728533565232E-2</v>
      </c>
      <c r="F80" s="11">
        <f t="shared" ref="F80" si="60">SUM(D80:E80)</f>
        <v>0.13154651307132736</v>
      </c>
      <c r="G80" s="200">
        <f t="shared" si="52"/>
        <v>3.5137712453056524E-2</v>
      </c>
      <c r="I80" s="11" t="str">
        <f t="shared" si="58"/>
        <v>Sales and customer service occupations</v>
      </c>
      <c r="J80" s="11">
        <v>5.6630136997008531</v>
      </c>
      <c r="K80" s="11">
        <v>6.2461231061147924</v>
      </c>
      <c r="L80" s="11">
        <v>0.58310940641393882</v>
      </c>
      <c r="M80" s="11">
        <v>2.5977313867744125</v>
      </c>
      <c r="N80" s="11">
        <v>3.1808407931883513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0.17418150527078663</v>
      </c>
      <c r="C81" s="11">
        <v>0.40070088546631866</v>
      </c>
      <c r="D81" s="11">
        <f t="shared" si="50"/>
        <v>0.22651938019553203</v>
      </c>
      <c r="E81" s="11">
        <v>0.14477568023616239</v>
      </c>
      <c r="F81" s="11">
        <f t="shared" si="51"/>
        <v>0.37129506043169441</v>
      </c>
      <c r="G81" s="200">
        <f t="shared" si="52"/>
        <v>4.1154922410808092E-2</v>
      </c>
      <c r="I81" s="11" t="str">
        <f t="shared" si="58"/>
        <v>Process, plant and machine operatives</v>
      </c>
      <c r="J81" s="11">
        <v>4.387885738181609</v>
      </c>
      <c r="K81" s="11">
        <v>5.9832046513854475</v>
      </c>
      <c r="L81" s="11">
        <v>1.595318913203839</v>
      </c>
      <c r="M81" s="11">
        <v>2.3928452764466903</v>
      </c>
      <c r="N81" s="11">
        <v>3.9881641896505293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0.92429574546221083</v>
      </c>
      <c r="C82" s="11">
        <v>2.5710152751196751</v>
      </c>
      <c r="D82" s="11">
        <f t="shared" si="50"/>
        <v>1.6467195296574642</v>
      </c>
      <c r="E82" s="11">
        <v>0.93559943251156119</v>
      </c>
      <c r="F82" s="11">
        <f t="shared" si="51"/>
        <v>2.5823189621690252</v>
      </c>
      <c r="G82" s="200">
        <f t="shared" si="52"/>
        <v>4.7719839243857809E-2</v>
      </c>
      <c r="I82" s="11" t="str">
        <f t="shared" si="58"/>
        <v>Elementary occupations</v>
      </c>
      <c r="J82" s="11">
        <v>4.8978914176164254</v>
      </c>
      <c r="K82" s="11">
        <v>5.0726897294518114</v>
      </c>
      <c r="L82" s="11">
        <v>0.1747983118353853</v>
      </c>
      <c r="M82" s="11">
        <v>2.4023448150358204</v>
      </c>
      <c r="N82" s="11">
        <v>2.5771431268712055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0.15477462236666453</v>
      </c>
      <c r="C83" s="11">
        <v>0.31553955350608665</v>
      </c>
      <c r="D83" s="11">
        <f t="shared" ref="D83:D84" si="61">C83-B83</f>
        <v>0.16076493113942211</v>
      </c>
      <c r="E83" s="11">
        <v>0.11471371302698799</v>
      </c>
      <c r="F83" s="11">
        <f t="shared" ref="F83:F84" si="62">SUM(D83:E83)</f>
        <v>0.2754786441664101</v>
      </c>
      <c r="G83" s="200">
        <f t="shared" si="52"/>
        <v>3.7662243146480145E-2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1.0612565981324247E-2</v>
      </c>
      <c r="C84" s="11">
        <v>1.8605173309694186E-2</v>
      </c>
      <c r="D84" s="11">
        <f t="shared" si="61"/>
        <v>7.9926073283699394E-3</v>
      </c>
      <c r="E84" s="11">
        <v>6.9641301216985686E-3</v>
      </c>
      <c r="F84" s="11">
        <f t="shared" si="62"/>
        <v>1.4956737450068508E-2</v>
      </c>
      <c r="G84" s="200">
        <f t="shared" si="52"/>
        <v>3.4207753493619597E-2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0.58375081884521751</v>
      </c>
      <c r="C85" s="11">
        <v>1.4184109948993697</v>
      </c>
      <c r="D85" s="11">
        <f t="shared" si="50"/>
        <v>0.83466017605415221</v>
      </c>
      <c r="E85" s="11">
        <v>0.4366410577822214</v>
      </c>
      <c r="F85" s="11">
        <f t="shared" si="51"/>
        <v>1.2713012338363736</v>
      </c>
      <c r="G85" s="200">
        <f t="shared" si="52"/>
        <v>3.7932950299498502E-2</v>
      </c>
      <c r="I85" s="11" t="str">
        <f>I74</f>
        <v>Managers, directors and senior officials</v>
      </c>
      <c r="J85" s="11">
        <f t="array" ref="J85:J93">MMULT(aggregation!$B$13:$AA$21,B210:B235)</f>
        <v>4.5965219068079675</v>
      </c>
      <c r="K85" s="11">
        <f t="array" ref="K85:K93">MMULT(aggregation!$B$13:$AA$21,C210:C235)</f>
        <v>3.9585981764699087</v>
      </c>
      <c r="L85" s="11">
        <f t="array" ref="L85:L93">MMULT(aggregation!$B$13:$AA$21,D210:D235)</f>
        <v>-0.63792373033805849</v>
      </c>
      <c r="M85" s="11">
        <f t="array" ref="M85:M93">MMULT(aggregation!$B$13:$AA$21,E210:E235)</f>
        <v>2.2097234107592367</v>
      </c>
      <c r="N85" s="11">
        <f t="array" ref="N85:N93">MMULT(aggregation!$B$13:$AA$21,F210:F235)</f>
        <v>1.5717996804211785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0.21888454540815741</v>
      </c>
      <c r="C86" s="11">
        <v>0.56111913852499973</v>
      </c>
      <c r="D86" s="11">
        <f t="shared" si="50"/>
        <v>0.34223459311684234</v>
      </c>
      <c r="E86" s="11">
        <v>0.17751614502473048</v>
      </c>
      <c r="F86" s="11">
        <f t="shared" si="51"/>
        <v>0.5197507381415728</v>
      </c>
      <c r="G86" s="200">
        <f t="shared" si="52"/>
        <v>4.0386289313571577E-2</v>
      </c>
      <c r="I86" s="11" t="str">
        <f>I75</f>
        <v>Professional occupations</v>
      </c>
      <c r="J86" s="11">
        <v>4.852282846525604</v>
      </c>
      <c r="K86" s="11">
        <v>4.5383318366323264</v>
      </c>
      <c r="L86" s="11">
        <v>-0.31395100989327829</v>
      </c>
      <c r="M86" s="11">
        <v>2.0893618252270962</v>
      </c>
      <c r="N86" s="11">
        <v>1.7754108153338177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0.12402801931478667</v>
      </c>
      <c r="C87" s="11">
        <v>0.39326925208713626</v>
      </c>
      <c r="D87" s="11">
        <f t="shared" ref="D87:D88" si="63">C87-B87</f>
        <v>0.26924123277234957</v>
      </c>
      <c r="E87" s="11">
        <v>0.1217970373604603</v>
      </c>
      <c r="F87" s="11">
        <f t="shared" ref="F87:F88" si="64">SUM(D87:E87)</f>
        <v>0.3910382701328099</v>
      </c>
      <c r="G87" s="200">
        <f t="shared" si="52"/>
        <v>4.6663523890123626E-2</v>
      </c>
      <c r="I87" s="11" t="str">
        <f>I76</f>
        <v>Associate professional occupations</v>
      </c>
      <c r="J87" s="11">
        <v>5.2279565049564898</v>
      </c>
      <c r="K87" s="11">
        <v>4.6739656325404031</v>
      </c>
      <c r="L87" s="11">
        <v>-0.55399087241608647</v>
      </c>
      <c r="M87" s="11">
        <v>2.2026024146743683</v>
      </c>
      <c r="N87" s="11">
        <v>1.6486115422582819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0.15087560007235343</v>
      </c>
      <c r="C88" s="11">
        <v>0.42379818171034811</v>
      </c>
      <c r="D88" s="11">
        <f t="shared" si="63"/>
        <v>0.27292258163799465</v>
      </c>
      <c r="E88" s="11">
        <v>0.16610709583115782</v>
      </c>
      <c r="F88" s="11">
        <f t="shared" si="64"/>
        <v>0.43902967746915245</v>
      </c>
      <c r="G88" s="200">
        <f t="shared" si="52"/>
        <v>5.0737993855463959E-2</v>
      </c>
      <c r="I88" s="11" t="str">
        <f>I77</f>
        <v>Administrative and secretarial occupations</v>
      </c>
      <c r="J88" s="11">
        <v>8.0180591327561963</v>
      </c>
      <c r="K88" s="11">
        <v>5.7369620602086657</v>
      </c>
      <c r="L88" s="11">
        <v>-2.2810970725475315</v>
      </c>
      <c r="M88" s="11">
        <v>3.295803478565841</v>
      </c>
      <c r="N88" s="11">
        <v>1.0147064060183097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5.1280897734530699E-2</v>
      </c>
      <c r="C89" s="11">
        <v>0.34227369386960588</v>
      </c>
      <c r="D89" s="11">
        <f t="shared" si="50"/>
        <v>0.29099279613507517</v>
      </c>
      <c r="E89" s="11">
        <v>0.1167994132276563</v>
      </c>
      <c r="F89" s="11">
        <f t="shared" si="51"/>
        <v>0.40779220936273147</v>
      </c>
      <c r="G89" s="200">
        <f t="shared" si="52"/>
        <v>8.2357543297260971E-2</v>
      </c>
      <c r="I89" s="11" t="str">
        <f t="shared" ref="I89:I93" si="65">I78</f>
        <v>Skilled trades occupations</v>
      </c>
      <c r="J89" s="11">
        <v>8.1701913148731453</v>
      </c>
      <c r="K89" s="11">
        <v>7.9352187840706119</v>
      </c>
      <c r="L89" s="11">
        <v>-0.23497253080253311</v>
      </c>
      <c r="M89" s="11">
        <v>3.6026681457410534</v>
      </c>
      <c r="N89" s="11">
        <v>3.36769561493852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0.57790323927621379</v>
      </c>
      <c r="C90" s="11">
        <v>1.5091375430441225</v>
      </c>
      <c r="D90" s="11">
        <f t="shared" ref="D90" si="66">C90-B90</f>
        <v>0.93123430376790872</v>
      </c>
      <c r="E90" s="11">
        <v>0.53835161824936395</v>
      </c>
      <c r="F90" s="11">
        <f t="shared" ref="F90" si="67">SUM(D90:E90)</f>
        <v>1.4695859220172727</v>
      </c>
      <c r="G90" s="200">
        <f t="shared" ref="G90:G91" si="68">IF(B90&gt;0,(1+(E90/B90))^(1/($C$6-$B$6))-1,0)</f>
        <v>4.4865883136784523E-2</v>
      </c>
      <c r="I90" s="11" t="str">
        <f t="shared" si="65"/>
        <v>Caring, leisure and other service occupations</v>
      </c>
      <c r="J90" s="11">
        <v>6.7297638933541366</v>
      </c>
      <c r="K90" s="11">
        <v>5.4771767652901504</v>
      </c>
      <c r="L90" s="11">
        <v>-1.2525871280639866</v>
      </c>
      <c r="M90" s="11">
        <v>3.2320260348375736</v>
      </c>
      <c r="N90" s="11">
        <v>1.9794389067735867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28.62899338206897</v>
      </c>
      <c r="C91" s="11">
        <f t="shared" ref="C91:F91" si="69">SUM(C65:C90)</f>
        <v>54.423185010049124</v>
      </c>
      <c r="D91" s="11">
        <f t="shared" si="69"/>
        <v>25.794191627980155</v>
      </c>
      <c r="E91" s="11">
        <f t="shared" si="69"/>
        <v>20.163776543274814</v>
      </c>
      <c r="F91" s="11">
        <f t="shared" si="69"/>
        <v>45.957968171254976</v>
      </c>
      <c r="G91" s="200">
        <f t="shared" si="68"/>
        <v>3.6183390171491858E-2</v>
      </c>
      <c r="I91" s="11" t="str">
        <f t="shared" si="65"/>
        <v>Sales and customer service occupations</v>
      </c>
      <c r="J91" s="11">
        <v>5.5609688974051812</v>
      </c>
      <c r="K91" s="11">
        <v>5.2737965855624989</v>
      </c>
      <c r="L91" s="11">
        <v>-0.28717231184268277</v>
      </c>
      <c r="M91" s="11">
        <v>2.7138725193756148</v>
      </c>
      <c r="N91" s="11">
        <v>2.426700207532932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6.3232468685782219</v>
      </c>
      <c r="K92" s="11">
        <v>7.5615808750891027</v>
      </c>
      <c r="L92" s="11">
        <v>1.2383340065108803</v>
      </c>
      <c r="M92" s="11">
        <v>3.7397799966811949</v>
      </c>
      <c r="N92" s="11">
        <v>4.9781140031920756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8.8571127357593351</v>
      </c>
      <c r="K93" s="11">
        <v>9.9512626204601879</v>
      </c>
      <c r="L93" s="11">
        <v>1.0941498847008515</v>
      </c>
      <c r="M93" s="11">
        <v>4.8447875032360859</v>
      </c>
      <c r="N93" s="11">
        <v>5.9389373879369369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5.4461769713874224</v>
      </c>
      <c r="C94" s="11">
        <v>5.7533288453983049</v>
      </c>
      <c r="D94" s="11">
        <f>C94-B94</f>
        <v>0.30715187401088251</v>
      </c>
      <c r="E94" s="11">
        <v>3.0876149350497841</v>
      </c>
      <c r="F94" s="11">
        <f>SUM(D94:E94)</f>
        <v>3.3947668090606666</v>
      </c>
      <c r="G94" s="200">
        <f>IF(B94&gt;0,(1+(E94/B94))^(1/($C$6-$B$6))-1,0)</f>
        <v>3.0394076281912819E-2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1.8574869605274107</v>
      </c>
      <c r="C95" s="11">
        <v>2.5296070940052608</v>
      </c>
      <c r="D95" s="11">
        <f t="shared" ref="D95:D118" si="72">C95-B95</f>
        <v>0.67212013347785016</v>
      </c>
      <c r="E95" s="11">
        <v>1.4260465262613655</v>
      </c>
      <c r="F95" s="11">
        <f t="shared" ref="F95:F118" si="73">SUM(D95:E95)</f>
        <v>2.0981666597392157</v>
      </c>
      <c r="G95" s="200">
        <f t="shared" ref="G95:G120" si="74">IF(B95&gt;0,(1+(E95/B95))^(1/($C$6-$B$6))-1,0)</f>
        <v>3.8710157056972783E-2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5.5450665238309451</v>
      </c>
      <c r="C96" s="11">
        <v>6.8852659376712175</v>
      </c>
      <c r="D96" s="11">
        <f t="shared" si="72"/>
        <v>1.3401994138402724</v>
      </c>
      <c r="E96" s="11">
        <v>2.5605134489670451</v>
      </c>
      <c r="F96" s="11">
        <f t="shared" si="73"/>
        <v>3.9007128628073175</v>
      </c>
      <c r="G96" s="200">
        <f t="shared" si="74"/>
        <v>2.5632613535867987E-2</v>
      </c>
      <c r="I96" s="11" t="str">
        <f>I85</f>
        <v>Managers, directors and senior officials</v>
      </c>
      <c r="J96" s="11">
        <f t="array" ref="J96:J104">MMULT(aggregation!$B$13:$AA$21,B239:B264)</f>
        <v>3.3015650984412681</v>
      </c>
      <c r="K96" s="11">
        <f t="array" ref="K96:K104">MMULT(aggregation!$B$13:$AA$21,C239:C264)</f>
        <v>1.9517635390637107</v>
      </c>
      <c r="L96" s="11">
        <f t="array" ref="L96:L104">MMULT(aggregation!$B$13:$AA$21,D239:D264)</f>
        <v>-1.3498015593775574</v>
      </c>
      <c r="M96" s="11">
        <f t="array" ref="M96:M104">MMULT(aggregation!$B$13:$AA$21,E239:E264)</f>
        <v>1.1621527995114957</v>
      </c>
      <c r="N96" s="11">
        <f t="array" ref="N96:N104">MMULT(aggregation!$B$13:$AA$21,F239:F264)</f>
        <v>-0.18764875986606172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5.0436929055403814</v>
      </c>
      <c r="C97" s="11">
        <v>5.1063842478474184</v>
      </c>
      <c r="D97" s="11">
        <f t="shared" si="72"/>
        <v>6.269134230703699E-2</v>
      </c>
      <c r="E97" s="11">
        <v>2.9120137915168396</v>
      </c>
      <c r="F97" s="11">
        <f t="shared" si="73"/>
        <v>2.9747051338238766</v>
      </c>
      <c r="G97" s="200">
        <f t="shared" si="74"/>
        <v>3.0849683325540722E-2</v>
      </c>
      <c r="I97" s="11" t="str">
        <f>I86</f>
        <v>Professional occupations</v>
      </c>
      <c r="J97" s="11">
        <v>2.866893971525486</v>
      </c>
      <c r="K97" s="11">
        <v>1.690961308287493</v>
      </c>
      <c r="L97" s="11">
        <v>-1.1759326632379932</v>
      </c>
      <c r="M97" s="11">
        <v>0.86337427950101575</v>
      </c>
      <c r="N97" s="11">
        <v>-0.31255838373697747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3.0229042058007392</v>
      </c>
      <c r="C98" s="11">
        <v>1.6670669783476086</v>
      </c>
      <c r="D98" s="11">
        <f t="shared" ref="D98" si="75">C98-B98</f>
        <v>-1.3558372274531305</v>
      </c>
      <c r="E98" s="11">
        <v>1.1778118275821803</v>
      </c>
      <c r="F98" s="11">
        <f t="shared" ref="F98" si="76">SUM(D98:E98)</f>
        <v>-0.17802539987095023</v>
      </c>
      <c r="G98" s="200">
        <f t="shared" si="74"/>
        <v>2.2178156349331291E-2</v>
      </c>
      <c r="I98" s="11" t="str">
        <f>I87</f>
        <v>Associate professional occupations</v>
      </c>
      <c r="J98" s="11">
        <v>3.2379743565514421</v>
      </c>
      <c r="K98" s="11">
        <v>1.7701272597173872</v>
      </c>
      <c r="L98" s="11">
        <v>-1.4678470968340549</v>
      </c>
      <c r="M98" s="11">
        <v>0.89881181207503813</v>
      </c>
      <c r="N98" s="11">
        <v>-0.56903528475901688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6.3095019643432915</v>
      </c>
      <c r="C99" s="11">
        <v>6.7610919628337758</v>
      </c>
      <c r="D99" s="11">
        <f t="shared" si="72"/>
        <v>0.45158999849048431</v>
      </c>
      <c r="E99" s="11">
        <v>3.3732142577459121</v>
      </c>
      <c r="F99" s="11">
        <f t="shared" si="73"/>
        <v>3.8248042562363964</v>
      </c>
      <c r="G99" s="200">
        <f t="shared" si="74"/>
        <v>2.8963907783112086E-2</v>
      </c>
      <c r="I99" s="11" t="str">
        <f>I88</f>
        <v>Administrative and secretarial occupations</v>
      </c>
      <c r="J99" s="11">
        <v>4.0235630764057753</v>
      </c>
      <c r="K99" s="11">
        <v>1.0100650534475373</v>
      </c>
      <c r="L99" s="11">
        <v>-3.0134980229582382</v>
      </c>
      <c r="M99" s="11">
        <v>0.96804289948435573</v>
      </c>
      <c r="N99" s="11">
        <v>-2.0454551234738823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1.3330616480881954</v>
      </c>
      <c r="C100" s="11">
        <v>1.4504610189329203</v>
      </c>
      <c r="D100" s="11">
        <f t="shared" si="72"/>
        <v>0.11739937084472496</v>
      </c>
      <c r="E100" s="11">
        <v>0.59386316414715568</v>
      </c>
      <c r="F100" s="11">
        <f t="shared" si="73"/>
        <v>0.71126253499188064</v>
      </c>
      <c r="G100" s="200">
        <f t="shared" si="74"/>
        <v>2.4867298015553763E-2</v>
      </c>
      <c r="I100" s="11" t="str">
        <f t="shared" ref="I100:I104" si="77">I89</f>
        <v>Skilled trades occupations</v>
      </c>
      <c r="J100" s="11">
        <v>4.6482077870333178</v>
      </c>
      <c r="K100" s="11">
        <v>2.7585237065556365</v>
      </c>
      <c r="L100" s="11">
        <v>-1.8896840804776815</v>
      </c>
      <c r="M100" s="11">
        <v>1.4300384767503298</v>
      </c>
      <c r="N100" s="11">
        <v>-0.4596456037273518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1.7883965040570999</v>
      </c>
      <c r="C101" s="11">
        <v>3.9303441999523709</v>
      </c>
      <c r="D101" s="11">
        <f t="shared" si="72"/>
        <v>2.1419476958952712</v>
      </c>
      <c r="E101" s="11">
        <v>2.1004649557670225</v>
      </c>
      <c r="F101" s="11">
        <f t="shared" si="73"/>
        <v>4.2424126516622938</v>
      </c>
      <c r="G101" s="200">
        <f t="shared" si="74"/>
        <v>5.3150837122168504E-2</v>
      </c>
      <c r="I101" s="11" t="str">
        <f t="shared" si="77"/>
        <v>Caring, leisure and other service occupations</v>
      </c>
      <c r="J101" s="11">
        <v>1.8587410234325616</v>
      </c>
      <c r="K101" s="11">
        <v>0.98573399886692281</v>
      </c>
      <c r="L101" s="11">
        <v>-0.87300702456563883</v>
      </c>
      <c r="M101" s="11">
        <v>0.51602623793678259</v>
      </c>
      <c r="N101" s="11">
        <v>-0.35698078662885618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0.71884888156229776</v>
      </c>
      <c r="C102" s="11">
        <v>0.90292161158673934</v>
      </c>
      <c r="D102" s="11">
        <f t="shared" si="72"/>
        <v>0.18407273002444158</v>
      </c>
      <c r="E102" s="11">
        <v>0.31086582662464002</v>
      </c>
      <c r="F102" s="11">
        <f t="shared" si="73"/>
        <v>0.4949385566490816</v>
      </c>
      <c r="G102" s="200">
        <f t="shared" si="74"/>
        <v>2.4248384543585688E-2</v>
      </c>
      <c r="I102" s="11" t="str">
        <f t="shared" si="77"/>
        <v>Sales and customer service occupations</v>
      </c>
      <c r="J102" s="11">
        <v>3.3435506238454469</v>
      </c>
      <c r="K102" s="11">
        <v>1.5165927914353601</v>
      </c>
      <c r="L102" s="11">
        <v>-1.8269578324100866</v>
      </c>
      <c r="M102" s="11">
        <v>0.87259683982518199</v>
      </c>
      <c r="N102" s="11">
        <v>-0.95436099258490459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1.9718542919704825</v>
      </c>
      <c r="C103" s="11">
        <v>1.8565012143035147</v>
      </c>
      <c r="D103" s="11">
        <f t="shared" ref="D103:D104" si="78">C103-B103</f>
        <v>-0.11535307766696778</v>
      </c>
      <c r="E103" s="11">
        <v>0.86933972753273692</v>
      </c>
      <c r="F103" s="11">
        <f t="shared" ref="F103:F104" si="79">SUM(D103:E103)</f>
        <v>0.75398664986576913</v>
      </c>
      <c r="G103" s="200">
        <f t="shared" si="74"/>
        <v>2.4648884174863772E-2</v>
      </c>
      <c r="I103" s="11" t="str">
        <f t="shared" si="77"/>
        <v>Process, plant and machine operatives</v>
      </c>
      <c r="J103" s="11">
        <v>5.1025154259273515</v>
      </c>
      <c r="K103" s="11">
        <v>2.8638638536090433</v>
      </c>
      <c r="L103" s="11">
        <v>-2.2386515723183082</v>
      </c>
      <c r="M103" s="11">
        <v>1.7304558000874986</v>
      </c>
      <c r="N103" s="11">
        <v>-0.50819577223080936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4.4314882414192791</v>
      </c>
      <c r="C104" s="11">
        <v>4.760973925810271</v>
      </c>
      <c r="D104" s="11">
        <f t="shared" si="78"/>
        <v>0.32948568439099191</v>
      </c>
      <c r="E104" s="11">
        <v>2.3416379946683596</v>
      </c>
      <c r="F104" s="11">
        <f t="shared" si="79"/>
        <v>2.6711236790593516</v>
      </c>
      <c r="G104" s="200">
        <f t="shared" si="74"/>
        <v>2.8685546666775252E-2</v>
      </c>
      <c r="I104" s="11" t="str">
        <f t="shared" si="77"/>
        <v>Elementary occupations</v>
      </c>
      <c r="J104" s="11">
        <v>7.9808205659401752</v>
      </c>
      <c r="K104" s="11">
        <v>5.5481700876158637</v>
      </c>
      <c r="L104" s="11">
        <v>-2.432650478324311</v>
      </c>
      <c r="M104" s="11">
        <v>2.941575886286723</v>
      </c>
      <c r="N104" s="11">
        <v>0.5089254079624117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5.7069645739201631</v>
      </c>
      <c r="C105" s="11">
        <v>7.9811401091960894</v>
      </c>
      <c r="D105" s="11">
        <f t="shared" si="72"/>
        <v>2.2741755352759263</v>
      </c>
      <c r="E105" s="11">
        <v>3.9417030257023704</v>
      </c>
      <c r="F105" s="11">
        <f t="shared" si="73"/>
        <v>6.2158785609782967</v>
      </c>
      <c r="G105" s="200">
        <f t="shared" si="74"/>
        <v>3.5628860209825808E-2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0.90290988105717929</v>
      </c>
      <c r="C106" s="11">
        <v>1.4338040845417179</v>
      </c>
      <c r="D106" s="11">
        <f t="shared" si="72"/>
        <v>0.53089420348453864</v>
      </c>
      <c r="E106" s="11">
        <v>0.75756451042853545</v>
      </c>
      <c r="F106" s="11">
        <f t="shared" si="73"/>
        <v>1.2884587139130741</v>
      </c>
      <c r="G106" s="200">
        <f t="shared" si="74"/>
        <v>4.1451824365487111E-2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0.39151420317217467</v>
      </c>
      <c r="C107" s="11">
        <v>0.59243093059685126</v>
      </c>
      <c r="D107" s="11">
        <f t="shared" si="72"/>
        <v>0.20091672742467659</v>
      </c>
      <c r="E107" s="11">
        <v>0.32607589474758158</v>
      </c>
      <c r="F107" s="11">
        <f t="shared" si="73"/>
        <v>0.52699262217225817</v>
      </c>
      <c r="G107" s="200">
        <f t="shared" si="74"/>
        <v>4.1218624184602204E-2</v>
      </c>
      <c r="I107" s="11" t="str">
        <f>I96</f>
        <v>Managers, directors and senior officials</v>
      </c>
      <c r="J107" s="11">
        <f t="array" ref="J107:J115">MMULT(aggregation!$B$13:$AA$21,B268:B293)</f>
        <v>1.1783380429525394</v>
      </c>
      <c r="K107" s="11">
        <f t="array" ref="K107:K115">MMULT(aggregation!$B$13:$AA$21,C268:C293)</f>
        <v>0.60061672108994602</v>
      </c>
      <c r="L107" s="11">
        <f t="array" ref="L107:L115">MMULT(aggregation!$B$13:$AA$21,D268:D293)</f>
        <v>-0.5777213218625934</v>
      </c>
      <c r="M107" s="11">
        <f t="array" ref="M107:M115">MMULT(aggregation!$B$13:$AA$21,E268:E293)</f>
        <v>0.27704364566852141</v>
      </c>
      <c r="N107" s="11">
        <f t="array" ref="N107:N115">MMULT(aggregation!$B$13:$AA$21,F268:F293)</f>
        <v>-0.30067767619407193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0.53974637121342295</v>
      </c>
      <c r="C108" s="11">
        <v>0.78164737233530213</v>
      </c>
      <c r="D108" s="11">
        <f t="shared" si="72"/>
        <v>0.24190100112187918</v>
      </c>
      <c r="E108" s="11">
        <v>0.32547723257030359</v>
      </c>
      <c r="F108" s="11">
        <f t="shared" si="73"/>
        <v>0.56737823369218277</v>
      </c>
      <c r="G108" s="200">
        <f t="shared" si="74"/>
        <v>3.195931405307828E-2</v>
      </c>
      <c r="I108" s="11" t="str">
        <f>I97</f>
        <v>Professional occupations</v>
      </c>
      <c r="J108" s="11">
        <v>1.1326736395120189</v>
      </c>
      <c r="K108" s="11">
        <v>0.69396409221685307</v>
      </c>
      <c r="L108" s="11">
        <v>-0.43870954729516576</v>
      </c>
      <c r="M108" s="11">
        <v>0.30274253818703484</v>
      </c>
      <c r="N108" s="11">
        <v>-0.13596700910813098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0.27422068406786487</v>
      </c>
      <c r="C109" s="11">
        <v>0.35115749740548591</v>
      </c>
      <c r="D109" s="11">
        <f t="shared" ref="D109" si="80">C109-B109</f>
        <v>7.6936813337621035E-2</v>
      </c>
      <c r="E109" s="11">
        <v>0.16008099365007261</v>
      </c>
      <c r="F109" s="11">
        <f t="shared" ref="F109" si="81">SUM(D109:E109)</f>
        <v>0.23701780698769365</v>
      </c>
      <c r="G109" s="200">
        <f t="shared" si="74"/>
        <v>3.1128410697032649E-2</v>
      </c>
      <c r="I109" s="11" t="str">
        <f>I98</f>
        <v>Associate professional occupations</v>
      </c>
      <c r="J109" s="11">
        <v>1.1898181095033205</v>
      </c>
      <c r="K109" s="11">
        <v>0.76442474608082378</v>
      </c>
      <c r="L109" s="11">
        <v>-0.42539336342249667</v>
      </c>
      <c r="M109" s="11">
        <v>0.29682452784983715</v>
      </c>
      <c r="N109" s="11">
        <v>-0.12856883557265955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0.38926427658024698</v>
      </c>
      <c r="C110" s="11">
        <v>0.61926268436941967</v>
      </c>
      <c r="D110" s="11">
        <f t="shared" si="72"/>
        <v>0.22999840778917269</v>
      </c>
      <c r="E110" s="11">
        <v>0.28802054649276587</v>
      </c>
      <c r="F110" s="11">
        <f t="shared" si="73"/>
        <v>0.51801895428193856</v>
      </c>
      <c r="G110" s="200">
        <f t="shared" si="74"/>
        <v>3.7612319878024048E-2</v>
      </c>
      <c r="I110" s="11" t="str">
        <f>I99</f>
        <v>Administrative and secretarial occupations</v>
      </c>
      <c r="J110" s="11">
        <v>1.8158784040238223</v>
      </c>
      <c r="K110" s="11">
        <v>1.0518249308671443</v>
      </c>
      <c r="L110" s="11">
        <v>-0.76405347315667793</v>
      </c>
      <c r="M110" s="11">
        <v>0.46589932577841842</v>
      </c>
      <c r="N110" s="11">
        <v>-0.29815414737825952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2.7889365170666509</v>
      </c>
      <c r="C111" s="11">
        <v>4.1561402060533803</v>
      </c>
      <c r="D111" s="11">
        <f>C111-B111</f>
        <v>1.3672036889867294</v>
      </c>
      <c r="E111" s="11">
        <v>2.3330461851584188</v>
      </c>
      <c r="F111" s="11">
        <f>SUM(D111:E111)</f>
        <v>3.7002498741451482</v>
      </c>
      <c r="G111" s="200">
        <f t="shared" si="74"/>
        <v>4.1357778190677319E-2</v>
      </c>
      <c r="I111" s="11" t="str">
        <f t="shared" ref="I111:I115" si="82">I100</f>
        <v>Skilled trades occupations</v>
      </c>
      <c r="J111" s="11">
        <v>3.1007579449237004</v>
      </c>
      <c r="K111" s="11">
        <v>0.84235096498111128</v>
      </c>
      <c r="L111" s="11">
        <v>-2.2584069799425892</v>
      </c>
      <c r="M111" s="11">
        <v>0.5315132527214379</v>
      </c>
      <c r="N111" s="11">
        <v>-1.7268937272211511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0.60228662553917911</v>
      </c>
      <c r="C112" s="11">
        <v>0.97253034284746265</v>
      </c>
      <c r="D112" s="11">
        <f t="shared" ref="D112:D113" si="83">C112-B112</f>
        <v>0.37024371730828354</v>
      </c>
      <c r="E112" s="11">
        <v>0.4808396357539389</v>
      </c>
      <c r="F112" s="11">
        <f t="shared" ref="F112:F113" si="84">SUM(D112:E112)</f>
        <v>0.85108335306222238</v>
      </c>
      <c r="G112" s="200">
        <f t="shared" si="74"/>
        <v>3.9900350137592966E-2</v>
      </c>
      <c r="I112" s="11" t="str">
        <f t="shared" si="82"/>
        <v>Caring, leisure and other service occupations</v>
      </c>
      <c r="J112" s="11">
        <v>0.8400036276836329</v>
      </c>
      <c r="K112" s="11">
        <v>0.34032387462500258</v>
      </c>
      <c r="L112" s="11">
        <v>-0.49967975305863027</v>
      </c>
      <c r="M112" s="11">
        <v>0.1528305598047027</v>
      </c>
      <c r="N112" s="11">
        <v>-0.3468491932539276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4.5769725425428363E-2</v>
      </c>
      <c r="C113" s="11">
        <v>6.0387334243862799E-2</v>
      </c>
      <c r="D113" s="11">
        <f t="shared" si="83"/>
        <v>1.4617608818434435E-2</v>
      </c>
      <c r="E113" s="11">
        <v>3.4171004502659058E-2</v>
      </c>
      <c r="F113" s="11">
        <f t="shared" si="84"/>
        <v>4.8788613321093494E-2</v>
      </c>
      <c r="G113" s="200">
        <f t="shared" si="74"/>
        <v>3.7877236591887575E-2</v>
      </c>
      <c r="I113" s="11" t="str">
        <f t="shared" si="82"/>
        <v>Sales and customer service occupations</v>
      </c>
      <c r="J113" s="11">
        <v>1.9795938676383331</v>
      </c>
      <c r="K113" s="11">
        <v>0.74806045427767087</v>
      </c>
      <c r="L113" s="11">
        <v>-1.2315334133606624</v>
      </c>
      <c r="M113" s="11">
        <v>0.32901634252074563</v>
      </c>
      <c r="N113" s="11">
        <v>-0.90251707083991672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2.240927195851381</v>
      </c>
      <c r="C114" s="11">
        <v>3.3098162361037056</v>
      </c>
      <c r="D114" s="11">
        <f t="shared" si="72"/>
        <v>1.0688890402523246</v>
      </c>
      <c r="E114" s="11">
        <v>1.4631135750643165</v>
      </c>
      <c r="F114" s="11">
        <f t="shared" si="73"/>
        <v>2.5320026153166411</v>
      </c>
      <c r="G114" s="200">
        <f t="shared" si="74"/>
        <v>3.4069830153169001E-2</v>
      </c>
      <c r="I114" s="11" t="str">
        <f t="shared" si="82"/>
        <v>Process, plant and machine operatives</v>
      </c>
      <c r="J114" s="11">
        <v>3.3921428419321646</v>
      </c>
      <c r="K114" s="11">
        <v>0.73921468224149012</v>
      </c>
      <c r="L114" s="11">
        <v>-2.6529281596906742</v>
      </c>
      <c r="M114" s="11">
        <v>0.57463566886471618</v>
      </c>
      <c r="N114" s="11">
        <v>-2.0782924908259579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0.9605589703683024</v>
      </c>
      <c r="C115" s="11">
        <v>1.5456995711465065</v>
      </c>
      <c r="D115" s="11">
        <f t="shared" si="72"/>
        <v>0.58514060077820407</v>
      </c>
      <c r="E115" s="11">
        <v>0.65184507628669774</v>
      </c>
      <c r="F115" s="11">
        <f t="shared" si="73"/>
        <v>1.2369856770649017</v>
      </c>
      <c r="G115" s="200">
        <f t="shared" si="74"/>
        <v>3.5134197441090365E-2</v>
      </c>
      <c r="I115" s="11" t="str">
        <f t="shared" si="82"/>
        <v>Elementary occupations</v>
      </c>
      <c r="J115" s="11">
        <v>4.9334532619301985</v>
      </c>
      <c r="K115" s="11">
        <v>2.1537115831172349</v>
      </c>
      <c r="L115" s="11">
        <v>-2.7797416788129641</v>
      </c>
      <c r="M115" s="11">
        <v>1.0268947076805883</v>
      </c>
      <c r="N115" s="11">
        <v>-1.752846971132376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0.3296703398928113</v>
      </c>
      <c r="C116" s="11">
        <v>0.82663398347036254</v>
      </c>
      <c r="D116" s="11">
        <f t="shared" ref="D116:D117" si="85">C116-B116</f>
        <v>0.49696364357755124</v>
      </c>
      <c r="E116" s="11">
        <v>0.32017001694204378</v>
      </c>
      <c r="F116" s="11">
        <f t="shared" ref="F116:F117" si="86">SUM(D116:E116)</f>
        <v>0.81713366051959502</v>
      </c>
      <c r="G116" s="200">
        <f t="shared" si="74"/>
        <v>4.6281276395065962E-2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0.53127500120666826</v>
      </c>
      <c r="C117" s="11">
        <v>1.0414621959060362</v>
      </c>
      <c r="D117" s="11">
        <f t="shared" si="85"/>
        <v>0.51018719469936791</v>
      </c>
      <c r="E117" s="11">
        <v>0.51300378664532109</v>
      </c>
      <c r="F117" s="11">
        <f t="shared" si="86"/>
        <v>1.0231909813446891</v>
      </c>
      <c r="G117" s="200">
        <f t="shared" si="74"/>
        <v>4.6083788381034108E-2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0.17048955848213979</v>
      </c>
      <c r="C118" s="11">
        <v>0.82666447841736423</v>
      </c>
      <c r="D118" s="11">
        <f t="shared" si="72"/>
        <v>0.65617491993522448</v>
      </c>
      <c r="E118" s="11">
        <v>0.42129433114981729</v>
      </c>
      <c r="F118" s="11">
        <f t="shared" si="73"/>
        <v>1.0774692510850419</v>
      </c>
      <c r="G118" s="200">
        <f t="shared" si="74"/>
        <v>8.6503234294367015E-2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1.9878617623711046</v>
      </c>
      <c r="C119" s="11">
        <v>2.7747315423100574</v>
      </c>
      <c r="D119" s="11">
        <f t="shared" ref="D119" si="87">C119-B119</f>
        <v>0.7868697799389528</v>
      </c>
      <c r="E119" s="11">
        <v>1.5270968558539593</v>
      </c>
      <c r="F119" s="11">
        <f t="shared" ref="F119" si="88">SUM(D119:E119)</f>
        <v>2.3139666357929123</v>
      </c>
      <c r="G119" s="200">
        <f t="shared" si="74"/>
        <v>3.8729029558655093E-2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55.330874784742264</v>
      </c>
      <c r="C120" s="11">
        <f t="shared" ref="C120:F120" si="89">SUM(C94:C119)</f>
        <v>68.877455605633003</v>
      </c>
      <c r="D120" s="11">
        <f t="shared" si="89"/>
        <v>13.546580820890746</v>
      </c>
      <c r="E120" s="11">
        <f t="shared" si="89"/>
        <v>34.296889126811848</v>
      </c>
      <c r="F120" s="11">
        <f t="shared" si="89"/>
        <v>47.843469947702602</v>
      </c>
      <c r="G120" s="200">
        <f t="shared" si="74"/>
        <v>3.2678182345787343E-2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1.0465984183418655</v>
      </c>
      <c r="C123" s="11">
        <v>1.0114485193235072</v>
      </c>
      <c r="D123" s="11">
        <f>C123-B123</f>
        <v>-3.5149899018358299E-2</v>
      </c>
      <c r="E123" s="11">
        <v>0.51890125450161928</v>
      </c>
      <c r="F123" s="11">
        <f>SUM(D123:E123)</f>
        <v>0.48375135548326098</v>
      </c>
      <c r="G123" s="200">
        <f>IF(B123&gt;0,(1+(E123/B123))^(1/($C$6-$B$6))-1,0)</f>
        <v>2.7207528703844241E-2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0.54975376252473063</v>
      </c>
      <c r="C124" s="11">
        <v>0.69610942414689092</v>
      </c>
      <c r="D124" s="11">
        <f t="shared" ref="D124:D139" si="92">C124-B124</f>
        <v>0.14635566162216029</v>
      </c>
      <c r="E124" s="11">
        <v>0.38612399298463052</v>
      </c>
      <c r="F124" s="11">
        <f t="shared" ref="F124:F131" si="93">SUM(D124:E124)</f>
        <v>0.53247965460679081</v>
      </c>
      <c r="G124" s="200">
        <f t="shared" ref="G124:G147" si="94">IF(B124&gt;0,(1+(E124/B124))^(1/($C$6-$B$6))-1,0)</f>
        <v>3.6104104846379492E-2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0.56082198607692291</v>
      </c>
      <c r="C125" s="11">
        <v>0.72458166651712186</v>
      </c>
      <c r="D125" s="11">
        <f t="shared" si="92"/>
        <v>0.16375968044019895</v>
      </c>
      <c r="E125" s="11">
        <v>0.25264227114505872</v>
      </c>
      <c r="F125" s="11">
        <f t="shared" si="93"/>
        <v>0.41640195158525767</v>
      </c>
      <c r="G125" s="200">
        <f t="shared" si="94"/>
        <v>2.5103137955762689E-2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1.694770128554782</v>
      </c>
      <c r="C126" s="11">
        <v>0.35266947924488989</v>
      </c>
      <c r="D126" s="11">
        <f t="shared" si="92"/>
        <v>-1.3421006493098921</v>
      </c>
      <c r="E126" s="11">
        <v>0.31040279373920798</v>
      </c>
      <c r="F126" s="11">
        <f t="shared" si="93"/>
        <v>-1.0316978555706842</v>
      </c>
      <c r="G126" s="200">
        <f t="shared" si="94"/>
        <v>1.1275304990562729E-2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0.24399788475702569</v>
      </c>
      <c r="C127" s="11">
        <v>0.13586224865900409</v>
      </c>
      <c r="D127" s="11">
        <f t="shared" si="92"/>
        <v>-0.1081356360980216</v>
      </c>
      <c r="E127" s="11">
        <v>4.2448494042931301E-2</v>
      </c>
      <c r="F127" s="11">
        <f t="shared" si="93"/>
        <v>-6.5687142055090297E-2</v>
      </c>
      <c r="G127" s="200">
        <f>IF(B127&gt;0,(1+(E127/B127))^(1/($C$6-$B$6))-1,0)</f>
        <v>1.0750159012454796E-2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0.6718141397546763</v>
      </c>
      <c r="C128" s="11">
        <v>0.63956363903839863</v>
      </c>
      <c r="D128" s="11">
        <f t="shared" si="92"/>
        <v>-3.2250500716277664E-2</v>
      </c>
      <c r="E128" s="11">
        <v>0.23897342180361436</v>
      </c>
      <c r="F128" s="11">
        <f t="shared" si="93"/>
        <v>0.2067229210873367</v>
      </c>
      <c r="G128" s="200">
        <f t="shared" si="94"/>
        <v>2.0495741390678113E-2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0.25428791917304211</v>
      </c>
      <c r="C129" s="11">
        <v>0.34056912847207105</v>
      </c>
      <c r="D129" s="11">
        <f t="shared" si="92"/>
        <v>8.6281209299028938E-2</v>
      </c>
      <c r="E129" s="11">
        <v>0.13161499828414483</v>
      </c>
      <c r="F129" s="11">
        <f t="shared" si="93"/>
        <v>0.21789620758317377</v>
      </c>
      <c r="G129" s="200">
        <f t="shared" si="94"/>
        <v>2.8198159795459254E-2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0.93227164072056423</v>
      </c>
      <c r="C130" s="11">
        <v>0.69896661552794404</v>
      </c>
      <c r="D130" s="11">
        <f t="shared" si="92"/>
        <v>-0.2333050251926202</v>
      </c>
      <c r="E130" s="11">
        <v>0.41875514524482282</v>
      </c>
      <c r="F130" s="11">
        <f t="shared" si="93"/>
        <v>0.18545012005220263</v>
      </c>
      <c r="G130" s="200">
        <f t="shared" si="94"/>
        <v>2.5041461641472251E-2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0.2055369324247138</v>
      </c>
      <c r="C131" s="11">
        <v>0.27017872469022258</v>
      </c>
      <c r="D131" s="11">
        <f t="shared" si="92"/>
        <v>6.4641792265508785E-2</v>
      </c>
      <c r="E131" s="11">
        <v>7.9895110980636092E-2</v>
      </c>
      <c r="F131" s="11">
        <f t="shared" si="93"/>
        <v>0.14453690324614488</v>
      </c>
      <c r="G131" s="200">
        <f t="shared" si="94"/>
        <v>2.2133267937491707E-2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0.29239430681379147</v>
      </c>
      <c r="C132" s="11">
        <v>0.34404645217089924</v>
      </c>
      <c r="D132" s="11">
        <f t="shared" si="92"/>
        <v>5.165214535710777E-2</v>
      </c>
      <c r="E132" s="11">
        <v>0.14813001143014198</v>
      </c>
      <c r="F132" s="11">
        <f t="shared" ref="F132:F133" si="95">SUM(D132:E132)</f>
        <v>0.19978215678724975</v>
      </c>
      <c r="G132" s="200">
        <f t="shared" si="94"/>
        <v>2.7700887794526396E-2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1.3490940064142221</v>
      </c>
      <c r="C133" s="11">
        <v>1.5616525104017203</v>
      </c>
      <c r="D133" s="11">
        <f t="shared" si="92"/>
        <v>0.2125585039874982</v>
      </c>
      <c r="E133" s="11">
        <v>0.70588492353121546</v>
      </c>
      <c r="F133" s="11">
        <f t="shared" si="95"/>
        <v>0.91844342751871366</v>
      </c>
      <c r="G133" s="200">
        <f t="shared" si="94"/>
        <v>2.8452750586303477E-2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2.0858660162587404</v>
      </c>
      <c r="C134" s="11">
        <v>2.7940102515348113</v>
      </c>
      <c r="D134" s="11">
        <f t="shared" si="92"/>
        <v>0.70814423527607095</v>
      </c>
      <c r="E134" s="11">
        <v>1.4746318545105506</v>
      </c>
      <c r="F134" s="11">
        <f t="shared" ref="F134:F137" si="96">SUM(D134:E134)</f>
        <v>2.1827760897866213</v>
      </c>
      <c r="G134" s="200">
        <f t="shared" si="94"/>
        <v>3.6290749597111205E-2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0.40639807155735597</v>
      </c>
      <c r="C135" s="11">
        <v>0.42954745774891212</v>
      </c>
      <c r="D135" s="11">
        <f t="shared" si="92"/>
        <v>2.3149386191556154E-2</v>
      </c>
      <c r="E135" s="11">
        <v>0.26068571448045752</v>
      </c>
      <c r="F135" s="11">
        <f t="shared" si="96"/>
        <v>0.28383510067201367</v>
      </c>
      <c r="G135" s="200">
        <f t="shared" si="94"/>
        <v>3.3590676454134494E-2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0.15105373041652329</v>
      </c>
      <c r="C136" s="11">
        <v>0.22631590108938687</v>
      </c>
      <c r="D136" s="11">
        <f t="shared" si="92"/>
        <v>7.5262170672863588E-2</v>
      </c>
      <c r="E136" s="11">
        <v>0.13123987804125659</v>
      </c>
      <c r="F136" s="11">
        <f t="shared" si="96"/>
        <v>0.20650204871412017</v>
      </c>
      <c r="G136" s="200">
        <f t="shared" si="94"/>
        <v>4.2568596643128398E-2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0.23350222103495741</v>
      </c>
      <c r="C137" s="11">
        <v>0.33658540000331516</v>
      </c>
      <c r="D137" s="11">
        <f t="shared" si="92"/>
        <v>0.10308317896835775</v>
      </c>
      <c r="E137" s="11">
        <v>0.12341748680214686</v>
      </c>
      <c r="F137" s="11">
        <f t="shared" si="96"/>
        <v>0.22650066577050459</v>
      </c>
      <c r="G137" s="200">
        <f t="shared" si="94"/>
        <v>2.8691854247386406E-2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0.21047361856820873</v>
      </c>
      <c r="C138" s="11">
        <v>0.28263762885733129</v>
      </c>
      <c r="D138" s="11">
        <f t="shared" si="92"/>
        <v>7.216401028912256E-2</v>
      </c>
      <c r="E138" s="11">
        <v>0.13347670798081698</v>
      </c>
      <c r="F138" s="11">
        <f t="shared" ref="F138" si="97">SUM(D138:E138)</f>
        <v>0.20564071826993954</v>
      </c>
      <c r="G138" s="200">
        <f t="shared" si="94"/>
        <v>3.3284394946106799E-2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0.16009651018996601</v>
      </c>
      <c r="C139" s="11">
        <v>0.21827513033965568</v>
      </c>
      <c r="D139" s="11">
        <f t="shared" si="92"/>
        <v>5.8178620149689664E-2</v>
      </c>
      <c r="E139" s="11">
        <v>0.10834532784693496</v>
      </c>
      <c r="F139" s="11">
        <f t="shared" ref="F139" si="98">SUM(D139:E139)</f>
        <v>0.16652394799662462</v>
      </c>
      <c r="G139" s="200">
        <f t="shared" si="94"/>
        <v>3.5057689025651539E-2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2.2840351717451739</v>
      </c>
      <c r="C140" s="11">
        <v>2.460777833079359</v>
      </c>
      <c r="D140" s="11">
        <f>C140-B140</f>
        <v>0.17674266133418515</v>
      </c>
      <c r="E140" s="11">
        <v>1.3755833436887746</v>
      </c>
      <c r="F140" s="11">
        <f>SUM(D140:E140)</f>
        <v>1.5523260050229597</v>
      </c>
      <c r="G140" s="200">
        <f t="shared" si="94"/>
        <v>3.1926745355682851E-2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0.40257303640076614</v>
      </c>
      <c r="C141" s="11">
        <v>0.56516336862456207</v>
      </c>
      <c r="D141" s="11">
        <f t="shared" ref="D141:D147" si="99">C141-B141</f>
        <v>0.16259033222379593</v>
      </c>
      <c r="E141" s="11">
        <v>0.29151917361957735</v>
      </c>
      <c r="F141" s="11">
        <f t="shared" ref="F141:F142" si="100">SUM(D141:E141)</f>
        <v>0.45410950584337328</v>
      </c>
      <c r="G141" s="200">
        <f t="shared" si="94"/>
        <v>3.6982671400578759E-2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1.4239140731654774E-2</v>
      </c>
      <c r="C142" s="11">
        <v>1.4555798753728701E-2</v>
      </c>
      <c r="D142" s="11">
        <f t="shared" si="99"/>
        <v>3.1665802207392693E-4</v>
      </c>
      <c r="E142" s="11">
        <v>7.4342289127547426E-3</v>
      </c>
      <c r="F142" s="11">
        <f t="shared" si="100"/>
        <v>7.7508869348286696E-3</v>
      </c>
      <c r="G142" s="200">
        <f t="shared" si="94"/>
        <v>2.8401836940525449E-2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0.77536287518030744</v>
      </c>
      <c r="C143" s="11">
        <v>1.0589423020671194</v>
      </c>
      <c r="D143" s="11">
        <f t="shared" si="99"/>
        <v>0.28357942688681193</v>
      </c>
      <c r="E143" s="11">
        <v>0.47430326504182801</v>
      </c>
      <c r="F143" s="11">
        <f t="shared" ref="F143:F144" si="101">SUM(D143:E143)</f>
        <v>0.75788269192863988</v>
      </c>
      <c r="G143" s="200">
        <f t="shared" si="94"/>
        <v>3.2331707488522543E-2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0.27188963361483465</v>
      </c>
      <c r="C144" s="11">
        <v>0.44505120196369685</v>
      </c>
      <c r="D144" s="11">
        <f t="shared" si="99"/>
        <v>0.1731615683488622</v>
      </c>
      <c r="E144" s="11">
        <v>0.19055911263118094</v>
      </c>
      <c r="F144" s="11">
        <f t="shared" si="101"/>
        <v>0.36372068098004318</v>
      </c>
      <c r="G144" s="200">
        <f t="shared" si="94"/>
        <v>3.6043675167865663E-2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0.15240200379087165</v>
      </c>
      <c r="C145" s="11">
        <v>0.2742318497978728</v>
      </c>
      <c r="D145" s="11">
        <f t="shared" si="99"/>
        <v>0.12182984600700114</v>
      </c>
      <c r="E145" s="11">
        <v>0.10317275598884544</v>
      </c>
      <c r="F145" s="11">
        <f t="shared" ref="F145:F146" si="102">SUM(D145:E145)</f>
        <v>0.2250026019958466</v>
      </c>
      <c r="G145" s="200">
        <f t="shared" si="94"/>
        <v>3.5067054754800209E-2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0.2420458825648201</v>
      </c>
      <c r="C146" s="11">
        <v>0.38826598410120333</v>
      </c>
      <c r="D146" s="11">
        <f t="shared" si="99"/>
        <v>0.14622010153638323</v>
      </c>
      <c r="E146" s="11">
        <v>0.20289644498669995</v>
      </c>
      <c r="F146" s="11">
        <f t="shared" si="102"/>
        <v>0.34911654652308322</v>
      </c>
      <c r="G146" s="200">
        <f t="shared" si="94"/>
        <v>4.142276809930201E-2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0.11791362562647226</v>
      </c>
      <c r="C147" s="11">
        <v>0.49344803804620685</v>
      </c>
      <c r="D147" s="11">
        <f t="shared" si="99"/>
        <v>0.37553441241973462</v>
      </c>
      <c r="E147" s="11">
        <v>0.25351164295198381</v>
      </c>
      <c r="F147" s="11">
        <f t="shared" ref="F147" si="103">SUM(D147:E147)</f>
        <v>0.62904605537171843</v>
      </c>
      <c r="G147" s="200">
        <f t="shared" si="94"/>
        <v>7.9494656331228208E-2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0.9335959973455944</v>
      </c>
      <c r="C148" s="11">
        <v>1.3373816377828087</v>
      </c>
      <c r="D148" s="11">
        <f t="shared" ref="D148" si="104">C148-B148</f>
        <v>0.40378564043721432</v>
      </c>
      <c r="E148" s="11">
        <v>0.66098769821474801</v>
      </c>
      <c r="F148" s="11">
        <f t="shared" ref="F148" si="105">SUM(D148:E148)</f>
        <v>1.0647733386519622</v>
      </c>
      <c r="G148" s="200">
        <f t="shared" ref="G148:G149" si="106">IF(B148&gt;0,(1+(E148/B148))^(1/($C$6-$B$6))-1,0)</f>
        <v>3.6332749219778249E-2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16.242788660582587</v>
      </c>
      <c r="C149" s="11">
        <f t="shared" ref="C149:F149" si="107">SUM(C123:C148)</f>
        <v>18.100838191982643</v>
      </c>
      <c r="D149" s="11">
        <f t="shared" si="107"/>
        <v>1.8580495314000562</v>
      </c>
      <c r="E149" s="11">
        <f t="shared" si="107"/>
        <v>9.0255370533865822</v>
      </c>
      <c r="F149" s="11">
        <f t="shared" si="107"/>
        <v>10.883586584786634</v>
      </c>
      <c r="G149" s="200">
        <f t="shared" si="106"/>
        <v>2.9898419141640487E-2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1.5906489521803961</v>
      </c>
      <c r="C152" s="11">
        <v>1.4661636549806307</v>
      </c>
      <c r="D152" s="11">
        <f>C152-B152</f>
        <v>-0.12448529719976542</v>
      </c>
      <c r="E152" s="11">
        <v>0.76404582104815166</v>
      </c>
      <c r="F152" s="11">
        <f>SUM(D152:E152)</f>
        <v>0.63956052384838624</v>
      </c>
      <c r="G152" s="200">
        <f>IF(B152&gt;0,(1+(E152/B152))^(1/($C$6-$B$6))-1,0)</f>
        <v>2.6496213587657413E-2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0.61678510948425669</v>
      </c>
      <c r="C153" s="11">
        <v>0.78539660330090011</v>
      </c>
      <c r="D153" s="11">
        <f t="shared" ref="D153:D168" si="110">C153-B153</f>
        <v>0.16861149381664342</v>
      </c>
      <c r="E153" s="11">
        <v>0.42203934377698515</v>
      </c>
      <c r="F153" s="11">
        <f t="shared" ref="F153:F160" si="111">SUM(D153:E153)</f>
        <v>0.59065083759362857</v>
      </c>
      <c r="G153" s="200">
        <f t="shared" ref="G153:G155" si="112">IF(B153&gt;0,(1+(E153/B153))^(1/($C$6-$B$6))-1,0)</f>
        <v>3.5365967426835843E-2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1.62964581690323</v>
      </c>
      <c r="C154" s="11">
        <v>1.7905399981234082</v>
      </c>
      <c r="D154" s="11">
        <f t="shared" si="110"/>
        <v>0.16089418122017829</v>
      </c>
      <c r="E154" s="11">
        <v>0.62503182417530756</v>
      </c>
      <c r="F154" s="11">
        <f t="shared" si="111"/>
        <v>0.78592600539548585</v>
      </c>
      <c r="G154" s="200">
        <f t="shared" si="112"/>
        <v>2.1878861486316126E-2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0.34786759730669159</v>
      </c>
      <c r="C155" s="11">
        <v>0.3672587204086214</v>
      </c>
      <c r="D155" s="11">
        <f t="shared" si="110"/>
        <v>1.9391123101929808E-2</v>
      </c>
      <c r="E155" s="11">
        <v>0.1807545430652478</v>
      </c>
      <c r="F155" s="11">
        <f t="shared" si="111"/>
        <v>0.2001456661671776</v>
      </c>
      <c r="G155" s="200">
        <f t="shared" si="112"/>
        <v>2.8289555785106613E-2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0.12543228505316686</v>
      </c>
      <c r="C156" s="11">
        <v>8.5097230051150358E-2</v>
      </c>
      <c r="D156" s="11">
        <f t="shared" si="110"/>
        <v>-4.0335055002016507E-2</v>
      </c>
      <c r="E156" s="11">
        <v>4.7591970972136514E-2</v>
      </c>
      <c r="F156" s="11">
        <f t="shared" si="111"/>
        <v>7.2569159701200078E-3</v>
      </c>
      <c r="G156" s="200">
        <f>IF(B156&gt;0,(1+(E156/B156))^(1/($C$6-$B$6))-1,0)</f>
        <v>2.1675965951708287E-2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1.0400289350174468</v>
      </c>
      <c r="C157" s="11">
        <v>1.1550872348486623</v>
      </c>
      <c r="D157" s="11">
        <f t="shared" si="110"/>
        <v>0.11505829983121552</v>
      </c>
      <c r="E157" s="11">
        <v>0.52424202733019354</v>
      </c>
      <c r="F157" s="11">
        <f t="shared" si="111"/>
        <v>0.63930032716140905</v>
      </c>
      <c r="G157" s="200">
        <f t="shared" ref="G157:G178" si="113">IF(B157&gt;0,(1+(E157/B157))^(1/($C$6-$B$6))-1,0)</f>
        <v>2.7585034690472687E-2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0.55805465004462662</v>
      </c>
      <c r="C158" s="11">
        <v>0.47218170706877866</v>
      </c>
      <c r="D158" s="11">
        <f t="shared" si="110"/>
        <v>-8.5872942975847966E-2</v>
      </c>
      <c r="E158" s="11">
        <v>0.18074294296406698</v>
      </c>
      <c r="F158" s="11">
        <f t="shared" si="111"/>
        <v>9.4869999988219017E-2</v>
      </c>
      <c r="G158" s="200">
        <f t="shared" si="113"/>
        <v>1.8880497329400114E-2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0.25973344889487932</v>
      </c>
      <c r="C159" s="11">
        <v>0.44769492838894426</v>
      </c>
      <c r="D159" s="11">
        <f t="shared" si="110"/>
        <v>0.18796147949406494</v>
      </c>
      <c r="E159" s="11">
        <v>0.22404107622456915</v>
      </c>
      <c r="F159" s="11">
        <f t="shared" si="111"/>
        <v>0.41200255571863409</v>
      </c>
      <c r="G159" s="200">
        <f t="shared" si="113"/>
        <v>4.2335847811433291E-2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0.16031172026847348</v>
      </c>
      <c r="C160" s="11">
        <v>0.15972139974780394</v>
      </c>
      <c r="D160" s="11">
        <f t="shared" si="110"/>
        <v>-5.9032052066954055E-4</v>
      </c>
      <c r="E160" s="11">
        <v>5.2887686139143131E-2</v>
      </c>
      <c r="F160" s="11">
        <f t="shared" si="111"/>
        <v>5.229736561847359E-2</v>
      </c>
      <c r="G160" s="200">
        <f t="shared" si="113"/>
        <v>1.9188968851510557E-2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0.30966069451289835</v>
      </c>
      <c r="C161" s="11">
        <v>0.25904844734132293</v>
      </c>
      <c r="D161" s="11">
        <f t="shared" si="110"/>
        <v>-5.061224717157542E-2</v>
      </c>
      <c r="E161" s="11">
        <v>0.12262378938719135</v>
      </c>
      <c r="F161" s="11">
        <f t="shared" ref="F161:F162" si="114">SUM(D161:E161)</f>
        <v>7.2011542215615926E-2</v>
      </c>
      <c r="G161" s="200">
        <f t="shared" si="113"/>
        <v>2.2489611508940133E-2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1.1720328572394594</v>
      </c>
      <c r="C162" s="11">
        <v>1.3369517646244251</v>
      </c>
      <c r="D162" s="11">
        <f t="shared" si="110"/>
        <v>0.16491890738496573</v>
      </c>
      <c r="E162" s="11">
        <v>0.58841872295956255</v>
      </c>
      <c r="F162" s="11">
        <f t="shared" si="114"/>
        <v>0.75333763034452828</v>
      </c>
      <c r="G162" s="200">
        <f t="shared" si="113"/>
        <v>2.749319242574888E-2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2.0199982468619653</v>
      </c>
      <c r="C163" s="11">
        <v>2.5308982786872445</v>
      </c>
      <c r="D163" s="11">
        <f t="shared" si="110"/>
        <v>0.51090003182527921</v>
      </c>
      <c r="E163" s="11">
        <v>1.2664860284888531</v>
      </c>
      <c r="F163" s="11">
        <f t="shared" ref="F163:F166" si="115">SUM(D163:E163)</f>
        <v>1.7773860603141323</v>
      </c>
      <c r="G163" s="200">
        <f t="shared" si="113"/>
        <v>3.2980296643043472E-2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0.32484923547413275</v>
      </c>
      <c r="C164" s="11">
        <v>0.34465561027176195</v>
      </c>
      <c r="D164" s="11">
        <f t="shared" si="110"/>
        <v>1.98063747976292E-2</v>
      </c>
      <c r="E164" s="11">
        <v>0.19267513756166857</v>
      </c>
      <c r="F164" s="11">
        <f t="shared" si="115"/>
        <v>0.21248151235929777</v>
      </c>
      <c r="G164" s="200">
        <f t="shared" si="113"/>
        <v>3.1533327264756439E-2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0.2516145412025742</v>
      </c>
      <c r="C165" s="11">
        <v>0.39739481869006887</v>
      </c>
      <c r="D165" s="11">
        <f t="shared" si="110"/>
        <v>0.14578027748749467</v>
      </c>
      <c r="E165" s="11">
        <v>0.19765499770488656</v>
      </c>
      <c r="F165" s="11">
        <f t="shared" si="115"/>
        <v>0.34343527519238126</v>
      </c>
      <c r="G165" s="200">
        <f t="shared" si="113"/>
        <v>3.9404874453549121E-2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0.9716503904662841</v>
      </c>
      <c r="C166" s="11">
        <v>1.1214712566401526</v>
      </c>
      <c r="D166" s="11">
        <f t="shared" si="110"/>
        <v>0.14982086617386847</v>
      </c>
      <c r="E166" s="11">
        <v>0.44740225571754844</v>
      </c>
      <c r="F166" s="11">
        <f t="shared" si="115"/>
        <v>0.59722312189141691</v>
      </c>
      <c r="G166" s="200">
        <f t="shared" si="113"/>
        <v>2.5571393710304813E-2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0.31615579471680472</v>
      </c>
      <c r="C167" s="11">
        <v>0.36908177992255753</v>
      </c>
      <c r="D167" s="11">
        <f t="shared" si="110"/>
        <v>5.2925985205752812E-2</v>
      </c>
      <c r="E167" s="11">
        <v>0.17752312625285208</v>
      </c>
      <c r="F167" s="11">
        <f t="shared" ref="F167" si="116">SUM(D167:E167)</f>
        <v>0.23044911145860489</v>
      </c>
      <c r="G167" s="200">
        <f t="shared" si="113"/>
        <v>3.0155761602489672E-2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0.17462490029581579</v>
      </c>
      <c r="C168" s="11">
        <v>0.22644553039061038</v>
      </c>
      <c r="D168" s="11">
        <f t="shared" si="110"/>
        <v>5.1820630094794595E-2</v>
      </c>
      <c r="E168" s="11">
        <v>0.10812168045860837</v>
      </c>
      <c r="F168" s="11">
        <f t="shared" ref="F168" si="117">SUM(D168:E168)</f>
        <v>0.15994231055340297</v>
      </c>
      <c r="G168" s="200">
        <f t="shared" si="113"/>
        <v>3.2649040958594888E-2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1.2015284304327809</v>
      </c>
      <c r="C169" s="11">
        <v>1.3572777935559439</v>
      </c>
      <c r="D169" s="11">
        <f>C169-B169</f>
        <v>0.15574936312316301</v>
      </c>
      <c r="E169" s="11">
        <v>0.75667923577099783</v>
      </c>
      <c r="F169" s="11">
        <f>SUM(D169:E169)</f>
        <v>0.91242859889416084</v>
      </c>
      <c r="G169" s="200">
        <f t="shared" si="113"/>
        <v>3.309829865040026E-2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0.45125879280265513</v>
      </c>
      <c r="C170" s="11">
        <v>0.66460196726546839</v>
      </c>
      <c r="D170" s="11">
        <f t="shared" ref="D170:D176" si="118">C170-B170</f>
        <v>0.21334317446281326</v>
      </c>
      <c r="E170" s="11">
        <v>0.33699095765422576</v>
      </c>
      <c r="F170" s="11">
        <f t="shared" ref="F170:F171" si="119">SUM(D170:E170)</f>
        <v>0.55033413211703897</v>
      </c>
      <c r="G170" s="200">
        <f t="shared" si="113"/>
        <v>3.7884941710612186E-2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1.3077460963832414E-2</v>
      </c>
      <c r="C171" s="11">
        <v>1.0993015342854674E-2</v>
      </c>
      <c r="D171" s="11">
        <f t="shared" si="118"/>
        <v>-2.0844456209777405E-3</v>
      </c>
      <c r="E171" s="11">
        <v>6.9428605384483644E-3</v>
      </c>
      <c r="F171" s="11">
        <f t="shared" si="119"/>
        <v>4.8584149174706239E-3</v>
      </c>
      <c r="G171" s="200">
        <f t="shared" si="113"/>
        <v>2.8797359692692037E-2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0.64033403765506236</v>
      </c>
      <c r="C172" s="11">
        <v>0.81550599533650525</v>
      </c>
      <c r="D172" s="11">
        <f t="shared" si="118"/>
        <v>0.17517195768144289</v>
      </c>
      <c r="E172" s="11">
        <v>0.32694936261374286</v>
      </c>
      <c r="F172" s="11">
        <f t="shared" ref="F172:F173" si="120">SUM(D172:E172)</f>
        <v>0.50212132029518575</v>
      </c>
      <c r="G172" s="200">
        <f t="shared" si="113"/>
        <v>2.7881721329860776E-2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0.49957080506733836</v>
      </c>
      <c r="C173" s="11">
        <v>0.7262406617160061</v>
      </c>
      <c r="D173" s="11">
        <f t="shared" si="118"/>
        <v>0.22666985664866773</v>
      </c>
      <c r="E173" s="11">
        <v>0.28650351482329928</v>
      </c>
      <c r="F173" s="11">
        <f t="shared" si="120"/>
        <v>0.51317337147196707</v>
      </c>
      <c r="G173" s="200">
        <f t="shared" si="113"/>
        <v>3.0681396492514779E-2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0.33593137076231644</v>
      </c>
      <c r="C174" s="11">
        <v>0.55064574554345935</v>
      </c>
      <c r="D174" s="11">
        <f t="shared" si="118"/>
        <v>0.21471437478114291</v>
      </c>
      <c r="E174" s="11">
        <v>0.21868147478018596</v>
      </c>
      <c r="F174" s="11">
        <f t="shared" ref="F174:F175" si="121">SUM(D174:E174)</f>
        <v>0.43339584956132887</v>
      </c>
      <c r="G174" s="200">
        <f t="shared" si="113"/>
        <v>3.3989092599551185E-2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0.38494823381772314</v>
      </c>
      <c r="C175" s="11">
        <v>0.55257873226684429</v>
      </c>
      <c r="D175" s="11">
        <f t="shared" si="118"/>
        <v>0.16763049844912115</v>
      </c>
      <c r="E175" s="11">
        <v>0.30629229127956842</v>
      </c>
      <c r="F175" s="11">
        <f t="shared" si="121"/>
        <v>0.47392278972868956</v>
      </c>
      <c r="G175" s="200">
        <f t="shared" si="113"/>
        <v>3.9796754005083423E-2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0.14227584586405828</v>
      </c>
      <c r="C176" s="11">
        <v>0.56157225393242305</v>
      </c>
      <c r="D176" s="11">
        <f t="shared" si="118"/>
        <v>0.41929640806836477</v>
      </c>
      <c r="E176" s="11">
        <v>0.26818790703464207</v>
      </c>
      <c r="F176" s="11">
        <f t="shared" ref="F176" si="122">SUM(D176:E176)</f>
        <v>0.68748431510300678</v>
      </c>
      <c r="G176" s="200">
        <f t="shared" si="113"/>
        <v>7.3189073579301267E-2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0.86259044255860706</v>
      </c>
      <c r="C177" s="11">
        <v>1.2201210231690256</v>
      </c>
      <c r="D177" s="11">
        <f t="shared" ref="D177" si="123">C177-B177</f>
        <v>0.35753058061041854</v>
      </c>
      <c r="E177" s="11">
        <v>0.62030893837986667</v>
      </c>
      <c r="F177" s="11">
        <f t="shared" ref="F177" si="124">SUM(D177:E177)</f>
        <v>0.97783951899028521</v>
      </c>
      <c r="G177" s="200">
        <f t="shared" si="113"/>
        <v>3.6781253991230001E-2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16.400610595847475</v>
      </c>
      <c r="C178" s="11">
        <f t="shared" ref="C178:F178" si="125">SUM(C152:C177)</f>
        <v>19.774626151615575</v>
      </c>
      <c r="D178" s="11">
        <f t="shared" si="125"/>
        <v>3.3740155557680986</v>
      </c>
      <c r="E178" s="11">
        <f t="shared" si="125"/>
        <v>9.2498195171019475</v>
      </c>
      <c r="F178" s="11">
        <f t="shared" si="125"/>
        <v>12.623835072870046</v>
      </c>
      <c r="G178" s="200">
        <f t="shared" si="113"/>
        <v>3.0265069636660868E-2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3.8470895582360747</v>
      </c>
      <c r="C181" s="11">
        <v>3.6733900640007775</v>
      </c>
      <c r="D181" s="11">
        <f>C181-B181</f>
        <v>-0.17369949423529718</v>
      </c>
      <c r="E181" s="11">
        <v>1.5816512669093139</v>
      </c>
      <c r="F181" s="11">
        <f>SUM(D181:E181)</f>
        <v>1.4079517726740167</v>
      </c>
      <c r="G181" s="200">
        <f>IF(B181&gt;0,(1+(E181/B181))^(1/($C$6-$B$6))-1,0)</f>
        <v>2.3224948789203337E-2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1.4526109357162877</v>
      </c>
      <c r="C182" s="11">
        <v>1.4840007760758041</v>
      </c>
      <c r="D182" s="11">
        <f t="shared" ref="D182:D197" si="128">C182-B182</f>
        <v>3.1389840359516308E-2</v>
      </c>
      <c r="E182" s="11">
        <v>0.67728389396795952</v>
      </c>
      <c r="F182" s="11">
        <f t="shared" ref="F182:F189" si="129">SUM(D182:E182)</f>
        <v>0.70867373432747582</v>
      </c>
      <c r="G182" s="200">
        <f t="shared" ref="G182:G184" si="130">IF(B182&gt;0,(1+(E182/B182))^(1/($C$6-$B$6))-1,0)</f>
        <v>2.5842269345284219E-2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2.5667513884645428</v>
      </c>
      <c r="C183" s="11">
        <v>3.2581212599430325</v>
      </c>
      <c r="D183" s="11">
        <f t="shared" si="128"/>
        <v>0.69136987147848972</v>
      </c>
      <c r="E183" s="11">
        <v>0.91753854718161709</v>
      </c>
      <c r="F183" s="11">
        <f t="shared" si="129"/>
        <v>1.6089084186601068</v>
      </c>
      <c r="G183" s="200">
        <f t="shared" si="130"/>
        <v>2.0583866609196866E-2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1.4913738177908551</v>
      </c>
      <c r="C184" s="11">
        <v>1.4704276141176251</v>
      </c>
      <c r="D184" s="11">
        <f t="shared" si="128"/>
        <v>-2.0946203673229968E-2</v>
      </c>
      <c r="E184" s="11">
        <v>0.84519844395051269</v>
      </c>
      <c r="F184" s="11">
        <f t="shared" si="129"/>
        <v>0.82425224027728272</v>
      </c>
      <c r="G184" s="200">
        <f t="shared" si="130"/>
        <v>3.0384966160804439E-2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0.51923984359207698</v>
      </c>
      <c r="C185" s="11">
        <v>0.48704867140431263</v>
      </c>
      <c r="D185" s="11">
        <f t="shared" si="128"/>
        <v>-3.219117218776435E-2</v>
      </c>
      <c r="E185" s="11">
        <v>0.21178476756453116</v>
      </c>
      <c r="F185" s="11">
        <f t="shared" si="129"/>
        <v>0.17959359537676681</v>
      </c>
      <c r="G185" s="200">
        <f>IF(B185&gt;0,(1+(E185/B185))^(1/($C$6-$B$6))-1,0)</f>
        <v>2.3067446542291314E-2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2.5381568897793274</v>
      </c>
      <c r="C186" s="11">
        <v>2.9354052501794508</v>
      </c>
      <c r="D186" s="11">
        <f t="shared" si="128"/>
        <v>0.39724836040012335</v>
      </c>
      <c r="E186" s="11">
        <v>1.1609851347514284</v>
      </c>
      <c r="F186" s="11">
        <f t="shared" si="129"/>
        <v>1.5582334951515517</v>
      </c>
      <c r="G186" s="200">
        <f t="shared" ref="G186:G205" si="131">IF(B186&gt;0,(1+(E186/B186))^(1/($C$6-$B$6))-1,0)</f>
        <v>2.5428781214980045E-2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0.95020524357605962</v>
      </c>
      <c r="C187" s="11">
        <v>0.70469356704107644</v>
      </c>
      <c r="D187" s="11">
        <f t="shared" si="128"/>
        <v>-0.24551167653498318</v>
      </c>
      <c r="E187" s="11">
        <v>0.27309856757716189</v>
      </c>
      <c r="F187" s="11">
        <f t="shared" si="129"/>
        <v>2.7586891042178707E-2</v>
      </c>
      <c r="G187" s="200">
        <f t="shared" si="131"/>
        <v>1.6984796396960267E-2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1.0415545181505177</v>
      </c>
      <c r="C188" s="11">
        <v>1.9626536998277053</v>
      </c>
      <c r="D188" s="11">
        <f t="shared" si="128"/>
        <v>0.92109918167718763</v>
      </c>
      <c r="E188" s="11">
        <v>1.0120092499910804</v>
      </c>
      <c r="F188" s="11">
        <f t="shared" si="129"/>
        <v>1.9331084316682681</v>
      </c>
      <c r="G188" s="200">
        <f t="shared" si="131"/>
        <v>4.6297238476375346E-2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0.59103095187915844</v>
      </c>
      <c r="C189" s="11">
        <v>0.47481348925284061</v>
      </c>
      <c r="D189" s="11">
        <f t="shared" si="128"/>
        <v>-0.11621746262631782</v>
      </c>
      <c r="E189" s="11">
        <v>0.12829119202320854</v>
      </c>
      <c r="F189" s="11">
        <f t="shared" si="129"/>
        <v>1.207372939689072E-2</v>
      </c>
      <c r="G189" s="200">
        <f t="shared" si="131"/>
        <v>1.318218988972375E-2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0.90991195459864949</v>
      </c>
      <c r="C190" s="11">
        <v>0.85592020620502784</v>
      </c>
      <c r="D190" s="11">
        <f t="shared" si="128"/>
        <v>-5.3991748393621641E-2</v>
      </c>
      <c r="E190" s="11">
        <v>0.3192804565462074</v>
      </c>
      <c r="F190" s="11">
        <f t="shared" ref="F190:F191" si="132">SUM(D190:E190)</f>
        <v>0.26528870815258576</v>
      </c>
      <c r="G190" s="200">
        <f t="shared" si="131"/>
        <v>2.025335902374481E-2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3.3684766313084054</v>
      </c>
      <c r="C191" s="11">
        <v>3.2726309541912668</v>
      </c>
      <c r="D191" s="11">
        <f t="shared" si="128"/>
        <v>-9.5845677117138539E-2</v>
      </c>
      <c r="E191" s="11">
        <v>1.3791638221440847</v>
      </c>
      <c r="F191" s="11">
        <f t="shared" si="132"/>
        <v>1.2833181450269462</v>
      </c>
      <c r="G191" s="200">
        <f t="shared" si="131"/>
        <v>2.3142878028257208E-2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5.881975385300847</v>
      </c>
      <c r="C192" s="11">
        <v>5.5180600057177793</v>
      </c>
      <c r="D192" s="11">
        <f t="shared" si="128"/>
        <v>-0.36391537958306763</v>
      </c>
      <c r="E192" s="11">
        <v>2.6988467277494346</v>
      </c>
      <c r="F192" s="11">
        <f t="shared" ref="F192:F195" si="133">SUM(D192:E192)</f>
        <v>2.3349313481663669</v>
      </c>
      <c r="G192" s="200">
        <f t="shared" si="131"/>
        <v>2.5495391615304674E-2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1.0525217591875171</v>
      </c>
      <c r="C193" s="11">
        <v>0.30039903636444476</v>
      </c>
      <c r="D193" s="11">
        <f t="shared" si="128"/>
        <v>-0.75212272282307235</v>
      </c>
      <c r="E193" s="11">
        <v>0.37228640572832239</v>
      </c>
      <c r="F193" s="11">
        <f t="shared" si="133"/>
        <v>-0.37983631709474996</v>
      </c>
      <c r="G193" s="200">
        <f t="shared" si="131"/>
        <v>2.0395075839766852E-2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0.40208347829848318</v>
      </c>
      <c r="C194" s="11">
        <v>0.42937210031626677</v>
      </c>
      <c r="D194" s="11">
        <f t="shared" si="128"/>
        <v>2.7288622017783593E-2</v>
      </c>
      <c r="E194" s="11">
        <v>0.2226488643214227</v>
      </c>
      <c r="F194" s="11">
        <f t="shared" si="133"/>
        <v>0.24993748633920629</v>
      </c>
      <c r="G194" s="200">
        <f t="shared" si="131"/>
        <v>2.9813349880540185E-2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5.1807295207647295</v>
      </c>
      <c r="C195" s="11">
        <v>5.1003275341666656</v>
      </c>
      <c r="D195" s="11">
        <f t="shared" si="128"/>
        <v>-8.0401986598063857E-2</v>
      </c>
      <c r="E195" s="11">
        <v>1.8158714053633673</v>
      </c>
      <c r="F195" s="11">
        <f t="shared" si="133"/>
        <v>1.7354694187653035</v>
      </c>
      <c r="G195" s="200">
        <f t="shared" si="131"/>
        <v>2.02338896385994E-2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3.2303245022063272</v>
      </c>
      <c r="C196" s="11">
        <v>2.8589107967140364</v>
      </c>
      <c r="D196" s="11">
        <f t="shared" si="128"/>
        <v>-0.3714137054922908</v>
      </c>
      <c r="E196" s="11">
        <v>1.1834021583929137</v>
      </c>
      <c r="F196" s="11">
        <f t="shared" ref="F196" si="134">SUM(D196:E196)</f>
        <v>0.81198845290062294</v>
      </c>
      <c r="G196" s="200">
        <f t="shared" si="131"/>
        <v>2.1027138224578801E-2</v>
      </c>
    </row>
    <row r="197" spans="1:14" x14ac:dyDescent="0.2">
      <c r="A197" t="str">
        <f t="shared" si="127"/>
        <v>54 Textiles, printing and other skilled trades</v>
      </c>
      <c r="B197" s="11">
        <v>1.1626072489730181</v>
      </c>
      <c r="C197" s="11">
        <v>1.3679441729530435</v>
      </c>
      <c r="D197" s="11">
        <f t="shared" si="128"/>
        <v>0.20533692398002534</v>
      </c>
      <c r="E197" s="11">
        <v>0.5401539851851187</v>
      </c>
      <c r="F197" s="11">
        <f t="shared" ref="F197" si="135">SUM(D197:E197)</f>
        <v>0.74549090916514404</v>
      </c>
      <c r="G197" s="200">
        <f t="shared" si="131"/>
        <v>2.5765406351804021E-2</v>
      </c>
    </row>
    <row r="198" spans="1:14" x14ac:dyDescent="0.2">
      <c r="A198" t="str">
        <f t="shared" si="127"/>
        <v>61 Caring personal service occupations</v>
      </c>
      <c r="B198" s="11">
        <v>7.4807490440850923</v>
      </c>
      <c r="C198" s="11">
        <v>8.5871916562791117</v>
      </c>
      <c r="D198" s="11">
        <f>C198-B198</f>
        <v>1.1064426121940194</v>
      </c>
      <c r="E198" s="11">
        <v>4.5498388626852879</v>
      </c>
      <c r="F198" s="11">
        <f>SUM(D198:E198)</f>
        <v>5.6562814748793073</v>
      </c>
      <c r="G198" s="200">
        <f t="shared" si="131"/>
        <v>3.2181611266503873E-2</v>
      </c>
    </row>
    <row r="199" spans="1:14" x14ac:dyDescent="0.2">
      <c r="A199" t="str">
        <f t="shared" si="127"/>
        <v>62 Leisure, travel and related personal service occupations</v>
      </c>
      <c r="B199" s="11">
        <v>1.3433371135583034</v>
      </c>
      <c r="C199" s="11">
        <v>1.1190709973883886</v>
      </c>
      <c r="D199" s="11">
        <f t="shared" ref="D199:D205" si="136">C199-B199</f>
        <v>-0.22426611616991488</v>
      </c>
      <c r="E199" s="11">
        <v>0.53956852652399179</v>
      </c>
      <c r="F199" s="11">
        <f t="shared" ref="F199:F200" si="137">SUM(D199:E199)</f>
        <v>0.31530241035407691</v>
      </c>
      <c r="G199" s="200">
        <f t="shared" si="131"/>
        <v>2.2765891488770285E-2</v>
      </c>
    </row>
    <row r="200" spans="1:14" x14ac:dyDescent="0.2">
      <c r="A200" t="str">
        <f t="shared" si="127"/>
        <v>63 Community and civil enforcement occupations</v>
      </c>
      <c r="B200" s="11">
        <v>4.6798654547464763E-2</v>
      </c>
      <c r="C200" s="11">
        <v>3.6134450201198286E-2</v>
      </c>
      <c r="D200" s="11">
        <f t="shared" si="136"/>
        <v>-1.0664204346266477E-2</v>
      </c>
      <c r="E200" s="11">
        <v>1.2846457387876641E-2</v>
      </c>
      <c r="F200" s="11">
        <f t="shared" si="137"/>
        <v>2.1822530416101635E-3</v>
      </c>
      <c r="G200" s="200">
        <f t="shared" si="131"/>
        <v>1.63019667779567E-2</v>
      </c>
    </row>
    <row r="201" spans="1:14" x14ac:dyDescent="0.2">
      <c r="A201" t="str">
        <f t="shared" si="127"/>
        <v>71 Sales occupations</v>
      </c>
      <c r="B201" s="11">
        <v>4.2600998206022584</v>
      </c>
      <c r="C201" s="11">
        <v>4.3961207225801111</v>
      </c>
      <c r="D201" s="11">
        <f t="shared" si="136"/>
        <v>0.13602090197785266</v>
      </c>
      <c r="E201" s="11">
        <v>1.9120500815604027</v>
      </c>
      <c r="F201" s="11">
        <f t="shared" ref="F201:F202" si="138">SUM(D201:E201)</f>
        <v>2.0480709835382553</v>
      </c>
      <c r="G201" s="200">
        <f t="shared" si="131"/>
        <v>2.5024972087466901E-2</v>
      </c>
    </row>
    <row r="202" spans="1:14" x14ac:dyDescent="0.2">
      <c r="A202" t="str">
        <f t="shared" si="127"/>
        <v>72 Customer service occupations</v>
      </c>
      <c r="B202" s="11">
        <v>1.4029138790985949</v>
      </c>
      <c r="C202" s="11">
        <v>1.850002383534681</v>
      </c>
      <c r="D202" s="11">
        <f t="shared" si="136"/>
        <v>0.44708850443608616</v>
      </c>
      <c r="E202" s="11">
        <v>0.68568130521400972</v>
      </c>
      <c r="F202" s="11">
        <f t="shared" si="138"/>
        <v>1.132769809650096</v>
      </c>
      <c r="G202" s="200">
        <f t="shared" si="131"/>
        <v>2.6884386801478311E-2</v>
      </c>
    </row>
    <row r="203" spans="1:14" x14ac:dyDescent="0.2">
      <c r="A203" t="str">
        <f t="shared" si="127"/>
        <v>81 Process, plant and machine operatives</v>
      </c>
      <c r="B203" s="11">
        <v>2.1839657214532679</v>
      </c>
      <c r="C203" s="11">
        <v>2.9082631826405776</v>
      </c>
      <c r="D203" s="11">
        <f t="shared" si="136"/>
        <v>0.72429746118730964</v>
      </c>
      <c r="E203" s="11">
        <v>1.0035424663666035</v>
      </c>
      <c r="F203" s="11">
        <f t="shared" ref="F203:F204" si="139">SUM(D203:E203)</f>
        <v>1.7278399275539131</v>
      </c>
      <c r="G203" s="200">
        <f t="shared" si="131"/>
        <v>2.5526843757313733E-2</v>
      </c>
    </row>
    <row r="204" spans="1:14" x14ac:dyDescent="0.2">
      <c r="A204" t="str">
        <f t="shared" si="127"/>
        <v>82 Transport and mobile machine drivers and operatives</v>
      </c>
      <c r="B204" s="11">
        <v>2.2039200167283406</v>
      </c>
      <c r="C204" s="11">
        <v>3.07494146874487</v>
      </c>
      <c r="D204" s="11">
        <f t="shared" si="136"/>
        <v>0.87102145201652936</v>
      </c>
      <c r="E204" s="11">
        <v>1.3893028100800868</v>
      </c>
      <c r="F204" s="11">
        <f t="shared" si="139"/>
        <v>2.2603242620966162</v>
      </c>
      <c r="G204" s="200">
        <f t="shared" si="131"/>
        <v>3.3124247792552186E-2</v>
      </c>
    </row>
    <row r="205" spans="1:14" x14ac:dyDescent="0.2">
      <c r="A205" t="str">
        <f t="shared" si="127"/>
        <v>91 Elementary trades and related occupations</v>
      </c>
      <c r="B205" s="11">
        <v>0.67880607562509465</v>
      </c>
      <c r="C205" s="11">
        <v>1.7674843993273637</v>
      </c>
      <c r="D205" s="11">
        <f t="shared" si="136"/>
        <v>1.088678323702269</v>
      </c>
      <c r="E205" s="11">
        <v>0.62717006987345636</v>
      </c>
      <c r="F205" s="11">
        <f t="shared" ref="F205" si="140">SUM(D205:E205)</f>
        <v>1.7158483935757254</v>
      </c>
      <c r="G205" s="200">
        <f t="shared" si="131"/>
        <v>4.459025080732526E-2</v>
      </c>
    </row>
    <row r="206" spans="1:14" x14ac:dyDescent="0.2">
      <c r="A206" t="str">
        <f t="shared" si="127"/>
        <v>92 Elementary administration and service occupations</v>
      </c>
      <c r="B206" s="11">
        <v>4.219085341991331</v>
      </c>
      <c r="C206" s="11">
        <v>3.3052053301244473</v>
      </c>
      <c r="D206" s="11">
        <f t="shared" ref="D206" si="141">C206-B206</f>
        <v>-0.91388001186688372</v>
      </c>
      <c r="E206" s="11">
        <v>1.7751747451623638</v>
      </c>
      <c r="F206" s="11">
        <f t="shared" ref="F206" si="142">SUM(D206:E206)</f>
        <v>0.86129473329548012</v>
      </c>
      <c r="G206" s="200">
        <f t="shared" ref="G206:G207" si="143">IF(B206&gt;0,(1+(E206/B206))^(1/($C$6-$B$6))-1,0)</f>
        <v>2.3688485084356614E-2</v>
      </c>
    </row>
    <row r="207" spans="1:14" x14ac:dyDescent="0.2">
      <c r="A207" t="str">
        <f t="shared" si="127"/>
        <v>All occupations</v>
      </c>
      <c r="B207" s="11">
        <f>SUM(B181:B206)</f>
        <v>60.006319295512633</v>
      </c>
      <c r="C207" s="11">
        <f t="shared" ref="C207:F207" si="144">SUM(C181:C206)</f>
        <v>63.198533789291901</v>
      </c>
      <c r="D207" s="11">
        <f t="shared" si="144"/>
        <v>3.19221449377928</v>
      </c>
      <c r="E207" s="11">
        <f t="shared" si="144"/>
        <v>27.834670214201768</v>
      </c>
      <c r="F207" s="11">
        <f t="shared" si="144"/>
        <v>31.026884707981051</v>
      </c>
      <c r="G207" s="200">
        <f t="shared" si="143"/>
        <v>2.5730687308673561E-2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2.9514440909823128</v>
      </c>
      <c r="C210" s="11">
        <v>2.3135969340499059</v>
      </c>
      <c r="D210" s="11">
        <f>C210-B210</f>
        <v>-0.6378471569324069</v>
      </c>
      <c r="E210" s="11">
        <v>1.2337016423956764</v>
      </c>
      <c r="F210" s="11">
        <f>SUM(D210:E210)</f>
        <v>0.59585448546326947</v>
      </c>
      <c r="G210" s="200">
        <f>IF(B210&gt;0,(1+(E210/B210))^(1/($C$6-$B$6))-1,0)</f>
        <v>2.3556298237545681E-2</v>
      </c>
    </row>
    <row r="211" spans="1:7" x14ac:dyDescent="0.2">
      <c r="A211" t="str">
        <f t="shared" si="146"/>
        <v>12 Other managers and proprietors</v>
      </c>
      <c r="B211" s="11">
        <v>1.6450778158256545</v>
      </c>
      <c r="C211" s="11">
        <v>1.6450012424200029</v>
      </c>
      <c r="D211" s="11">
        <f t="shared" ref="D211:D226" si="147">C211-B211</f>
        <v>-7.6573405651592097E-5</v>
      </c>
      <c r="E211" s="11">
        <v>0.97602176836356047</v>
      </c>
      <c r="F211" s="11">
        <f t="shared" ref="F211:F218" si="148">SUM(D211:E211)</f>
        <v>0.97594519495790888</v>
      </c>
      <c r="G211" s="200">
        <f t="shared" ref="G211:G213" si="149">IF(B211&gt;0,(1+(E211/B211))^(1/($C$6-$B$6))-1,0)</f>
        <v>3.1540946401914294E-2</v>
      </c>
    </row>
    <row r="212" spans="1:7" x14ac:dyDescent="0.2">
      <c r="A212" t="str">
        <f t="shared" si="146"/>
        <v>21 Science, research, engineering and technology professionals</v>
      </c>
      <c r="B212" s="11">
        <v>1.7068867106153733</v>
      </c>
      <c r="C212" s="11">
        <v>1.8756513186110031</v>
      </c>
      <c r="D212" s="11">
        <f t="shared" si="147"/>
        <v>0.16876460799562976</v>
      </c>
      <c r="E212" s="11">
        <v>0.67388365922785498</v>
      </c>
      <c r="F212" s="11">
        <f t="shared" si="148"/>
        <v>0.84264826722348474</v>
      </c>
      <c r="G212" s="200">
        <f t="shared" si="149"/>
        <v>2.2431420636023436E-2</v>
      </c>
    </row>
    <row r="213" spans="1:7" x14ac:dyDescent="0.2">
      <c r="A213" t="str">
        <f t="shared" si="146"/>
        <v>22 Health professionals</v>
      </c>
      <c r="B213" s="11">
        <v>1.080505629813993</v>
      </c>
      <c r="C213" s="11">
        <v>0.89978726924509189</v>
      </c>
      <c r="D213" s="11">
        <f t="shared" si="147"/>
        <v>-0.18071836056890112</v>
      </c>
      <c r="E213" s="11">
        <v>0.54251264928266807</v>
      </c>
      <c r="F213" s="11">
        <f t="shared" si="148"/>
        <v>0.36179428871376695</v>
      </c>
      <c r="G213" s="200">
        <f t="shared" si="149"/>
        <v>2.7495097662052936E-2</v>
      </c>
    </row>
    <row r="214" spans="1:7" x14ac:dyDescent="0.2">
      <c r="A214" t="str">
        <f t="shared" si="146"/>
        <v>23 Teaching and other educational professionals</v>
      </c>
      <c r="B214" s="11">
        <v>0.40339034228918808</v>
      </c>
      <c r="C214" s="11">
        <v>0.29275227718984614</v>
      </c>
      <c r="D214" s="11">
        <f t="shared" si="147"/>
        <v>-0.11063806509934193</v>
      </c>
      <c r="E214" s="11">
        <v>0.17757082657200829</v>
      </c>
      <c r="F214" s="11">
        <f t="shared" si="148"/>
        <v>6.6932761472666358E-2</v>
      </c>
      <c r="G214" s="200">
        <f>IF(B214&gt;0,(1+(E214/B214))^(1/($C$6-$B$6))-1,0)</f>
        <v>2.4616724840376136E-2</v>
      </c>
    </row>
    <row r="215" spans="1:7" x14ac:dyDescent="0.2">
      <c r="A215" t="str">
        <f t="shared" si="146"/>
        <v>24 Business, media and public service professionals</v>
      </c>
      <c r="B215" s="11">
        <v>1.6615001638070501</v>
      </c>
      <c r="C215" s="11">
        <v>1.4701409715863851</v>
      </c>
      <c r="D215" s="11">
        <f t="shared" si="147"/>
        <v>-0.191359192220665</v>
      </c>
      <c r="E215" s="11">
        <v>0.69539469014456479</v>
      </c>
      <c r="F215" s="11">
        <f t="shared" si="148"/>
        <v>0.50403549792389979</v>
      </c>
      <c r="G215" s="200">
        <f t="shared" ref="G215:G234" si="150">IF(B215&gt;0,(1+(E215/B215))^(1/($C$6-$B$6))-1,0)</f>
        <v>2.3582034332124691E-2</v>
      </c>
    </row>
    <row r="216" spans="1:7" x14ac:dyDescent="0.2">
      <c r="A216" t="str">
        <f t="shared" si="146"/>
        <v>31 Science, engineering and technology associate professionals</v>
      </c>
      <c r="B216" s="11">
        <v>0.77975230803973106</v>
      </c>
      <c r="C216" s="11">
        <v>0.72609907010944941</v>
      </c>
      <c r="D216" s="11">
        <f t="shared" si="147"/>
        <v>-5.365323793028165E-2</v>
      </c>
      <c r="E216" s="11">
        <v>0.28193632449649964</v>
      </c>
      <c r="F216" s="11">
        <f t="shared" si="148"/>
        <v>0.22828308656621799</v>
      </c>
      <c r="G216" s="200">
        <f t="shared" si="150"/>
        <v>2.0789121700494517E-2</v>
      </c>
    </row>
    <row r="217" spans="1:7" x14ac:dyDescent="0.2">
      <c r="A217" t="str">
        <f t="shared" si="146"/>
        <v>32 Health and social care associate professionals</v>
      </c>
      <c r="B217" s="11">
        <v>0.73940027804457764</v>
      </c>
      <c r="C217" s="11">
        <v>1.0415408276710847</v>
      </c>
      <c r="D217" s="11">
        <f t="shared" si="147"/>
        <v>0.30214054962650705</v>
      </c>
      <c r="E217" s="11">
        <v>0.61053548902238552</v>
      </c>
      <c r="F217" s="11">
        <f t="shared" si="148"/>
        <v>0.91267603864889257</v>
      </c>
      <c r="G217" s="200">
        <f t="shared" si="150"/>
        <v>4.0947675333080413E-2</v>
      </c>
    </row>
    <row r="218" spans="1:7" x14ac:dyDescent="0.2">
      <c r="A218" t="str">
        <f t="shared" si="146"/>
        <v>33 Protective service occupations</v>
      </c>
      <c r="B218" s="11">
        <v>0.6884124821024169</v>
      </c>
      <c r="C218" s="11">
        <v>0.47632678137848028</v>
      </c>
      <c r="D218" s="11">
        <f t="shared" si="147"/>
        <v>-0.21208570072393662</v>
      </c>
      <c r="E218" s="11">
        <v>0.17048586989837761</v>
      </c>
      <c r="F218" s="11">
        <f t="shared" si="148"/>
        <v>-4.1599830825559014E-2</v>
      </c>
      <c r="G218" s="200">
        <f t="shared" si="150"/>
        <v>1.4860156060280794E-2</v>
      </c>
    </row>
    <row r="219" spans="1:7" x14ac:dyDescent="0.2">
      <c r="A219" t="str">
        <f t="shared" si="146"/>
        <v>34 Culture, media and sports occupations</v>
      </c>
      <c r="B219" s="11">
        <v>0.39475590881241113</v>
      </c>
      <c r="C219" s="11">
        <v>0.22824902020243421</v>
      </c>
      <c r="D219" s="11">
        <f t="shared" si="147"/>
        <v>-0.16650688860997692</v>
      </c>
      <c r="E219" s="11">
        <v>0.11184542942308674</v>
      </c>
      <c r="F219" s="11">
        <f t="shared" ref="F219:F220" si="151">SUM(D219:E219)</f>
        <v>-5.4661459186890179E-2</v>
      </c>
      <c r="G219" s="200">
        <f t="shared" si="150"/>
        <v>1.6769506235699838E-2</v>
      </c>
    </row>
    <row r="220" spans="1:7" x14ac:dyDescent="0.2">
      <c r="A220" t="str">
        <f t="shared" si="146"/>
        <v>35 Business and public service associate professionals</v>
      </c>
      <c r="B220" s="11">
        <v>2.6256355279573529</v>
      </c>
      <c r="C220" s="11">
        <v>2.2017499331789545</v>
      </c>
      <c r="D220" s="11">
        <f t="shared" si="147"/>
        <v>-0.42388559477839838</v>
      </c>
      <c r="E220" s="11">
        <v>1.0277993018340188</v>
      </c>
      <c r="F220" s="11">
        <f t="shared" si="151"/>
        <v>0.60391370705562042</v>
      </c>
      <c r="G220" s="200">
        <f t="shared" si="150"/>
        <v>2.2267282834436797E-2</v>
      </c>
    </row>
    <row r="221" spans="1:7" x14ac:dyDescent="0.2">
      <c r="A221" t="str">
        <f t="shared" si="146"/>
        <v>41 Administrative occupations</v>
      </c>
      <c r="B221" s="11">
        <v>6.7998033203429777</v>
      </c>
      <c r="C221" s="11">
        <v>5.487548569224149</v>
      </c>
      <c r="D221" s="11">
        <f t="shared" si="147"/>
        <v>-1.3122547511188287</v>
      </c>
      <c r="E221" s="11">
        <v>2.9626881543337569</v>
      </c>
      <c r="F221" s="11">
        <f t="shared" ref="F221:F224" si="152">SUM(D221:E221)</f>
        <v>1.6504334032149282</v>
      </c>
      <c r="G221" s="200">
        <f t="shared" si="150"/>
        <v>2.4403266028672821E-2</v>
      </c>
    </row>
    <row r="222" spans="1:7" x14ac:dyDescent="0.2">
      <c r="A222" t="str">
        <f t="shared" si="146"/>
        <v>42 Secretarial and related occupations</v>
      </c>
      <c r="B222" s="11">
        <v>1.2182558124132192</v>
      </c>
      <c r="C222" s="11">
        <v>0.24941349098451676</v>
      </c>
      <c r="D222" s="11">
        <f t="shared" si="147"/>
        <v>-0.96884232142870252</v>
      </c>
      <c r="E222" s="11">
        <v>0.33311532423208418</v>
      </c>
      <c r="F222" s="11">
        <f t="shared" si="152"/>
        <v>-0.6357269971966184</v>
      </c>
      <c r="G222" s="200">
        <f t="shared" si="150"/>
        <v>1.6245138416706606E-2</v>
      </c>
    </row>
    <row r="223" spans="1:7" x14ac:dyDescent="0.2">
      <c r="A223" t="str">
        <f t="shared" si="146"/>
        <v>51 Skilled agricultural and related trades</v>
      </c>
      <c r="B223" s="11">
        <v>0.65948247918353975</v>
      </c>
      <c r="C223" s="11">
        <v>0.63637183217293192</v>
      </c>
      <c r="D223" s="11">
        <f t="shared" si="147"/>
        <v>-2.3110647010607832E-2</v>
      </c>
      <c r="E223" s="11">
        <v>0.38055941229168011</v>
      </c>
      <c r="F223" s="11">
        <f t="shared" si="152"/>
        <v>0.35744876528107228</v>
      </c>
      <c r="G223" s="200">
        <f t="shared" si="150"/>
        <v>3.0836619453563641E-2</v>
      </c>
    </row>
    <row r="224" spans="1:7" x14ac:dyDescent="0.2">
      <c r="A224" t="str">
        <f t="shared" si="146"/>
        <v>52 Skilled metal, electrical and electronic trades</v>
      </c>
      <c r="B224" s="11">
        <v>3.0168338286685628</v>
      </c>
      <c r="C224" s="11">
        <v>2.6429801587013562</v>
      </c>
      <c r="D224" s="11">
        <f t="shared" si="147"/>
        <v>-0.37385366996720659</v>
      </c>
      <c r="E224" s="11">
        <v>1.106701166314322</v>
      </c>
      <c r="F224" s="11">
        <f t="shared" si="152"/>
        <v>0.73284749634711543</v>
      </c>
      <c r="G224" s="200">
        <f t="shared" si="150"/>
        <v>2.1052061158124413E-2</v>
      </c>
    </row>
    <row r="225" spans="1:7" x14ac:dyDescent="0.2">
      <c r="A225" t="str">
        <f t="shared" si="146"/>
        <v>53 Skilled construction and building trades</v>
      </c>
      <c r="B225" s="11">
        <v>3.1715116955341833</v>
      </c>
      <c r="C225" s="11">
        <v>3.2642250023024739</v>
      </c>
      <c r="D225" s="11">
        <f t="shared" si="147"/>
        <v>9.2713306768290593E-2</v>
      </c>
      <c r="E225" s="11">
        <v>1.5594530440920931</v>
      </c>
      <c r="F225" s="11">
        <f t="shared" ref="F225" si="153">SUM(D225:E225)</f>
        <v>1.6521663508603837</v>
      </c>
      <c r="G225" s="200">
        <f t="shared" si="150"/>
        <v>2.7019980793842713E-2</v>
      </c>
    </row>
    <row r="226" spans="1:7" x14ac:dyDescent="0.2">
      <c r="A226" t="str">
        <f t="shared" si="146"/>
        <v>54 Textiles, printing and other skilled trades</v>
      </c>
      <c r="B226" s="11">
        <v>1.3223633114868589</v>
      </c>
      <c r="C226" s="11">
        <v>1.3916417908938497</v>
      </c>
      <c r="D226" s="11">
        <f t="shared" si="147"/>
        <v>6.9278479406990723E-2</v>
      </c>
      <c r="E226" s="11">
        <v>0.55595452304295789</v>
      </c>
      <c r="F226" s="11">
        <f t="shared" ref="F226" si="154">SUM(D226:E226)</f>
        <v>0.62523300244994862</v>
      </c>
      <c r="G226" s="200">
        <f t="shared" si="150"/>
        <v>2.3672931001470721E-2</v>
      </c>
    </row>
    <row r="227" spans="1:7" x14ac:dyDescent="0.2">
      <c r="A227" t="str">
        <f t="shared" si="146"/>
        <v>61 Caring personal service occupations</v>
      </c>
      <c r="B227" s="11">
        <v>5.1722068187125112</v>
      </c>
      <c r="C227" s="11">
        <v>4.2613008511320416</v>
      </c>
      <c r="D227" s="11">
        <f>C227-B227</f>
        <v>-0.9109059675804696</v>
      </c>
      <c r="E227" s="11">
        <v>2.5584507602855107</v>
      </c>
      <c r="F227" s="11">
        <f>SUM(D227:E227)</f>
        <v>1.6475447927050411</v>
      </c>
      <c r="G227" s="200">
        <f t="shared" si="150"/>
        <v>2.7155123971758677E-2</v>
      </c>
    </row>
    <row r="228" spans="1:7" x14ac:dyDescent="0.2">
      <c r="A228" t="str">
        <f t="shared" si="146"/>
        <v>62 Leisure, travel and related personal service occupations</v>
      </c>
      <c r="B228" s="11">
        <v>1.4818790236042947</v>
      </c>
      <c r="C228" s="11">
        <v>1.1532360271800339</v>
      </c>
      <c r="D228" s="11">
        <f t="shared" ref="D228:D234" si="155">C228-B228</f>
        <v>-0.32864299642426076</v>
      </c>
      <c r="E228" s="11">
        <v>0.64594195214646244</v>
      </c>
      <c r="F228" s="11">
        <f t="shared" ref="F228:F229" si="156">SUM(D228:E228)</f>
        <v>0.31729895572220168</v>
      </c>
      <c r="G228" s="200">
        <f t="shared" si="150"/>
        <v>2.441238963358372E-2</v>
      </c>
    </row>
    <row r="229" spans="1:7" x14ac:dyDescent="0.2">
      <c r="A229" t="str">
        <f t="shared" si="146"/>
        <v>63 Community and civil enforcement occupations</v>
      </c>
      <c r="B229" s="11">
        <v>7.5678051037330982E-2</v>
      </c>
      <c r="C229" s="11">
        <v>6.2639886978074669E-2</v>
      </c>
      <c r="D229" s="11">
        <f t="shared" si="155"/>
        <v>-1.3038164059256313E-2</v>
      </c>
      <c r="E229" s="11">
        <v>2.763332240560035E-2</v>
      </c>
      <c r="F229" s="11">
        <f t="shared" si="156"/>
        <v>1.4595158346344037E-2</v>
      </c>
      <c r="G229" s="200">
        <f t="shared" si="150"/>
        <v>2.0967410995549773E-2</v>
      </c>
    </row>
    <row r="230" spans="1:7" x14ac:dyDescent="0.2">
      <c r="A230" t="str">
        <f t="shared" si="146"/>
        <v>71 Sales occupations</v>
      </c>
      <c r="B230" s="11">
        <v>4.1217522017675954</v>
      </c>
      <c r="C230" s="11">
        <v>3.6672179825902673</v>
      </c>
      <c r="D230" s="11">
        <f t="shared" si="155"/>
        <v>-0.45453421917732806</v>
      </c>
      <c r="E230" s="11">
        <v>1.9380745360395304</v>
      </c>
      <c r="F230" s="11">
        <f t="shared" ref="F230:F231" si="157">SUM(D230:E230)</f>
        <v>1.4835403168622023</v>
      </c>
      <c r="G230" s="200">
        <f t="shared" si="150"/>
        <v>2.6026446700237571E-2</v>
      </c>
    </row>
    <row r="231" spans="1:7" x14ac:dyDescent="0.2">
      <c r="A231" t="str">
        <f t="shared" si="146"/>
        <v>72 Customer service occupations</v>
      </c>
      <c r="B231" s="11">
        <v>1.439216695637586</v>
      </c>
      <c r="C231" s="11">
        <v>1.6065786029722313</v>
      </c>
      <c r="D231" s="11">
        <f t="shared" si="155"/>
        <v>0.16736190733464529</v>
      </c>
      <c r="E231" s="11">
        <v>0.77579798333608452</v>
      </c>
      <c r="F231" s="11">
        <f t="shared" si="157"/>
        <v>0.94315989067072981</v>
      </c>
      <c r="G231" s="200">
        <f t="shared" si="150"/>
        <v>2.9161097314554851E-2</v>
      </c>
    </row>
    <row r="232" spans="1:7" x14ac:dyDescent="0.2">
      <c r="A232" t="str">
        <f t="shared" si="146"/>
        <v>81 Process, plant and machine operatives</v>
      </c>
      <c r="B232" s="11">
        <v>2.894771914174799</v>
      </c>
      <c r="C232" s="11">
        <v>3.3102398426353412</v>
      </c>
      <c r="D232" s="11">
        <f t="shared" si="155"/>
        <v>0.41546792846054226</v>
      </c>
      <c r="E232" s="11">
        <v>1.4150516513495457</v>
      </c>
      <c r="F232" s="11">
        <f t="shared" ref="F232:F233" si="158">SUM(D232:E232)</f>
        <v>1.8305195798100879</v>
      </c>
      <c r="G232" s="200">
        <f t="shared" si="150"/>
        <v>2.6887835898955714E-2</v>
      </c>
    </row>
    <row r="233" spans="1:7" x14ac:dyDescent="0.2">
      <c r="A233" t="str">
        <f t="shared" si="146"/>
        <v>82 Transport and mobile machine drivers and operatives</v>
      </c>
      <c r="B233" s="11">
        <v>3.4284749544034234</v>
      </c>
      <c r="C233" s="11">
        <v>4.2513410324537615</v>
      </c>
      <c r="D233" s="11">
        <f t="shared" si="155"/>
        <v>0.82286607805033807</v>
      </c>
      <c r="E233" s="11">
        <v>2.3247283453316494</v>
      </c>
      <c r="F233" s="11">
        <f t="shared" si="158"/>
        <v>3.1475944233819875</v>
      </c>
      <c r="G233" s="200">
        <f t="shared" si="150"/>
        <v>3.5111775818920332E-2</v>
      </c>
    </row>
    <row r="234" spans="1:7" x14ac:dyDescent="0.2">
      <c r="A234" t="str">
        <f t="shared" si="146"/>
        <v>91 Elementary trades and related occupations</v>
      </c>
      <c r="B234" s="11">
        <v>1.1981216633244709</v>
      </c>
      <c r="C234" s="11">
        <v>2.6625369947752473</v>
      </c>
      <c r="D234" s="11">
        <f t="shared" si="155"/>
        <v>1.4644153314507764</v>
      </c>
      <c r="E234" s="11">
        <v>0.99611638674358205</v>
      </c>
      <c r="F234" s="11">
        <f t="shared" ref="F234" si="159">SUM(D234:E234)</f>
        <v>2.4605317181943587</v>
      </c>
      <c r="G234" s="200">
        <f t="shared" si="150"/>
        <v>4.1163308375387953E-2</v>
      </c>
    </row>
    <row r="235" spans="1:7" x14ac:dyDescent="0.2">
      <c r="A235" t="str">
        <f t="shared" si="146"/>
        <v>92 Elementary administration and service occupations</v>
      </c>
      <c r="B235" s="11">
        <v>7.6589910724348647</v>
      </c>
      <c r="C235" s="11">
        <v>7.2887256256849398</v>
      </c>
      <c r="D235" s="11">
        <f t="shared" ref="D235" si="160">C235-B235</f>
        <v>-0.3702654467499249</v>
      </c>
      <c r="E235" s="11">
        <v>3.8486711164925036</v>
      </c>
      <c r="F235" s="11">
        <f t="shared" ref="F235" si="161">SUM(D235:E235)</f>
        <v>3.4784056697425787</v>
      </c>
      <c r="G235" s="200">
        <f t="shared" ref="G235:G236" si="162">IF(B235&gt;0,(1+(E235/B235))^(1/($C$6-$B$6))-1,0)</f>
        <v>2.7513893173721549E-2</v>
      </c>
    </row>
    <row r="236" spans="1:7" x14ac:dyDescent="0.2">
      <c r="A236" t="str">
        <f t="shared" si="146"/>
        <v>All occupations</v>
      </c>
      <c r="B236" s="11">
        <f>SUM(B210:B235)</f>
        <v>58.336104101016282</v>
      </c>
      <c r="C236" s="11">
        <f t="shared" ref="C236:F236" si="163">SUM(C210:C235)</f>
        <v>55.10689333632385</v>
      </c>
      <c r="D236" s="11">
        <f t="shared" si="163"/>
        <v>-3.2292107646924255</v>
      </c>
      <c r="E236" s="11">
        <f t="shared" si="163"/>
        <v>27.930625329098064</v>
      </c>
      <c r="F236" s="11">
        <f t="shared" si="163"/>
        <v>24.701414564405638</v>
      </c>
      <c r="G236" s="200">
        <f t="shared" si="162"/>
        <v>2.6424620464404747E-2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2.1822922913833698</v>
      </c>
      <c r="C239" s="11">
        <v>1.2118733045883747</v>
      </c>
      <c r="D239" s="11">
        <f>C239-B239</f>
        <v>-0.97041898679499505</v>
      </c>
      <c r="E239" s="11">
        <v>0.70546626950593372</v>
      </c>
      <c r="F239" s="11">
        <f>SUM(D239:E239)</f>
        <v>-0.26495271728906133</v>
      </c>
      <c r="G239" s="200">
        <f>IF(B239&gt;0,(1+(E239/B239))^(1/($C$6-$B$6))-1,0)</f>
        <v>1.8849095166707963E-2</v>
      </c>
    </row>
    <row r="240" spans="1:7" x14ac:dyDescent="0.2">
      <c r="A240" t="str">
        <f t="shared" si="165"/>
        <v>12 Other managers and proprietors</v>
      </c>
      <c r="B240" s="11">
        <v>1.1192728070578983</v>
      </c>
      <c r="C240" s="11">
        <v>0.73989023447533586</v>
      </c>
      <c r="D240" s="11">
        <f t="shared" ref="D240:D255" si="166">C240-B240</f>
        <v>-0.37938257258256247</v>
      </c>
      <c r="E240" s="11">
        <v>0.45668653000556209</v>
      </c>
      <c r="F240" s="11">
        <f t="shared" ref="F240:F247" si="167">SUM(D240:E240)</f>
        <v>7.7303957422999614E-2</v>
      </c>
      <c r="G240" s="200">
        <f t="shared" ref="G240:G242" si="168">IF(B240&gt;0,(1+(E240/B240))^(1/($C$6-$B$6))-1,0)</f>
        <v>2.3074524184880651E-2</v>
      </c>
    </row>
    <row r="241" spans="1:7" x14ac:dyDescent="0.2">
      <c r="A241" t="str">
        <f t="shared" si="165"/>
        <v>21 Science, research, engineering and technology professionals</v>
      </c>
      <c r="B241" s="11">
        <v>1.0399539226054733</v>
      </c>
      <c r="C241" s="11">
        <v>0.77477032458559814</v>
      </c>
      <c r="D241" s="11">
        <f t="shared" si="166"/>
        <v>-0.26518359801987512</v>
      </c>
      <c r="E241" s="11">
        <v>0.30443732771644583</v>
      </c>
      <c r="F241" s="11">
        <f t="shared" si="167"/>
        <v>3.9253729696570705E-2</v>
      </c>
      <c r="G241" s="200">
        <f t="shared" si="168"/>
        <v>1.7265006794808357E-2</v>
      </c>
    </row>
    <row r="242" spans="1:7" x14ac:dyDescent="0.2">
      <c r="A242" t="str">
        <f t="shared" si="165"/>
        <v>22 Health professionals</v>
      </c>
      <c r="B242" s="11">
        <v>0.50976051392499222</v>
      </c>
      <c r="C242" s="11">
        <v>0.20320824715533015</v>
      </c>
      <c r="D242" s="11">
        <f t="shared" si="166"/>
        <v>-0.30655226676966207</v>
      </c>
      <c r="E242" s="11">
        <v>0.15057207705981621</v>
      </c>
      <c r="F242" s="11">
        <f t="shared" si="167"/>
        <v>-0.15598018970984587</v>
      </c>
      <c r="G242" s="200">
        <f t="shared" si="168"/>
        <v>1.7403208059716624E-2</v>
      </c>
    </row>
    <row r="243" spans="1:7" x14ac:dyDescent="0.2">
      <c r="A243" t="str">
        <f t="shared" si="165"/>
        <v>23 Teaching and other educational professionals</v>
      </c>
      <c r="B243" s="11">
        <v>0.27260557978015737</v>
      </c>
      <c r="C243" s="11">
        <v>0.12530732101547629</v>
      </c>
      <c r="D243" s="11">
        <f t="shared" si="166"/>
        <v>-0.14729825876468108</v>
      </c>
      <c r="E243" s="11">
        <v>8.9866687522508704E-2</v>
      </c>
      <c r="F243" s="11">
        <f t="shared" si="167"/>
        <v>-5.743157124217238E-2</v>
      </c>
      <c r="G243" s="200">
        <f>IF(B243&gt;0,(1+(E243/B243))^(1/($C$6-$B$6))-1,0)</f>
        <v>1.9176347498942148E-2</v>
      </c>
    </row>
    <row r="244" spans="1:7" x14ac:dyDescent="0.2">
      <c r="A244" t="str">
        <f t="shared" si="165"/>
        <v>24 Business, media and public service professionals</v>
      </c>
      <c r="B244" s="11">
        <v>1.0445739552148634</v>
      </c>
      <c r="C244" s="11">
        <v>0.58767541553108849</v>
      </c>
      <c r="D244" s="11">
        <f t="shared" si="166"/>
        <v>-0.45689853968377492</v>
      </c>
      <c r="E244" s="11">
        <v>0.31849818720224499</v>
      </c>
      <c r="F244" s="11">
        <f t="shared" si="167"/>
        <v>-0.13840035248152993</v>
      </c>
      <c r="G244" s="200">
        <f t="shared" ref="G244:G263" si="169">IF(B244&gt;0,(1+(E244/B244))^(1/($C$6-$B$6))-1,0)</f>
        <v>1.790045835264209E-2</v>
      </c>
    </row>
    <row r="245" spans="1:7" x14ac:dyDescent="0.2">
      <c r="A245" t="str">
        <f t="shared" si="165"/>
        <v>31 Science, engineering and technology associate professionals</v>
      </c>
      <c r="B245" s="11">
        <v>0.65614317630530672</v>
      </c>
      <c r="C245" s="11">
        <v>0.41172509711311756</v>
      </c>
      <c r="D245" s="11">
        <f t="shared" si="166"/>
        <v>-0.24441807919218916</v>
      </c>
      <c r="E245" s="11">
        <v>0.17970636684156732</v>
      </c>
      <c r="F245" s="11">
        <f t="shared" si="167"/>
        <v>-6.4711712350621842E-2</v>
      </c>
      <c r="G245" s="200">
        <f>IF(B245&gt;0,(1+(E245/B245))^(1/($C$6-$B$6))-1,0)</f>
        <v>1.6268893935514672E-2</v>
      </c>
    </row>
    <row r="246" spans="1:7" x14ac:dyDescent="0.2">
      <c r="A246" t="str">
        <f t="shared" si="165"/>
        <v>32 Health and social care associate professionals</v>
      </c>
      <c r="B246" s="11">
        <v>0.24793918539561269</v>
      </c>
      <c r="C246" s="11">
        <v>0.17573435165283449</v>
      </c>
      <c r="D246" s="11">
        <f t="shared" si="166"/>
        <v>-7.2204833742778196E-2</v>
      </c>
      <c r="E246" s="11">
        <v>0.11392605795948524</v>
      </c>
      <c r="F246" s="11">
        <f t="shared" si="167"/>
        <v>4.1721224216707042E-2</v>
      </c>
      <c r="G246" s="200">
        <f t="shared" si="169"/>
        <v>2.552624716932872E-2</v>
      </c>
    </row>
    <row r="247" spans="1:7" x14ac:dyDescent="0.2">
      <c r="A247" t="str">
        <f t="shared" si="165"/>
        <v>33 Protective service occupations</v>
      </c>
      <c r="B247" s="11">
        <v>0.38179577038087947</v>
      </c>
      <c r="C247" s="11">
        <v>0.18506659939962747</v>
      </c>
      <c r="D247" s="11">
        <f t="shared" si="166"/>
        <v>-0.19672917098125201</v>
      </c>
      <c r="E247" s="11">
        <v>8.6646359374333029E-2</v>
      </c>
      <c r="F247" s="11">
        <f t="shared" si="167"/>
        <v>-0.11008281160691898</v>
      </c>
      <c r="G247" s="200">
        <f t="shared" si="169"/>
        <v>1.3728498036823078E-2</v>
      </c>
    </row>
    <row r="248" spans="1:7" x14ac:dyDescent="0.2">
      <c r="A248" t="str">
        <f t="shared" si="165"/>
        <v>34 Culture, media and sports occupations</v>
      </c>
      <c r="B248" s="11">
        <v>0.30009131133884615</v>
      </c>
      <c r="C248" s="11">
        <v>9.4969866404770426E-2</v>
      </c>
      <c r="D248" s="11">
        <f t="shared" si="166"/>
        <v>-0.20512144493407572</v>
      </c>
      <c r="E248" s="11">
        <v>5.8743919828138313E-2</v>
      </c>
      <c r="F248" s="11">
        <f t="shared" ref="F248:F249" si="170">SUM(D248:E248)</f>
        <v>-0.14637752510593741</v>
      </c>
      <c r="G248" s="200">
        <f t="shared" si="169"/>
        <v>1.1989742053585717E-2</v>
      </c>
    </row>
    <row r="249" spans="1:7" x14ac:dyDescent="0.2">
      <c r="A249" t="str">
        <f t="shared" si="165"/>
        <v>35 Business and public service associate professionals</v>
      </c>
      <c r="B249" s="11">
        <v>1.652004913130797</v>
      </c>
      <c r="C249" s="11">
        <v>0.90263134514703713</v>
      </c>
      <c r="D249" s="11">
        <f t="shared" si="166"/>
        <v>-0.74937356798375987</v>
      </c>
      <c r="E249" s="11">
        <v>0.45978910807151419</v>
      </c>
      <c r="F249" s="11">
        <f t="shared" si="170"/>
        <v>-0.28958445991224568</v>
      </c>
      <c r="G249" s="200">
        <f t="shared" si="169"/>
        <v>1.6504599524470143E-2</v>
      </c>
    </row>
    <row r="250" spans="1:7" x14ac:dyDescent="0.2">
      <c r="A250" t="str">
        <f t="shared" si="165"/>
        <v>41 Administrative occupations</v>
      </c>
      <c r="B250" s="11">
        <v>2.9356642151344143</v>
      </c>
      <c r="C250" s="11">
        <v>0.83210421103936449</v>
      </c>
      <c r="D250" s="11">
        <f t="shared" si="166"/>
        <v>-2.10356000409505</v>
      </c>
      <c r="E250" s="11">
        <v>0.69371833010737061</v>
      </c>
      <c r="F250" s="11">
        <f t="shared" ref="F250:F253" si="171">SUM(D250:E250)</f>
        <v>-1.4098416739876793</v>
      </c>
      <c r="G250" s="200">
        <f t="shared" si="169"/>
        <v>1.4242390005531291E-2</v>
      </c>
    </row>
    <row r="251" spans="1:7" x14ac:dyDescent="0.2">
      <c r="A251" t="str">
        <f t="shared" si="165"/>
        <v>42 Secretarial and related occupations</v>
      </c>
      <c r="B251" s="11">
        <v>1.0878988612713609</v>
      </c>
      <c r="C251" s="11">
        <v>0.17796084240817284</v>
      </c>
      <c r="D251" s="11">
        <f t="shared" si="166"/>
        <v>-0.90993801886318804</v>
      </c>
      <c r="E251" s="11">
        <v>0.27432456937698513</v>
      </c>
      <c r="F251" s="11">
        <f t="shared" si="171"/>
        <v>-0.63561344948620291</v>
      </c>
      <c r="G251" s="200">
        <f t="shared" si="169"/>
        <v>1.5104270698742983E-2</v>
      </c>
    </row>
    <row r="252" spans="1:7" x14ac:dyDescent="0.2">
      <c r="A252" t="str">
        <f t="shared" si="165"/>
        <v>51 Skilled agricultural and related trades</v>
      </c>
      <c r="B252" s="11">
        <v>0.5713869761749456</v>
      </c>
      <c r="C252" s="11">
        <v>0.55792787116009779</v>
      </c>
      <c r="D252" s="11">
        <f t="shared" si="166"/>
        <v>-1.3459105014847816E-2</v>
      </c>
      <c r="E252" s="11">
        <v>0.25435013365066933</v>
      </c>
      <c r="F252" s="11">
        <f t="shared" si="171"/>
        <v>0.24089102863582151</v>
      </c>
      <c r="G252" s="200">
        <f t="shared" si="169"/>
        <v>2.4851082987783268E-2</v>
      </c>
    </row>
    <row r="253" spans="1:7" x14ac:dyDescent="0.2">
      <c r="A253" t="str">
        <f t="shared" si="165"/>
        <v>52 Skilled metal, electrical and electronic trades</v>
      </c>
      <c r="B253" s="11">
        <v>1.5342841254431276</v>
      </c>
      <c r="C253" s="11">
        <v>0.68789135992760431</v>
      </c>
      <c r="D253" s="11">
        <f t="shared" si="166"/>
        <v>-0.84639276551552334</v>
      </c>
      <c r="E253" s="11">
        <v>0.38604079702247668</v>
      </c>
      <c r="F253" s="11">
        <f t="shared" si="171"/>
        <v>-0.46035196849304666</v>
      </c>
      <c r="G253" s="200">
        <f t="shared" si="169"/>
        <v>1.5074524732763273E-2</v>
      </c>
    </row>
    <row r="254" spans="1:7" x14ac:dyDescent="0.2">
      <c r="A254" t="str">
        <f t="shared" si="165"/>
        <v>53 Skilled construction and building trades</v>
      </c>
      <c r="B254" s="11">
        <v>1.5117753763548198</v>
      </c>
      <c r="C254" s="11">
        <v>0.89188835277959666</v>
      </c>
      <c r="D254" s="11">
        <f t="shared" si="166"/>
        <v>-0.61988702357522318</v>
      </c>
      <c r="E254" s="11">
        <v>0.46507843536367388</v>
      </c>
      <c r="F254" s="11">
        <f t="shared" ref="F254" si="172">SUM(D254:E254)</f>
        <v>-0.1548085882115493</v>
      </c>
      <c r="G254" s="200">
        <f t="shared" si="169"/>
        <v>1.8042289882264306E-2</v>
      </c>
    </row>
    <row r="255" spans="1:7" x14ac:dyDescent="0.2">
      <c r="A255" t="str">
        <f t="shared" si="165"/>
        <v>54 Textiles, printing and other skilled trades</v>
      </c>
      <c r="B255" s="11">
        <v>1.0307613090604253</v>
      </c>
      <c r="C255" s="11">
        <v>0.62081612268833797</v>
      </c>
      <c r="D255" s="11">
        <f t="shared" si="166"/>
        <v>-0.40994518637208732</v>
      </c>
      <c r="E255" s="11">
        <v>0.32456911071350997</v>
      </c>
      <c r="F255" s="11">
        <f t="shared" ref="F255" si="173">SUM(D255:E255)</f>
        <v>-8.5376075658577355E-2</v>
      </c>
      <c r="G255" s="200">
        <f t="shared" si="169"/>
        <v>1.841738686351202E-2</v>
      </c>
    </row>
    <row r="256" spans="1:7" x14ac:dyDescent="0.2">
      <c r="A256" t="str">
        <f t="shared" si="165"/>
        <v>61 Caring personal service occupations</v>
      </c>
      <c r="B256" s="11">
        <v>0.86784636928560588</v>
      </c>
      <c r="C256" s="11">
        <v>0.44648598797032102</v>
      </c>
      <c r="D256" s="11">
        <f>C256-B256</f>
        <v>-0.42136038131528486</v>
      </c>
      <c r="E256" s="11">
        <v>0.19774601713008405</v>
      </c>
      <c r="F256" s="11">
        <f>SUM(D256:E256)</f>
        <v>-0.22361436418520081</v>
      </c>
      <c r="G256" s="200">
        <f t="shared" si="169"/>
        <v>1.3778828289128464E-2</v>
      </c>
    </row>
    <row r="257" spans="1:7" x14ac:dyDescent="0.2">
      <c r="A257" t="str">
        <f t="shared" si="165"/>
        <v>62 Leisure, travel and related personal service occupations</v>
      </c>
      <c r="B257" s="11">
        <v>0.92648174289048424</v>
      </c>
      <c r="C257" s="11">
        <v>0.5027281229756545</v>
      </c>
      <c r="D257" s="11">
        <f t="shared" ref="D257:D263" si="174">C257-B257</f>
        <v>-0.42375361991482974</v>
      </c>
      <c r="E257" s="11">
        <v>0.30094867727859936</v>
      </c>
      <c r="F257" s="11">
        <f t="shared" ref="F257:F258" si="175">SUM(D257:E257)</f>
        <v>-0.12280494263623037</v>
      </c>
      <c r="G257" s="200">
        <f t="shared" si="169"/>
        <v>1.892918333331095E-2</v>
      </c>
    </row>
    <row r="258" spans="1:7" x14ac:dyDescent="0.2">
      <c r="A258" t="str">
        <f t="shared" si="165"/>
        <v>63 Community and civil enforcement occupations</v>
      </c>
      <c r="B258" s="11">
        <v>6.44129112564715E-2</v>
      </c>
      <c r="C258" s="11">
        <v>3.6519887920947305E-2</v>
      </c>
      <c r="D258" s="11">
        <f t="shared" si="174"/>
        <v>-2.7893023335524195E-2</v>
      </c>
      <c r="E258" s="11">
        <v>1.7331543528099184E-2</v>
      </c>
      <c r="F258" s="11">
        <f t="shared" si="175"/>
        <v>-1.0561479807425011E-2</v>
      </c>
      <c r="G258" s="200">
        <f t="shared" si="169"/>
        <v>1.6012438651634264E-2</v>
      </c>
    </row>
    <row r="259" spans="1:7" x14ac:dyDescent="0.2">
      <c r="A259" t="str">
        <f t="shared" si="165"/>
        <v>71 Sales occupations</v>
      </c>
      <c r="B259" s="11">
        <v>2.613179779287508</v>
      </c>
      <c r="C259" s="11">
        <v>0.91371877935748846</v>
      </c>
      <c r="D259" s="11">
        <f t="shared" si="174"/>
        <v>-1.6994609999300194</v>
      </c>
      <c r="E259" s="11">
        <v>0.64961876271607188</v>
      </c>
      <c r="F259" s="11">
        <f t="shared" ref="F259:F260" si="176">SUM(D259:E259)</f>
        <v>-1.0498422372139475</v>
      </c>
      <c r="G259" s="200">
        <f t="shared" si="169"/>
        <v>1.4911245658918659E-2</v>
      </c>
    </row>
    <row r="260" spans="1:7" x14ac:dyDescent="0.2">
      <c r="A260" t="str">
        <f t="shared" si="165"/>
        <v>72 Customer service occupations</v>
      </c>
      <c r="B260" s="11">
        <v>0.73037084455793877</v>
      </c>
      <c r="C260" s="11">
        <v>0.60287401207787161</v>
      </c>
      <c r="D260" s="11">
        <f t="shared" si="174"/>
        <v>-0.12749683248006716</v>
      </c>
      <c r="E260" s="11">
        <v>0.22297807710911013</v>
      </c>
      <c r="F260" s="11">
        <f t="shared" si="176"/>
        <v>9.5481244629042977E-2</v>
      </c>
      <c r="G260" s="200">
        <f t="shared" si="169"/>
        <v>1.7920584376962978E-2</v>
      </c>
    </row>
    <row r="261" spans="1:7" x14ac:dyDescent="0.2">
      <c r="A261" t="str">
        <f t="shared" si="165"/>
        <v>81 Process, plant and machine operatives</v>
      </c>
      <c r="B261" s="11">
        <v>2.275810553564849</v>
      </c>
      <c r="C261" s="11">
        <v>1.0261368907347888</v>
      </c>
      <c r="D261" s="11">
        <f t="shared" si="174"/>
        <v>-1.2496736628300602</v>
      </c>
      <c r="E261" s="11">
        <v>0.65605475380200684</v>
      </c>
      <c r="F261" s="11">
        <f t="shared" ref="F261:F262" si="177">SUM(D261:E261)</f>
        <v>-0.59361890902805337</v>
      </c>
      <c r="G261" s="200">
        <f t="shared" si="169"/>
        <v>1.7030226497318779E-2</v>
      </c>
    </row>
    <row r="262" spans="1:7" x14ac:dyDescent="0.2">
      <c r="A262" t="str">
        <f t="shared" si="165"/>
        <v>82 Transport and mobile machine drivers and operatives</v>
      </c>
      <c r="B262" s="11">
        <v>2.8267048723625026</v>
      </c>
      <c r="C262" s="11">
        <v>1.8377269628742547</v>
      </c>
      <c r="D262" s="11">
        <f t="shared" si="174"/>
        <v>-0.98897790948824782</v>
      </c>
      <c r="E262" s="11">
        <v>1.0744010462854918</v>
      </c>
      <c r="F262" s="11">
        <f t="shared" si="177"/>
        <v>8.5423136797244004E-2</v>
      </c>
      <c r="G262" s="200">
        <f t="shared" si="169"/>
        <v>2.1708841515555521E-2</v>
      </c>
    </row>
    <row r="263" spans="1:7" x14ac:dyDescent="0.2">
      <c r="A263" t="str">
        <f t="shared" si="165"/>
        <v>91 Elementary trades and related occupations</v>
      </c>
      <c r="B263" s="11">
        <v>1.4990263466606644</v>
      </c>
      <c r="C263" s="11">
        <v>2.0581349020751363</v>
      </c>
      <c r="D263" s="11">
        <f t="shared" si="174"/>
        <v>0.55910855541447191</v>
      </c>
      <c r="E263" s="11">
        <v>0.95911553870081179</v>
      </c>
      <c r="F263" s="11">
        <f t="shared" ref="F263" si="178">SUM(D263:E263)</f>
        <v>1.5182240941152836</v>
      </c>
      <c r="G263" s="200">
        <f t="shared" si="169"/>
        <v>3.3522284992021589E-2</v>
      </c>
    </row>
    <row r="264" spans="1:7" x14ac:dyDescent="0.2">
      <c r="A264" t="str">
        <f t="shared" si="165"/>
        <v>92 Elementary administration and service occupations</v>
      </c>
      <c r="B264" s="11">
        <v>6.4817942192795108</v>
      </c>
      <c r="C264" s="11">
        <v>3.4900351855407279</v>
      </c>
      <c r="D264" s="11">
        <f t="shared" ref="D264" si="179">C264-B264</f>
        <v>-2.9917590337387829</v>
      </c>
      <c r="E264" s="11">
        <v>1.9824603475859111</v>
      </c>
      <c r="F264" s="11">
        <f>SUM(D264:E264)</f>
        <v>-1.0092986861528719</v>
      </c>
      <c r="G264" s="200">
        <f t="shared" ref="G264:G265" si="180">IF(B264&gt;0,(1+(E264/B264))^(1/($C$6-$B$6))-1,0)</f>
        <v>1.7949496334156212E-2</v>
      </c>
    </row>
    <row r="265" spans="1:7" x14ac:dyDescent="0.2">
      <c r="A265" t="str">
        <f t="shared" si="165"/>
        <v>All occupations</v>
      </c>
      <c r="B265" s="11">
        <f>SUM(B239:B264)</f>
        <v>36.36383192910283</v>
      </c>
      <c r="C265" s="11">
        <f t="shared" ref="C265:F265" si="181">SUM(C239:C264)</f>
        <v>20.095801598598953</v>
      </c>
      <c r="D265" s="11">
        <f t="shared" si="181"/>
        <v>-16.268030330503873</v>
      </c>
      <c r="E265" s="11">
        <f t="shared" si="181"/>
        <v>11.383075031458425</v>
      </c>
      <c r="F265" s="11">
        <f t="shared" si="181"/>
        <v>-4.8849552990454477</v>
      </c>
      <c r="G265" s="200">
        <f t="shared" si="180"/>
        <v>1.8321797545993501E-2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0.68704621840338076</v>
      </c>
      <c r="C268" s="11">
        <v>0.35728299432450439</v>
      </c>
      <c r="D268" s="11">
        <f>C268-B268</f>
        <v>-0.32976322407887637</v>
      </c>
      <c r="E268" s="11">
        <v>0.15251561537216143</v>
      </c>
      <c r="F268" s="11">
        <f>SUM(D268:E268)</f>
        <v>-0.17724760870671494</v>
      </c>
      <c r="G268" s="200">
        <f>IF(B268&gt;0,(1+(E268/B268))^(1/($C$6-$B$6))-1,0)</f>
        <v>1.3454951600557319E-2</v>
      </c>
    </row>
    <row r="269" spans="1:7" x14ac:dyDescent="0.2">
      <c r="A269" t="str">
        <f t="shared" si="183"/>
        <v>12 Other managers and proprietors</v>
      </c>
      <c r="B269" s="11">
        <v>0.49129182454915865</v>
      </c>
      <c r="C269" s="11">
        <v>0.24333372676544165</v>
      </c>
      <c r="D269" s="11">
        <f t="shared" ref="D269:D284" si="184">C269-B269</f>
        <v>-0.247958097783717</v>
      </c>
      <c r="E269" s="11">
        <v>0.12452803029635998</v>
      </c>
      <c r="F269" s="11">
        <f t="shared" ref="F269:F276" si="185">SUM(D269:E269)</f>
        <v>-0.12343006748735702</v>
      </c>
      <c r="G269" s="200">
        <f t="shared" ref="G269:G271" si="186">IF(B269&gt;0,(1+(E269/B269))^(1/($C$6-$B$6))-1,0)</f>
        <v>1.5175068176497053E-2</v>
      </c>
    </row>
    <row r="270" spans="1:7" x14ac:dyDescent="0.2">
      <c r="A270" t="str">
        <f t="shared" si="183"/>
        <v>21 Science, research, engineering and technology professionals</v>
      </c>
      <c r="B270" s="11">
        <v>0.42485597105024875</v>
      </c>
      <c r="C270" s="11">
        <v>0.29975647531193517</v>
      </c>
      <c r="D270" s="11">
        <f t="shared" si="184"/>
        <v>-0.12509949573831358</v>
      </c>
      <c r="E270" s="11">
        <v>0.11040454552561479</v>
      </c>
      <c r="F270" s="11">
        <f t="shared" si="185"/>
        <v>-1.4694950212698787E-2</v>
      </c>
      <c r="G270" s="200">
        <f t="shared" si="186"/>
        <v>1.551941822670555E-2</v>
      </c>
    </row>
    <row r="271" spans="1:7" x14ac:dyDescent="0.2">
      <c r="A271" t="str">
        <f t="shared" si="183"/>
        <v>22 Health professionals</v>
      </c>
      <c r="B271" s="11">
        <v>0.17812104347232435</v>
      </c>
      <c r="C271" s="11">
        <v>0.10055353207377279</v>
      </c>
      <c r="D271" s="11">
        <f t="shared" si="184"/>
        <v>-7.7567511398551559E-2</v>
      </c>
      <c r="E271" s="11">
        <v>5.1681172989247556E-2</v>
      </c>
      <c r="F271" s="11">
        <f t="shared" si="185"/>
        <v>-2.5886338409304002E-2</v>
      </c>
      <c r="G271" s="200">
        <f t="shared" si="186"/>
        <v>1.7128754644762489E-2</v>
      </c>
    </row>
    <row r="272" spans="1:7" x14ac:dyDescent="0.2">
      <c r="A272" t="str">
        <f t="shared" si="183"/>
        <v>23 Teaching and other educational professionals</v>
      </c>
      <c r="B272" s="11">
        <v>0.11826007906046652</v>
      </c>
      <c r="C272" s="11">
        <v>6.4993340869902438E-2</v>
      </c>
      <c r="D272" s="11">
        <f t="shared" si="184"/>
        <v>-5.3266738190564086E-2</v>
      </c>
      <c r="E272" s="11">
        <v>3.5191488592106121E-2</v>
      </c>
      <c r="F272" s="11">
        <f t="shared" si="185"/>
        <v>-1.8075249598457965E-2</v>
      </c>
      <c r="G272" s="200">
        <f>IF(B272&gt;0,(1+(E272/B272))^(1/($C$6-$B$6))-1,0)</f>
        <v>1.7518258395390118E-2</v>
      </c>
    </row>
    <row r="273" spans="1:7" x14ac:dyDescent="0.2">
      <c r="A273" t="str">
        <f t="shared" si="183"/>
        <v>24 Business, media and public service professionals</v>
      </c>
      <c r="B273" s="11">
        <v>0.41143654592897916</v>
      </c>
      <c r="C273" s="11">
        <v>0.22866074396124261</v>
      </c>
      <c r="D273" s="11">
        <f t="shared" si="184"/>
        <v>-0.18277580196773655</v>
      </c>
      <c r="E273" s="11">
        <v>0.10546533108006634</v>
      </c>
      <c r="F273" s="11">
        <f t="shared" si="185"/>
        <v>-7.7310470887670207E-2</v>
      </c>
      <c r="G273" s="200">
        <f t="shared" ref="G273" si="187">IF(B273&gt;0,(1+(E273/B273))^(1/($C$6-$B$6))-1,0)</f>
        <v>1.5329527197642134E-2</v>
      </c>
    </row>
    <row r="274" spans="1:7" x14ac:dyDescent="0.2">
      <c r="A274" t="str">
        <f t="shared" si="183"/>
        <v>31 Science, engineering and technology associate professionals</v>
      </c>
      <c r="B274" s="11">
        <v>0.21967108776563338</v>
      </c>
      <c r="C274" s="11">
        <v>0.19877332761917121</v>
      </c>
      <c r="D274" s="11">
        <f t="shared" si="184"/>
        <v>-2.0897760146462163E-2</v>
      </c>
      <c r="E274" s="11">
        <v>7.2307897479180289E-2</v>
      </c>
      <c r="F274" s="11">
        <f t="shared" si="185"/>
        <v>5.1410137332718125E-2</v>
      </c>
      <c r="G274" s="200">
        <f>IF(B274&gt;0,(1+(E274/B274))^(1/($C$6-$B$6))-1,0)</f>
        <v>1.9151104833523558E-2</v>
      </c>
    </row>
    <row r="275" spans="1:7" x14ac:dyDescent="0.2">
      <c r="A275" t="str">
        <f t="shared" si="183"/>
        <v>32 Health and social care associate professionals</v>
      </c>
      <c r="B275" s="11">
        <v>7.3772312763162637E-2</v>
      </c>
      <c r="C275" s="11">
        <v>6.9999014628075326E-2</v>
      </c>
      <c r="D275" s="11">
        <f t="shared" si="184"/>
        <v>-3.7732981350873107E-3</v>
      </c>
      <c r="E275" s="11">
        <v>3.1608163118257114E-2</v>
      </c>
      <c r="F275" s="11">
        <f t="shared" si="185"/>
        <v>2.7834864983169803E-2</v>
      </c>
      <c r="G275" s="200">
        <f t="shared" ref="G275:G292" si="188">IF(B275&gt;0,(1+(E275/B275))^(1/($C$6-$B$6))-1,0)</f>
        <v>2.4057754270762288E-2</v>
      </c>
    </row>
    <row r="276" spans="1:7" x14ac:dyDescent="0.2">
      <c r="A276" t="str">
        <f t="shared" si="183"/>
        <v>33 Protective service occupations</v>
      </c>
      <c r="B276" s="11">
        <v>8.4939879292978929E-2</v>
      </c>
      <c r="C276" s="11">
        <v>5.0399767422759222E-2</v>
      </c>
      <c r="D276" s="11">
        <f t="shared" si="184"/>
        <v>-3.4540111870219707E-2</v>
      </c>
      <c r="E276" s="11">
        <v>1.3890452063863162E-2</v>
      </c>
      <c r="F276" s="11">
        <f t="shared" si="185"/>
        <v>-2.0649659806356545E-2</v>
      </c>
      <c r="G276" s="200">
        <f t="shared" si="188"/>
        <v>1.014854075311189E-2</v>
      </c>
    </row>
    <row r="277" spans="1:7" x14ac:dyDescent="0.2">
      <c r="A277" t="str">
        <f t="shared" si="183"/>
        <v>34 Culture, media and sports occupations</v>
      </c>
      <c r="B277" s="11">
        <v>0.19980774115788555</v>
      </c>
      <c r="C277" s="11">
        <v>9.5173613073768995E-2</v>
      </c>
      <c r="D277" s="11">
        <f t="shared" si="184"/>
        <v>-0.10463412808411655</v>
      </c>
      <c r="E277" s="11">
        <v>4.4189141282897859E-2</v>
      </c>
      <c r="F277" s="11">
        <f t="shared" ref="F277:F278" si="189">SUM(D277:E277)</f>
        <v>-6.0444986801218695E-2</v>
      </c>
      <c r="G277" s="200">
        <f t="shared" si="188"/>
        <v>1.3409095470432675E-2</v>
      </c>
    </row>
    <row r="278" spans="1:7" x14ac:dyDescent="0.2">
      <c r="A278" t="str">
        <f t="shared" si="183"/>
        <v>35 Business and public service associate professionals</v>
      </c>
      <c r="B278" s="11">
        <v>0.61162708852365999</v>
      </c>
      <c r="C278" s="11">
        <v>0.35007902333704904</v>
      </c>
      <c r="D278" s="11">
        <f t="shared" si="184"/>
        <v>-0.26154806518661095</v>
      </c>
      <c r="E278" s="11">
        <v>0.13482887390563869</v>
      </c>
      <c r="F278" s="11">
        <f t="shared" si="189"/>
        <v>-0.12671919128097225</v>
      </c>
      <c r="G278" s="200">
        <f t="shared" si="188"/>
        <v>1.3369507115669865E-2</v>
      </c>
    </row>
    <row r="279" spans="1:7" x14ac:dyDescent="0.2">
      <c r="A279" t="str">
        <f t="shared" si="183"/>
        <v>41 Administrative occupations</v>
      </c>
      <c r="B279" s="11">
        <v>1.3598054618675439</v>
      </c>
      <c r="C279" s="11">
        <v>0.77037065191347853</v>
      </c>
      <c r="D279" s="11">
        <f t="shared" si="184"/>
        <v>-0.58943480995406539</v>
      </c>
      <c r="E279" s="11">
        <v>0.31912761604629897</v>
      </c>
      <c r="F279" s="11">
        <f t="shared" ref="F279:F282" si="190">SUM(D279:E279)</f>
        <v>-0.27030719390776642</v>
      </c>
      <c r="G279" s="200">
        <f t="shared" si="188"/>
        <v>1.4153686366832119E-2</v>
      </c>
    </row>
    <row r="280" spans="1:7" x14ac:dyDescent="0.2">
      <c r="A280" t="str">
        <f t="shared" si="183"/>
        <v>42 Secretarial and related occupations</v>
      </c>
      <c r="B280" s="11">
        <v>0.4560729421562783</v>
      </c>
      <c r="C280" s="11">
        <v>0.28145427895366582</v>
      </c>
      <c r="D280" s="11">
        <f t="shared" si="184"/>
        <v>-0.17461866320261249</v>
      </c>
      <c r="E280" s="11">
        <v>0.14677170973211942</v>
      </c>
      <c r="F280" s="11">
        <f t="shared" si="190"/>
        <v>-2.7846953470493069E-2</v>
      </c>
      <c r="G280" s="200">
        <f t="shared" si="188"/>
        <v>1.8774518005135521E-2</v>
      </c>
    </row>
    <row r="281" spans="1:7" x14ac:dyDescent="0.2">
      <c r="A281" t="str">
        <f t="shared" si="183"/>
        <v>51 Skilled agricultural and related trades</v>
      </c>
      <c r="B281" s="11">
        <v>0.51181213363975131</v>
      </c>
      <c r="C281" s="11">
        <v>0.16921768994813907</v>
      </c>
      <c r="D281" s="11">
        <f t="shared" si="184"/>
        <v>-0.34259444369161224</v>
      </c>
      <c r="E281" s="11">
        <v>0.11586018024988594</v>
      </c>
      <c r="F281" s="11">
        <f t="shared" si="190"/>
        <v>-0.22673426344172631</v>
      </c>
      <c r="G281" s="200">
        <f t="shared" si="188"/>
        <v>1.3696996398069983E-2</v>
      </c>
    </row>
    <row r="282" spans="1:7" x14ac:dyDescent="0.2">
      <c r="A282" t="str">
        <f t="shared" si="183"/>
        <v>52 Skilled metal, electrical and electronic trades</v>
      </c>
      <c r="B282" s="11">
        <v>0.73768338962929758</v>
      </c>
      <c r="C282" s="11">
        <v>0.27603273043295451</v>
      </c>
      <c r="D282" s="11">
        <f t="shared" si="184"/>
        <v>-0.46165065919634307</v>
      </c>
      <c r="E282" s="11">
        <v>0.14345999059142187</v>
      </c>
      <c r="F282" s="11">
        <f t="shared" si="190"/>
        <v>-0.31819066860492118</v>
      </c>
      <c r="G282" s="200">
        <f t="shared" si="188"/>
        <v>1.1917496732925414E-2</v>
      </c>
    </row>
    <row r="283" spans="1:7" x14ac:dyDescent="0.2">
      <c r="A283" t="str">
        <f t="shared" si="183"/>
        <v>53 Skilled construction and building trades</v>
      </c>
      <c r="B283" s="11">
        <v>1.1301724246505143</v>
      </c>
      <c r="C283" s="11">
        <v>0.10417338834461791</v>
      </c>
      <c r="D283" s="11">
        <f t="shared" si="184"/>
        <v>-1.0259990363058964</v>
      </c>
      <c r="E283" s="11">
        <v>0.13725242735414431</v>
      </c>
      <c r="F283" s="11">
        <f t="shared" ref="F283" si="191">SUM(D283:E283)</f>
        <v>-0.88874660895175206</v>
      </c>
      <c r="G283" s="200">
        <f t="shared" si="188"/>
        <v>7.6703984097470368E-3</v>
      </c>
    </row>
    <row r="284" spans="1:7" x14ac:dyDescent="0.2">
      <c r="A284" t="str">
        <f t="shared" si="183"/>
        <v>54 Textiles, printing and other skilled trades</v>
      </c>
      <c r="B284" s="11">
        <v>0.72108999700413712</v>
      </c>
      <c r="C284" s="11">
        <v>0.29292715625539978</v>
      </c>
      <c r="D284" s="11">
        <f t="shared" si="184"/>
        <v>-0.42816284074873734</v>
      </c>
      <c r="E284" s="11">
        <v>0.1349406545259858</v>
      </c>
      <c r="F284" s="11">
        <f t="shared" ref="F284" si="192">SUM(D284:E284)</f>
        <v>-0.29322218622275154</v>
      </c>
      <c r="G284" s="200">
        <f t="shared" si="188"/>
        <v>1.1501791503506054E-2</v>
      </c>
    </row>
    <row r="285" spans="1:7" x14ac:dyDescent="0.2">
      <c r="A285" t="str">
        <f t="shared" si="183"/>
        <v>61 Caring personal service occupations</v>
      </c>
      <c r="B285" s="11">
        <v>0.32204450530217593</v>
      </c>
      <c r="C285" s="11">
        <v>0.18115352714613855</v>
      </c>
      <c r="D285" s="11">
        <f>C285-B285</f>
        <v>-0.14089097815603738</v>
      </c>
      <c r="E285" s="11">
        <v>7.1337399435627988E-2</v>
      </c>
      <c r="F285" s="11">
        <f>SUM(D285:E285)</f>
        <v>-6.955357872040939E-2</v>
      </c>
      <c r="G285" s="200">
        <f t="shared" si="188"/>
        <v>1.3428777298487349E-2</v>
      </c>
    </row>
    <row r="286" spans="1:7" x14ac:dyDescent="0.2">
      <c r="A286" t="str">
        <f t="shared" si="183"/>
        <v>62 Leisure, travel and related personal service occupations</v>
      </c>
      <c r="B286" s="11">
        <v>0.49078692591870399</v>
      </c>
      <c r="C286" s="11">
        <v>0.15473533359476058</v>
      </c>
      <c r="D286" s="11">
        <f t="shared" ref="D286:D292" si="193">C286-B286</f>
        <v>-0.33605159232394344</v>
      </c>
      <c r="E286" s="11">
        <v>7.9130469483960297E-2</v>
      </c>
      <c r="F286" s="11">
        <f t="shared" ref="F286:F287" si="194">SUM(D286:E286)</f>
        <v>-0.25692112283998314</v>
      </c>
      <c r="G286" s="200">
        <f t="shared" si="188"/>
        <v>1.0015243910936E-2</v>
      </c>
    </row>
    <row r="287" spans="1:7" x14ac:dyDescent="0.2">
      <c r="A287" t="str">
        <f t="shared" si="183"/>
        <v>63 Community and civil enforcement occupations</v>
      </c>
      <c r="B287" s="11">
        <v>2.7172196462752918E-2</v>
      </c>
      <c r="C287" s="11">
        <v>4.4350138841034595E-3</v>
      </c>
      <c r="D287" s="11">
        <f t="shared" si="193"/>
        <v>-2.273718257864946E-2</v>
      </c>
      <c r="E287" s="11">
        <v>2.3626908851144051E-3</v>
      </c>
      <c r="F287" s="11">
        <f t="shared" si="194"/>
        <v>-2.0374491693535054E-2</v>
      </c>
      <c r="G287" s="200">
        <f t="shared" si="188"/>
        <v>5.574005610244237E-3</v>
      </c>
    </row>
    <row r="288" spans="1:7" x14ac:dyDescent="0.2">
      <c r="A288" t="str">
        <f t="shared" si="183"/>
        <v>71 Sales occupations</v>
      </c>
      <c r="B288" s="11">
        <v>1.6203364765176609</v>
      </c>
      <c r="C288" s="11">
        <v>0.47201983340493286</v>
      </c>
      <c r="D288" s="11">
        <f t="shared" si="193"/>
        <v>-1.1483166431127281</v>
      </c>
      <c r="E288" s="11">
        <v>0.22732522962877444</v>
      </c>
      <c r="F288" s="11">
        <f t="shared" ref="F288:F289" si="195">SUM(D288:E288)</f>
        <v>-0.92099141348395364</v>
      </c>
      <c r="G288" s="200">
        <f t="shared" si="188"/>
        <v>8.7908860548866485E-3</v>
      </c>
    </row>
    <row r="289" spans="1:7" x14ac:dyDescent="0.2">
      <c r="A289" t="str">
        <f t="shared" si="183"/>
        <v>72 Customer service occupations</v>
      </c>
      <c r="B289" s="11">
        <v>0.35925739112067229</v>
      </c>
      <c r="C289" s="11">
        <v>0.27604062087273801</v>
      </c>
      <c r="D289" s="11">
        <f t="shared" si="193"/>
        <v>-8.321677024793428E-2</v>
      </c>
      <c r="E289" s="11">
        <v>0.10169111289197118</v>
      </c>
      <c r="F289" s="11">
        <f t="shared" si="195"/>
        <v>1.8474342644036898E-2</v>
      </c>
      <c r="G289" s="200">
        <f t="shared" si="188"/>
        <v>1.6755303803260402E-2</v>
      </c>
    </row>
    <row r="290" spans="1:7" x14ac:dyDescent="0.2">
      <c r="A290" t="str">
        <f t="shared" si="183"/>
        <v>81 Process, plant and machine operatives</v>
      </c>
      <c r="B290" s="11">
        <v>1.3576303092062199</v>
      </c>
      <c r="C290" s="11">
        <v>0.17769682699226516</v>
      </c>
      <c r="D290" s="11">
        <f t="shared" si="193"/>
        <v>-1.1799334822139547</v>
      </c>
      <c r="E290" s="11">
        <v>0.12511860444029799</v>
      </c>
      <c r="F290" s="11">
        <f t="shared" ref="F290:F291" si="196">SUM(D290:E290)</f>
        <v>-1.0548148777736568</v>
      </c>
      <c r="G290" s="200">
        <f t="shared" si="188"/>
        <v>5.8944361434216663E-3</v>
      </c>
    </row>
    <row r="291" spans="1:7" x14ac:dyDescent="0.2">
      <c r="A291" t="str">
        <f t="shared" si="183"/>
        <v>82 Transport and mobile machine drivers and operatives</v>
      </c>
      <c r="B291" s="11">
        <v>2.0345125327259446</v>
      </c>
      <c r="C291" s="11">
        <v>0.56151785524922493</v>
      </c>
      <c r="D291" s="11">
        <f t="shared" si="193"/>
        <v>-1.4729946774767195</v>
      </c>
      <c r="E291" s="11">
        <v>0.44951706442441819</v>
      </c>
      <c r="F291" s="11">
        <f t="shared" si="196"/>
        <v>-1.0234776130523013</v>
      </c>
      <c r="G291" s="200">
        <f t="shared" si="188"/>
        <v>1.33973394690865E-2</v>
      </c>
    </row>
    <row r="292" spans="1:7" x14ac:dyDescent="0.2">
      <c r="A292" t="str">
        <f t="shared" si="183"/>
        <v>91 Elementary trades and related occupations</v>
      </c>
      <c r="B292" s="11">
        <v>1.0838169280116592</v>
      </c>
      <c r="C292" s="11">
        <v>1.1095091888984228</v>
      </c>
      <c r="D292" s="11">
        <f t="shared" si="193"/>
        <v>2.5692260886763574E-2</v>
      </c>
      <c r="E292" s="11">
        <v>0.46064865612984168</v>
      </c>
      <c r="F292" s="11">
        <f t="shared" ref="F292" si="197">SUM(D292:E292)</f>
        <v>0.48634091701660526</v>
      </c>
      <c r="G292" s="200">
        <f t="shared" si="188"/>
        <v>2.3893581064350577E-2</v>
      </c>
    </row>
    <row r="293" spans="1:7" x14ac:dyDescent="0.2">
      <c r="A293" t="str">
        <f t="shared" si="183"/>
        <v>92 Elementary administration and service occupations</v>
      </c>
      <c r="B293" s="11">
        <v>3.8496363339185398</v>
      </c>
      <c r="C293" s="11">
        <v>1.0442023942188123</v>
      </c>
      <c r="D293" s="11">
        <f t="shared" ref="D293" si="198">C293-B293</f>
        <v>-2.8054339396997277</v>
      </c>
      <c r="E293" s="11">
        <v>0.56624605155074659</v>
      </c>
      <c r="F293" s="11">
        <f t="shared" ref="F293" si="199">SUM(D293:E293)</f>
        <v>-2.2391878881489813</v>
      </c>
      <c r="G293" s="200">
        <f t="shared" ref="G293:G294" si="200">IF(B293&gt;0,(1+(E293/B293))^(1/($C$6-$B$6))-1,0)</f>
        <v>9.1905756639587555E-3</v>
      </c>
    </row>
    <row r="294" spans="1:7" x14ac:dyDescent="0.2">
      <c r="A294" s="24" t="str">
        <f t="shared" si="183"/>
        <v>All occupations</v>
      </c>
      <c r="B294" s="34">
        <f>SUM(B268:B293)</f>
        <v>19.562659740099729</v>
      </c>
      <c r="C294" s="34">
        <f t="shared" ref="C294:F294" si="201">SUM(C268:C293)</f>
        <v>7.9344920494972779</v>
      </c>
      <c r="D294" s="34">
        <f t="shared" si="201"/>
        <v>-11.628167690602453</v>
      </c>
      <c r="E294" s="34">
        <f t="shared" si="201"/>
        <v>3.9574005690760021</v>
      </c>
      <c r="F294" s="34">
        <f t="shared" si="201"/>
        <v>-7.6707671215264517</v>
      </c>
      <c r="G294" s="234">
        <f t="shared" si="200"/>
        <v>1.2357804584942622E-2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Worcestershire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0.30437970730186237</v>
      </c>
      <c r="Q7" s="11">
        <f>'Occ T1'!J16</f>
        <v>15.944412762013503</v>
      </c>
    </row>
    <row r="8" spans="1:17" x14ac:dyDescent="0.2">
      <c r="O8" t="str">
        <f>name!E11</f>
        <v>Process, plant and machine operatives</v>
      </c>
      <c r="P8" s="11">
        <f>'Occ T1'!H15</f>
        <v>0.2264588482893295</v>
      </c>
      <c r="Q8" s="11">
        <f>'Occ T1'!J15</f>
        <v>10.662436825638082</v>
      </c>
    </row>
    <row r="9" spans="1:17" x14ac:dyDescent="0.2">
      <c r="O9" t="str">
        <f>name!E10</f>
        <v>Sales and customer service occupations</v>
      </c>
      <c r="P9" s="11">
        <f>'Occ T1'!H14</f>
        <v>1.0023766478181528</v>
      </c>
      <c r="Q9" s="11">
        <f>'Occ T1'!J14</f>
        <v>11.562618689491369</v>
      </c>
    </row>
    <row r="10" spans="1:17" x14ac:dyDescent="0.2">
      <c r="O10" t="str">
        <f>name!E9</f>
        <v>Caring, leisure and other service occupations</v>
      </c>
      <c r="P10" s="11">
        <f>'Occ T1'!H13</f>
        <v>2.5589105620211257</v>
      </c>
      <c r="Q10" s="11">
        <f>'Occ T1'!J13</f>
        <v>18.265879719562662</v>
      </c>
    </row>
    <row r="11" spans="1:17" x14ac:dyDescent="0.2">
      <c r="O11" t="str">
        <f>name!E8</f>
        <v>Skilled trades occupations</v>
      </c>
      <c r="P11" s="11">
        <f>'Occ T1'!H12</f>
        <v>-2.4565525519115283</v>
      </c>
      <c r="Q11" s="11">
        <f>'Occ T1'!J12</f>
        <v>9.8195550827722649</v>
      </c>
    </row>
    <row r="12" spans="1:17" x14ac:dyDescent="0.2">
      <c r="O12" t="str">
        <f>name!E7</f>
        <v>Administrative and secretarial occupations</v>
      </c>
      <c r="P12" s="11">
        <f>'Occ T1'!H11</f>
        <v>-0.80162193363471346</v>
      </c>
      <c r="Q12" s="11">
        <f>'Occ T1'!J11</f>
        <v>16.710791683281954</v>
      </c>
    </row>
    <row r="13" spans="1:17" x14ac:dyDescent="0.2">
      <c r="O13" t="str">
        <f>name!E6</f>
        <v>Associate professional occupations</v>
      </c>
      <c r="P13" s="11">
        <f>'Occ T1'!H10</f>
        <v>6.2591320701131394</v>
      </c>
      <c r="Q13" s="11">
        <f>'Occ T1'!J10</f>
        <v>25.232213876065984</v>
      </c>
    </row>
    <row r="14" spans="1:17" x14ac:dyDescent="0.2">
      <c r="O14" t="str">
        <f>name!E5</f>
        <v>Professional occupations</v>
      </c>
      <c r="P14" s="11">
        <f>'Occ T1'!H9</f>
        <v>11.809026201769697</v>
      </c>
      <c r="Q14" s="11">
        <f>'Occ T1'!J9</f>
        <v>42.18071739002842</v>
      </c>
    </row>
    <row r="15" spans="1:17" x14ac:dyDescent="0.2">
      <c r="O15" t="str">
        <f>name!E4</f>
        <v>Managers, directors and senior officials</v>
      </c>
      <c r="P15" s="11">
        <f>'Occ T1'!H8</f>
        <v>1.449890448232761</v>
      </c>
      <c r="Q15" s="11">
        <f>'Occ T1'!J8</f>
        <v>16.550301038250588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Worcestershire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-0.10432705129483821</v>
      </c>
      <c r="Q37" s="11">
        <f>'Occ T2'!J8</f>
        <v>9.6746904962142359</v>
      </c>
    </row>
    <row r="38" spans="1:17" x14ac:dyDescent="0.2">
      <c r="O38" s="10" t="str">
        <f>name!D5</f>
        <v>12 Other managers and proprietors</v>
      </c>
      <c r="P38" s="11">
        <f>'Occ T2'!H9</f>
        <v>1.554217499527601</v>
      </c>
      <c r="Q38" s="11">
        <f>'Occ T2'!J9</f>
        <v>6.8756105420363536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6.6722033797661666</v>
      </c>
      <c r="Q39" s="11">
        <f>'Occ T2'!J10</f>
        <v>14.485941348996956</v>
      </c>
    </row>
    <row r="40" spans="1:17" x14ac:dyDescent="0.2">
      <c r="O40" s="10" t="str">
        <f>name!D7</f>
        <v>22 Health professionals</v>
      </c>
      <c r="P40" s="11">
        <f>'Occ T2'!H11</f>
        <v>0.84104596276615418</v>
      </c>
      <c r="Q40" s="11">
        <f>'Occ T2'!J11</f>
        <v>8.2316471464296761</v>
      </c>
    </row>
    <row r="41" spans="1:17" x14ac:dyDescent="0.2">
      <c r="O41" s="10" t="str">
        <f>name!D8</f>
        <v>23 Teaching and other educational professionals</v>
      </c>
      <c r="P41" s="11">
        <f>'Occ T2'!H12</f>
        <v>1.1867828885492617</v>
      </c>
      <c r="Q41" s="11">
        <f>'Occ T2'!J12</f>
        <v>7.3385014699969124</v>
      </c>
    </row>
    <row r="42" spans="1:17" x14ac:dyDescent="0.2">
      <c r="O42" s="10" t="str">
        <f>name!D9</f>
        <v>24 Business, media and public service professionals</v>
      </c>
      <c r="P42" s="11">
        <f>'Occ T2'!H13</f>
        <v>3.1089939706881253</v>
      </c>
      <c r="Q42" s="11">
        <f>'Occ T2'!J13</f>
        <v>12.124627424604881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2.4026893091312118E-2</v>
      </c>
      <c r="Q43" s="11">
        <f>'Occ T2'!J14</f>
        <v>2.1024272236121622</v>
      </c>
    </row>
    <row r="44" spans="1:17" x14ac:dyDescent="0.2">
      <c r="O44" s="10" t="str">
        <f>name!D11</f>
        <v>32 Health and social care associate professionals</v>
      </c>
      <c r="P44" s="11">
        <f>'Occ T2'!H15</f>
        <v>5.2269348515521283</v>
      </c>
      <c r="Q44" s="11">
        <f>'Occ T2'!J15</f>
        <v>10.676639870544157</v>
      </c>
    </row>
    <row r="45" spans="1:17" x14ac:dyDescent="0.2">
      <c r="O45" s="10" t="str">
        <f>name!D12</f>
        <v>33 Protective service occupations</v>
      </c>
      <c r="P45" s="11">
        <f>'Occ T2'!H16</f>
        <v>-0.16627515694310935</v>
      </c>
      <c r="Q45" s="11">
        <f>'Occ T2'!J16</f>
        <v>0.75086446480704871</v>
      </c>
    </row>
    <row r="46" spans="1:17" x14ac:dyDescent="0.2">
      <c r="O46" s="10" t="str">
        <f>name!D13</f>
        <v>34 Culture, media and sports occupations</v>
      </c>
      <c r="P46" s="11">
        <f>'Occ T2'!H17</f>
        <v>-0.22522967947921124</v>
      </c>
      <c r="Q46" s="11">
        <f>'Occ T2'!J17</f>
        <v>2.0036556517015454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1.39967516189202</v>
      </c>
      <c r="Q47" s="11">
        <f>'Occ T2'!J18</f>
        <v>9.6986266654010667</v>
      </c>
    </row>
    <row r="48" spans="1:17" x14ac:dyDescent="0.2">
      <c r="O48" s="10" t="str">
        <f>name!D15</f>
        <v>41 Administrative occupations</v>
      </c>
      <c r="P48" s="11">
        <f>'Occ T2'!H19</f>
        <v>1.3422183593819454</v>
      </c>
      <c r="Q48" s="11">
        <f>'Occ T2'!J19</f>
        <v>16.302620320342225</v>
      </c>
    </row>
    <row r="49" spans="15:17" x14ac:dyDescent="0.2">
      <c r="O49" s="10" t="str">
        <f>name!D16</f>
        <v>42 Secretarial and related occupations</v>
      </c>
      <c r="P49" s="11">
        <f>'Occ T2'!H20</f>
        <v>-2.1438402930166589</v>
      </c>
      <c r="Q49" s="11">
        <f>'Occ T2'!J20</f>
        <v>0.40817136293973011</v>
      </c>
    </row>
    <row r="50" spans="15:17" x14ac:dyDescent="0.2">
      <c r="O50" s="10" t="str">
        <f>name!D17</f>
        <v>51 Skilled agricultural and related trades</v>
      </c>
      <c r="P50" s="11">
        <f>'Occ T2'!H21</f>
        <v>0.11278782125936937</v>
      </c>
      <c r="Q50" s="11">
        <f>'Occ T2'!J21</f>
        <v>1.7813039881638471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-0.94237496160356926</v>
      </c>
      <c r="Q51" s="11">
        <f>'Occ T2'!J22</f>
        <v>3.576806530220046</v>
      </c>
    </row>
    <row r="52" spans="15:17" x14ac:dyDescent="0.2">
      <c r="O52" s="10" t="str">
        <f>name!D19</f>
        <v>53 Skilled construction and building trades</v>
      </c>
      <c r="P52" s="11">
        <f>'Occ T2'!H23</f>
        <v>-1.6444887930752952</v>
      </c>
      <c r="Q52" s="11">
        <f>'Occ T2'!J23</f>
        <v>2.2277225184452467</v>
      </c>
    </row>
    <row r="53" spans="15:17" x14ac:dyDescent="0.2">
      <c r="O53" s="10" t="str">
        <f>name!D20</f>
        <v>54 Textiles, printing and other skilled trades</v>
      </c>
      <c r="P53" s="11">
        <f>'Occ T2'!H24</f>
        <v>1.7523381507974278E-2</v>
      </c>
      <c r="Q53" s="11">
        <f>'Occ T2'!J24</f>
        <v>2.2337220459431322</v>
      </c>
    </row>
    <row r="54" spans="15:17" x14ac:dyDescent="0.2">
      <c r="O54" s="10" t="str">
        <f>name!D21</f>
        <v>61 Caring personal service occupations</v>
      </c>
      <c r="P54" s="11">
        <f>'Occ T2'!H25</f>
        <v>3.0002864634466526</v>
      </c>
      <c r="Q54" s="11">
        <f>'Occ T2'!J25</f>
        <v>15.790960948541739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-0.38889882849040358</v>
      </c>
      <c r="Q55" s="11">
        <f>'Occ T2'!J26</f>
        <v>2.4110415058956853</v>
      </c>
    </row>
    <row r="56" spans="15:17" x14ac:dyDescent="0.2">
      <c r="O56" s="10" t="str">
        <f>name!D23</f>
        <v>63 Community and civil enforcement occupations</v>
      </c>
      <c r="P56" s="11">
        <f>'Occ T2'!H27</f>
        <v>-5.2477072935121827E-2</v>
      </c>
      <c r="Q56" s="11">
        <f>'Occ T2'!J27</f>
        <v>6.3877265125237656E-2</v>
      </c>
    </row>
    <row r="57" spans="15:17" x14ac:dyDescent="0.2">
      <c r="O57" s="10" t="str">
        <f>name!D24</f>
        <v>71 Sales occupations</v>
      </c>
      <c r="P57" s="11">
        <f>'Occ T2'!H28</f>
        <v>-0.77234231889042348</v>
      </c>
      <c r="Q57" s="11">
        <f>'Occ T2'!J28</f>
        <v>6.6771679509503432</v>
      </c>
    </row>
    <row r="58" spans="15:17" x14ac:dyDescent="0.2">
      <c r="O58" s="10" t="str">
        <f>name!D25</f>
        <v>72 Customer service occupations</v>
      </c>
      <c r="P58" s="11">
        <f>'Occ T2'!H29</f>
        <v>1.7747189667085763</v>
      </c>
      <c r="Q58" s="11">
        <f>'Occ T2'!J29</f>
        <v>4.8854507385410271</v>
      </c>
    </row>
    <row r="59" spans="15:17" x14ac:dyDescent="0.2">
      <c r="O59" s="10" t="str">
        <f>name!D26</f>
        <v>81 Process, plant and machine operatives</v>
      </c>
      <c r="P59" s="11">
        <f>'Occ T2'!H30</f>
        <v>-0.14815235041633201</v>
      </c>
      <c r="Q59" s="11">
        <f>'Occ T2'!J30</f>
        <v>3.8336867110981809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0.37461119870565973</v>
      </c>
      <c r="Q60" s="11">
        <f>'Occ T2'!J31</f>
        <v>6.8287501145398997</v>
      </c>
    </row>
    <row r="61" spans="15:17" x14ac:dyDescent="0.2">
      <c r="O61" s="10" t="str">
        <f>name!D28</f>
        <v>91 Elementary trades and related occupations</v>
      </c>
      <c r="P61" s="11">
        <f>'Occ T2'!H32</f>
        <v>4.8824539605611257</v>
      </c>
      <c r="Q61" s="11">
        <f>'Occ T2'!J32</f>
        <v>8.9863064613562429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-4.5780742532592598</v>
      </c>
      <c r="Q62" s="11">
        <f>'Occ T2'!J33</f>
        <v>6.9581063006572634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20.351999999999862</v>
      </c>
      <c r="Q64" s="11">
        <f>'Occ T2'!J35</f>
        <v>166.92892706710484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Worcestershire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294.90999999999997</v>
      </c>
      <c r="C8" s="305">
        <f>SUM(C9:C17)</f>
        <v>302.78199999999998</v>
      </c>
      <c r="D8" s="305">
        <f>SUM(D9:D17)</f>
        <v>315.26199999999977</v>
      </c>
      <c r="E8" s="304"/>
      <c r="F8" s="305">
        <f>SUM(F9:F17)</f>
        <v>4.0378175110272148</v>
      </c>
      <c r="G8" s="305">
        <f>SUM(G9:G17)</f>
        <v>5.2294080181203206</v>
      </c>
      <c r="H8" s="305">
        <f>SUM(H9:H17)</f>
        <v>7.7501742670074911</v>
      </c>
      <c r="I8" s="304"/>
      <c r="J8" s="305">
        <f>SUM(J9:J17)</f>
        <v>28.62899338206897</v>
      </c>
      <c r="K8" s="305">
        <f>SUM(K9:K17)</f>
        <v>36.51313215997547</v>
      </c>
      <c r="L8" s="305">
        <f>SUM(L9:L17)</f>
        <v>54.423185010049117</v>
      </c>
      <c r="M8" s="304"/>
      <c r="N8" s="305">
        <f>SUM(N9:N17)</f>
        <v>55.33087478474225</v>
      </c>
      <c r="O8" s="305">
        <f>SUM(O9:O17)</f>
        <v>59.229019664087346</v>
      </c>
      <c r="P8" s="305">
        <f>SUM(P9:P17)</f>
        <v>68.877455605633003</v>
      </c>
      <c r="Q8" s="306"/>
      <c r="R8" s="305">
        <f>SUM(R9:R17)</f>
        <v>16.242788660582587</v>
      </c>
      <c r="S8" s="305">
        <f>SUM(S9:S17)</f>
        <v>16.116705093744248</v>
      </c>
      <c r="T8" s="305">
        <f>SUM(T9:T17)</f>
        <v>18.100838191982632</v>
      </c>
      <c r="U8" s="306"/>
      <c r="V8" s="305">
        <f>SUM(V9:V17)</f>
        <v>16.400610595847478</v>
      </c>
      <c r="W8" s="305">
        <f>SUM(W9:W17)</f>
        <v>17.093110461995256</v>
      </c>
      <c r="X8" s="305">
        <f>SUM(X9:X17)</f>
        <v>19.774626151615571</v>
      </c>
      <c r="Y8" s="306"/>
      <c r="Z8" s="305">
        <f>SUM(Z9:Z17)</f>
        <v>60.006319295512618</v>
      </c>
      <c r="AA8" s="305">
        <f>SUM(AA9:AA17)</f>
        <v>62.457562639678287</v>
      </c>
      <c r="AB8" s="305">
        <f>SUM(AB9:AB17)</f>
        <v>63.198533789291901</v>
      </c>
      <c r="AC8" s="306"/>
      <c r="AD8" s="305">
        <f>SUM(AD9:AD17)</f>
        <v>58.336104101016275</v>
      </c>
      <c r="AE8" s="305">
        <f>SUM(AE9:AE17)</f>
        <v>61.797536599669861</v>
      </c>
      <c r="AF8" s="305">
        <f>SUM(AF9:AF17)</f>
        <v>55.10689333632385</v>
      </c>
      <c r="AG8" s="306"/>
      <c r="AH8" s="305">
        <f>SUM(AH9:AH17)</f>
        <v>36.36383192910283</v>
      </c>
      <c r="AI8" s="305">
        <f>SUM(AI9:AI17)</f>
        <v>31.766064932152851</v>
      </c>
      <c r="AJ8" s="305">
        <f>SUM(AJ9:AJ17)</f>
        <v>20.095801598598957</v>
      </c>
      <c r="AK8" s="306"/>
      <c r="AL8" s="305">
        <f>SUM(AL9:AL17)</f>
        <v>19.562659740099733</v>
      </c>
      <c r="AM8" s="305">
        <f>SUM(AM9:AM17)</f>
        <v>12.579460430576376</v>
      </c>
      <c r="AN8" s="305">
        <f>SUM(AN9:AN17)</f>
        <v>7.9344920494972762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29.00544497052023</v>
      </c>
      <c r="C9" s="304">
        <f t="shared" ref="B9:D17" si="0">SUM(C21,C33,C51,C63,C75,C93)</f>
        <v>27.356166862737552</v>
      </c>
      <c r="D9" s="304">
        <f t="shared" si="0"/>
        <v>30.45533541875303</v>
      </c>
      <c r="E9" s="304"/>
      <c r="F9" s="304">
        <f t="shared" ref="F9:H17" si="1">SUM(F21,F33,F51,F63,F75,F93)</f>
        <v>0.3295811831333692</v>
      </c>
      <c r="G9" s="304">
        <f t="shared" si="1"/>
        <v>0.401310794357078</v>
      </c>
      <c r="H9" s="304">
        <f t="shared" si="1"/>
        <v>0.64495120788311977</v>
      </c>
      <c r="I9" s="304"/>
      <c r="J9" s="304">
        <f t="shared" ref="J9:L17" si="2">SUM(J21,J33,J51,J63,J75,J93)</f>
        <v>3.1922880707866423</v>
      </c>
      <c r="K9" s="304">
        <f t="shared" si="2"/>
        <v>3.7613081987995205</v>
      </c>
      <c r="L9" s="304">
        <f t="shared" si="2"/>
        <v>5.8999607930142677</v>
      </c>
      <c r="M9" s="304"/>
      <c r="N9" s="304">
        <f t="shared" ref="N9:P17" si="3">SUM(N21,N33,N51,N63,N75,N93)</f>
        <v>7.3036639319148318</v>
      </c>
      <c r="O9" s="304">
        <f t="shared" si="3"/>
        <v>7.0556808874059191</v>
      </c>
      <c r="P9" s="304">
        <f t="shared" si="3"/>
        <v>8.2829359394035666</v>
      </c>
      <c r="Q9" s="306"/>
      <c r="R9" s="304">
        <f t="shared" ref="R9:T9" si="4">SUM(R21,R33,R51,R63,R75,R93)</f>
        <v>1.5963521808665959</v>
      </c>
      <c r="S9" s="304">
        <f t="shared" si="4"/>
        <v>1.4734343669537691</v>
      </c>
      <c r="T9" s="304">
        <f t="shared" si="4"/>
        <v>1.707557943470398</v>
      </c>
      <c r="U9" s="306"/>
      <c r="V9" s="304">
        <f t="shared" ref="V9:X9" si="5">SUM(V21,V33,V51,V63,V75,V93)</f>
        <v>2.2074340616646522</v>
      </c>
      <c r="W9" s="304">
        <f t="shared" si="5"/>
        <v>2.0177498046020874</v>
      </c>
      <c r="X9" s="304">
        <f t="shared" si="5"/>
        <v>2.2515602582815308</v>
      </c>
      <c r="Y9" s="306"/>
      <c r="Z9" s="304">
        <f t="shared" ref="Z9:AB9" si="6">SUM(Z21,Z33,Z51,Z63,Z75,Z93)</f>
        <v>5.2997004939523604</v>
      </c>
      <c r="AA9" s="304">
        <f t="shared" si="6"/>
        <v>4.847158146787212</v>
      </c>
      <c r="AB9" s="304">
        <f t="shared" si="6"/>
        <v>5.1573908400765811</v>
      </c>
      <c r="AC9" s="306"/>
      <c r="AD9" s="304">
        <f>SUM(AD21,AD33,AD51,AD63,AD75,AD93)</f>
        <v>4.5965219068079675</v>
      </c>
      <c r="AE9" s="304">
        <f t="shared" ref="AE9:AF9" si="7">SUM(AE21,AE33,AE51,AE63,AE75,AE93)</f>
        <v>4.3321123749291583</v>
      </c>
      <c r="AF9" s="304">
        <f t="shared" si="7"/>
        <v>3.9585981764699096</v>
      </c>
      <c r="AG9" s="306"/>
      <c r="AH9" s="304">
        <f t="shared" ref="AH9:AJ9" si="8">SUM(AH21,AH33,AH51,AH63,AH75,AH93)</f>
        <v>3.3015650984412681</v>
      </c>
      <c r="AI9" s="304">
        <f t="shared" si="8"/>
        <v>2.6804825375445049</v>
      </c>
      <c r="AJ9" s="304">
        <f t="shared" si="8"/>
        <v>1.9517635390637114</v>
      </c>
      <c r="AK9" s="306"/>
      <c r="AL9" s="304">
        <f t="shared" ref="AL9:AN9" si="9">SUM(AL21,AL33,AL51,AL63,AL75,AL93)</f>
        <v>1.1783380429525392</v>
      </c>
      <c r="AM9" s="304">
        <f t="shared" si="9"/>
        <v>0.78692975135830523</v>
      </c>
      <c r="AN9" s="304">
        <f t="shared" si="9"/>
        <v>0.60061672108994624</v>
      </c>
    </row>
    <row r="10" spans="1:40" x14ac:dyDescent="0.2">
      <c r="A10" s="13" t="str">
        <f>name!E5</f>
        <v>Professional occupations</v>
      </c>
      <c r="B10" s="304">
        <f t="shared" si="0"/>
        <v>60.618458292726288</v>
      </c>
      <c r="C10" s="304">
        <f t="shared" si="0"/>
        <v>64.844157393435552</v>
      </c>
      <c r="D10" s="304">
        <f t="shared" si="0"/>
        <v>72.427484494495943</v>
      </c>
      <c r="E10" s="304"/>
      <c r="F10" s="304">
        <f t="shared" si="1"/>
        <v>2.9522918320510887</v>
      </c>
      <c r="G10" s="304">
        <f t="shared" si="1"/>
        <v>3.7910471230376919</v>
      </c>
      <c r="H10" s="304">
        <f t="shared" si="1"/>
        <v>5.3542104571927212</v>
      </c>
      <c r="I10" s="304"/>
      <c r="J10" s="304">
        <f t="shared" si="2"/>
        <v>15.463249690545981</v>
      </c>
      <c r="K10" s="304">
        <f t="shared" si="2"/>
        <v>19.16247417753678</v>
      </c>
      <c r="L10" s="304">
        <f t="shared" si="2"/>
        <v>26.328544660930866</v>
      </c>
      <c r="M10" s="304"/>
      <c r="N10" s="304">
        <f t="shared" si="3"/>
        <v>19.921165599515355</v>
      </c>
      <c r="O10" s="304">
        <f t="shared" si="3"/>
        <v>20.017013348129758</v>
      </c>
      <c r="P10" s="304">
        <f t="shared" si="3"/>
        <v>20.419809126700009</v>
      </c>
      <c r="Q10" s="306"/>
      <c r="R10" s="304">
        <f t="shared" ref="R10:T10" si="10">SUM(R22,R34,R52,R64,R76,R94)</f>
        <v>3.1714041391434078</v>
      </c>
      <c r="S10" s="304">
        <f t="shared" si="10"/>
        <v>2.2984853749420591</v>
      </c>
      <c r="T10" s="304">
        <f t="shared" si="10"/>
        <v>1.8526770334594138</v>
      </c>
      <c r="U10" s="306"/>
      <c r="V10" s="304">
        <f t="shared" ref="V10:X10" si="11">SUM(V22,V34,V52,V64,V76,V94)</f>
        <v>3.1429746342805371</v>
      </c>
      <c r="W10" s="304">
        <f t="shared" si="11"/>
        <v>3.2445968796620144</v>
      </c>
      <c r="X10" s="304">
        <f t="shared" si="11"/>
        <v>3.3979831834318421</v>
      </c>
      <c r="Y10" s="306"/>
      <c r="Z10" s="304">
        <f t="shared" ref="Z10:AB10" si="12">SUM(Z22,Z34,Z52,Z64,Z76,Z94)</f>
        <v>7.1155219396268006</v>
      </c>
      <c r="AA10" s="304">
        <f t="shared" si="12"/>
        <v>7.7073861979666169</v>
      </c>
      <c r="AB10" s="304">
        <f t="shared" si="12"/>
        <v>8.1510027956444198</v>
      </c>
      <c r="AC10" s="306"/>
      <c r="AD10" s="304">
        <f t="shared" ref="AD10:AF10" si="13">SUM(AD22,AD34,AD52,AD64,AD76,AD94)</f>
        <v>4.8522828465256058</v>
      </c>
      <c r="AE10" s="304">
        <f t="shared" si="13"/>
        <v>5.1313168483371498</v>
      </c>
      <c r="AF10" s="304">
        <f t="shared" si="13"/>
        <v>4.5383318366323273</v>
      </c>
      <c r="AG10" s="306"/>
      <c r="AH10" s="304">
        <f t="shared" ref="AH10:AJ10" si="14">SUM(AH22,AH34,AH52,AH64,AH76,AH94)</f>
        <v>2.866893971525486</v>
      </c>
      <c r="AI10" s="304">
        <f t="shared" si="14"/>
        <v>2.6049361454327227</v>
      </c>
      <c r="AJ10" s="304">
        <f t="shared" si="14"/>
        <v>1.6909613082874928</v>
      </c>
      <c r="AK10" s="306"/>
      <c r="AL10" s="304">
        <f t="shared" ref="AL10:AN10" si="15">SUM(AL22,AL34,AL52,AL64,AL76,AL94)</f>
        <v>1.1326736395120187</v>
      </c>
      <c r="AM10" s="304">
        <f t="shared" si="15"/>
        <v>0.88690129839074627</v>
      </c>
      <c r="AN10" s="304">
        <f t="shared" si="15"/>
        <v>0.69396409221685329</v>
      </c>
    </row>
    <row r="11" spans="1:40" x14ac:dyDescent="0.2">
      <c r="A11" s="13" t="str">
        <f>name!E6</f>
        <v>Associate professional occupations</v>
      </c>
      <c r="B11" s="304">
        <f>SUM(B23,B35,B53,B65,B77,B95)</f>
        <v>37.184245968714663</v>
      </c>
      <c r="C11" s="304">
        <f t="shared" si="0"/>
        <v>39.281387660525901</v>
      </c>
      <c r="D11" s="304">
        <f>SUM(D23,D35,D53,D65,D77,D95)</f>
        <v>43.443378038827852</v>
      </c>
      <c r="E11" s="304"/>
      <c r="F11" s="304">
        <f t="shared" si="1"/>
        <v>0.38445492965246575</v>
      </c>
      <c r="G11" s="304">
        <f t="shared" si="1"/>
        <v>0.51111253760315656</v>
      </c>
      <c r="H11" s="304">
        <f t="shared" si="1"/>
        <v>0.84991251579592464</v>
      </c>
      <c r="I11" s="304"/>
      <c r="J11" s="304">
        <f t="shared" si="2"/>
        <v>4.5458350249341324</v>
      </c>
      <c r="K11" s="304">
        <f t="shared" si="2"/>
        <v>5.9507816258438053</v>
      </c>
      <c r="L11" s="304">
        <f t="shared" si="2"/>
        <v>9.3220223191554457</v>
      </c>
      <c r="M11" s="304"/>
      <c r="N11" s="304">
        <f t="shared" si="3"/>
        <v>10.243649567097354</v>
      </c>
      <c r="O11" s="304">
        <f t="shared" si="3"/>
        <v>11.157347844187244</v>
      </c>
      <c r="P11" s="304">
        <f t="shared" si="3"/>
        <v>12.901201970585817</v>
      </c>
      <c r="Q11" s="306"/>
      <c r="R11" s="304">
        <f t="shared" ref="R11:T11" si="16">SUM(R23,R35,R53,R65,R77,R95)</f>
        <v>3.0335848055463339</v>
      </c>
      <c r="S11" s="304">
        <f t="shared" si="16"/>
        <v>3.1621945336050929</v>
      </c>
      <c r="T11" s="304">
        <f t="shared" si="16"/>
        <v>3.2154134312628564</v>
      </c>
      <c r="U11" s="306"/>
      <c r="V11" s="304">
        <f t="shared" ref="V11:X11" si="17">SUM(V23,V35,V53,V65,V77,V95)</f>
        <v>2.4597933709603366</v>
      </c>
      <c r="W11" s="304">
        <f t="shared" si="17"/>
        <v>2.4302038514907935</v>
      </c>
      <c r="X11" s="304">
        <f t="shared" si="17"/>
        <v>2.6755982471712736</v>
      </c>
      <c r="Y11" s="306"/>
      <c r="Z11" s="304">
        <f t="shared" ref="Z11:AB11" si="18">SUM(Z23,Z35,Z53,Z65,Z77,Z95)</f>
        <v>6.8611792995127914</v>
      </c>
      <c r="AA11" s="304">
        <f t="shared" si="18"/>
        <v>7.1592694117712252</v>
      </c>
      <c r="AB11" s="304">
        <f t="shared" si="18"/>
        <v>7.2707119165179188</v>
      </c>
      <c r="AC11" s="306"/>
      <c r="AD11" s="304">
        <f t="shared" ref="AD11:AF11" si="19">SUM(AD23,AD35,AD53,AD65,AD77,AD95)</f>
        <v>5.2279565049564862</v>
      </c>
      <c r="AE11" s="304">
        <f t="shared" si="19"/>
        <v>5.4009971293286627</v>
      </c>
      <c r="AF11" s="304">
        <f t="shared" si="19"/>
        <v>4.6739656325404022</v>
      </c>
      <c r="AG11" s="306"/>
      <c r="AH11" s="304">
        <f t="shared" ref="AH11:AJ11" si="20">SUM(AH23,AH35,AH53,AH65,AH77,AH95)</f>
        <v>3.2379743565514421</v>
      </c>
      <c r="AI11" s="304">
        <f t="shared" si="20"/>
        <v>2.6723564262661874</v>
      </c>
      <c r="AJ11" s="304">
        <f t="shared" si="20"/>
        <v>1.7701272597173874</v>
      </c>
      <c r="AK11" s="306"/>
      <c r="AL11" s="304">
        <f t="shared" ref="AL11:AN11" si="21">SUM(AL23,AL35,AL53,AL65,AL77,AL95)</f>
        <v>1.1898181095033207</v>
      </c>
      <c r="AM11" s="304">
        <f t="shared" si="21"/>
        <v>0.83712430042973163</v>
      </c>
      <c r="AN11" s="304">
        <f t="shared" si="21"/>
        <v>0.76442474608082378</v>
      </c>
    </row>
    <row r="12" spans="1:40" x14ac:dyDescent="0.2">
      <c r="A12" s="13" t="str">
        <f>name!E7</f>
        <v>Administrative and secretarial occupations</v>
      </c>
      <c r="B12" s="304">
        <f t="shared" si="0"/>
        <v>34.563023686781221</v>
      </c>
      <c r="C12" s="304">
        <f t="shared" si="0"/>
        <v>35.514223870728614</v>
      </c>
      <c r="D12" s="304">
        <f t="shared" si="0"/>
        <v>33.761401753146551</v>
      </c>
      <c r="E12" s="304"/>
      <c r="F12" s="304">
        <f t="shared" si="1"/>
        <v>0.19707716602771816</v>
      </c>
      <c r="G12" s="304">
        <f t="shared" si="1"/>
        <v>0.27657652059106264</v>
      </c>
      <c r="H12" s="304">
        <f t="shared" si="1"/>
        <v>0.47292201827527169</v>
      </c>
      <c r="I12" s="304"/>
      <c r="J12" s="304">
        <f t="shared" si="2"/>
        <v>2.1269627379498099</v>
      </c>
      <c r="K12" s="304">
        <f t="shared" si="2"/>
        <v>2.8869070108710146</v>
      </c>
      <c r="L12" s="304">
        <f t="shared" si="2"/>
        <v>4.1571128562851687</v>
      </c>
      <c r="M12" s="304"/>
      <c r="N12" s="304">
        <f t="shared" si="3"/>
        <v>6.6098744549773425</v>
      </c>
      <c r="O12" s="304">
        <f t="shared" si="3"/>
        <v>7.6753557383119917</v>
      </c>
      <c r="P12" s="304">
        <f t="shared" si="3"/>
        <v>9.4149441937378064</v>
      </c>
      <c r="Q12" s="306"/>
      <c r="R12" s="304">
        <f t="shared" ref="R12:T12" si="22">SUM(R24,R36,R54,R66,R78,R96)</f>
        <v>2.4922640878160953</v>
      </c>
      <c r="S12" s="304">
        <f t="shared" si="22"/>
        <v>2.7422075193547926</v>
      </c>
      <c r="T12" s="304">
        <f t="shared" si="22"/>
        <v>3.2235577092837224</v>
      </c>
      <c r="U12" s="306"/>
      <c r="V12" s="304">
        <f t="shared" ref="V12:X12" si="23">SUM(V24,V36,V54,V66,V78,V96)</f>
        <v>2.3448474823360974</v>
      </c>
      <c r="W12" s="304">
        <f t="shared" si="23"/>
        <v>2.48808609755201</v>
      </c>
      <c r="X12" s="304">
        <f t="shared" si="23"/>
        <v>2.8755538889590064</v>
      </c>
      <c r="Y12" s="306"/>
      <c r="Z12" s="304">
        <f t="shared" ref="Z12:AA12" si="24">SUM(Z24,Z36,Z54,Z66,Z78,Z96)</f>
        <v>6.934497144488363</v>
      </c>
      <c r="AA12" s="304">
        <f t="shared" si="24"/>
        <v>7.0087346446186851</v>
      </c>
      <c r="AB12" s="304">
        <f>SUM(AB24,AB36,AB54,AB66,AB78,AB96)</f>
        <v>5.8184590420822238</v>
      </c>
      <c r="AC12" s="306"/>
      <c r="AD12" s="304">
        <f t="shared" ref="AD12:AE12" si="25">SUM(AD24,AD36,AD54,AD66,AD78,AD96)</f>
        <v>8.0180591327561963</v>
      </c>
      <c r="AE12" s="304">
        <f t="shared" si="25"/>
        <v>7.9707151487662014</v>
      </c>
      <c r="AF12" s="304">
        <f>SUM(AF24,AF36,AF54,AF66,AF78,AF96)</f>
        <v>5.7369620602086666</v>
      </c>
      <c r="AG12" s="306"/>
      <c r="AH12" s="304">
        <f t="shared" ref="AH12:AI12" si="26">SUM(AH24,AH36,AH54,AH66,AH78,AH96)</f>
        <v>4.0235630764057762</v>
      </c>
      <c r="AI12" s="304">
        <f t="shared" si="26"/>
        <v>3.1065804304261402</v>
      </c>
      <c r="AJ12" s="304">
        <f>SUM(AJ24,AJ36,AJ54,AJ66,AJ78,AJ96)</f>
        <v>1.0100650534475371</v>
      </c>
      <c r="AK12" s="306"/>
      <c r="AL12" s="304">
        <f t="shared" ref="AL12:AM12" si="27">SUM(AL24,AL36,AL54,AL66,AL78,AL96)</f>
        <v>1.8158784040238225</v>
      </c>
      <c r="AM12" s="304">
        <f t="shared" si="27"/>
        <v>1.3590607602367162</v>
      </c>
      <c r="AN12" s="304">
        <f>SUM(AN24,AN36,AN54,AN66,AN78,AN96)</f>
        <v>1.0518249308671446</v>
      </c>
    </row>
    <row r="13" spans="1:40" x14ac:dyDescent="0.2">
      <c r="A13" s="13" t="str">
        <f>name!E8</f>
        <v>Skilled trades occupations</v>
      </c>
      <c r="B13" s="304">
        <f t="shared" si="0"/>
        <v>30.49602741907167</v>
      </c>
      <c r="C13" s="304">
        <f t="shared" si="0"/>
        <v>30.010486294486061</v>
      </c>
      <c r="D13" s="304">
        <f t="shared" si="0"/>
        <v>28.039474867160116</v>
      </c>
      <c r="E13" s="304"/>
      <c r="F13" s="304">
        <f t="shared" si="1"/>
        <v>3.2956576683161182E-2</v>
      </c>
      <c r="G13" s="304">
        <f t="shared" si="1"/>
        <v>4.3440013014564363E-2</v>
      </c>
      <c r="H13" s="304">
        <f t="shared" si="1"/>
        <v>6.1745302170280771E-2</v>
      </c>
      <c r="I13" s="304"/>
      <c r="J13" s="304">
        <f t="shared" si="2"/>
        <v>0.50425180339094677</v>
      </c>
      <c r="K13" s="304">
        <f t="shared" si="2"/>
        <v>0.72226020466475094</v>
      </c>
      <c r="L13" s="304">
        <f t="shared" si="2"/>
        <v>1.1623755745923354</v>
      </c>
      <c r="M13" s="304"/>
      <c r="N13" s="304">
        <f t="shared" si="3"/>
        <v>1.5947455350337096</v>
      </c>
      <c r="O13" s="304">
        <f t="shared" si="3"/>
        <v>1.8720385131559858</v>
      </c>
      <c r="P13" s="304">
        <f t="shared" si="3"/>
        <v>2.3444984847070591</v>
      </c>
      <c r="Q13" s="306"/>
      <c r="R13" s="304">
        <f t="shared" ref="R13:T13" si="28">SUM(R25,R37,R55,R67,R79,R97)</f>
        <v>0.75512608020965544</v>
      </c>
      <c r="S13" s="304">
        <f t="shared" si="28"/>
        <v>0.85357601906271785</v>
      </c>
      <c r="T13" s="304">
        <f t="shared" si="28"/>
        <v>1.0638140602896888</v>
      </c>
      <c r="U13" s="306"/>
      <c r="V13" s="304">
        <f t="shared" ref="V13:X13" si="29">SUM(V25,V37,V55,V67,V79,V97)</f>
        <v>1.7140456266814788</v>
      </c>
      <c r="W13" s="304">
        <f t="shared" si="29"/>
        <v>1.8366057687691377</v>
      </c>
      <c r="X13" s="304">
        <f t="shared" si="29"/>
        <v>2.1143933856433894</v>
      </c>
      <c r="Y13" s="306"/>
      <c r="Z13" s="304">
        <f t="shared" ref="Z13:AB13" si="30">SUM(Z25,Z37,Z55,Z67,Z79,Z97)</f>
        <v>9.9757447502425602</v>
      </c>
      <c r="AA13" s="304">
        <f t="shared" si="30"/>
        <v>10.196818015809301</v>
      </c>
      <c r="AB13" s="304">
        <f t="shared" si="30"/>
        <v>9.7565546041500095</v>
      </c>
      <c r="AC13" s="306"/>
      <c r="AD13" s="304">
        <f t="shared" ref="AD13:AF13" si="31">SUM(AD25,AD37,AD55,AD67,AD79,AD97)</f>
        <v>8.1701913148731453</v>
      </c>
      <c r="AE13" s="304">
        <f t="shared" si="31"/>
        <v>8.6240771793030664</v>
      </c>
      <c r="AF13" s="304">
        <f t="shared" si="31"/>
        <v>7.9352187840706119</v>
      </c>
      <c r="AG13" s="306"/>
      <c r="AH13" s="304">
        <f t="shared" ref="AH13:AJ13" si="32">SUM(AH25,AH37,AH55,AH67,AH79,AH97)</f>
        <v>4.6482077870333196</v>
      </c>
      <c r="AI13" s="304">
        <f t="shared" si="32"/>
        <v>4.0660632020262097</v>
      </c>
      <c r="AJ13" s="304">
        <f t="shared" si="32"/>
        <v>2.7585237065556369</v>
      </c>
      <c r="AK13" s="306"/>
      <c r="AL13" s="304">
        <f t="shared" ref="AL13:AN13" si="33">SUM(AL25,AL37,AL55,AL67,AL79,AL97)</f>
        <v>3.1007579449237004</v>
      </c>
      <c r="AM13" s="304">
        <f t="shared" si="33"/>
        <v>1.7956073786803264</v>
      </c>
      <c r="AN13" s="304">
        <f t="shared" si="33"/>
        <v>0.84235096498111106</v>
      </c>
    </row>
    <row r="14" spans="1:40" x14ac:dyDescent="0.2">
      <c r="A14" s="13" t="str">
        <f>name!E9</f>
        <v>Caring, leisure and other service occupations</v>
      </c>
      <c r="B14" s="304">
        <f t="shared" si="0"/>
        <v>27.218401622548967</v>
      </c>
      <c r="C14" s="304">
        <f t="shared" si="0"/>
        <v>27.631721991682102</v>
      </c>
      <c r="D14" s="304">
        <f t="shared" si="0"/>
        <v>29.777312184570096</v>
      </c>
      <c r="E14" s="304"/>
      <c r="F14" s="304">
        <f t="shared" si="1"/>
        <v>2.5620430969453274E-2</v>
      </c>
      <c r="G14" s="304">
        <f t="shared" si="1"/>
        <v>3.5625263493300696E-2</v>
      </c>
      <c r="H14" s="304">
        <f t="shared" si="1"/>
        <v>6.4092780217243878E-2</v>
      </c>
      <c r="I14" s="304"/>
      <c r="J14" s="304">
        <f t="shared" si="2"/>
        <v>1.0896829338101996</v>
      </c>
      <c r="K14" s="304">
        <f t="shared" si="2"/>
        <v>1.532116056051954</v>
      </c>
      <c r="L14" s="304">
        <f t="shared" si="2"/>
        <v>2.9051600019354549</v>
      </c>
      <c r="M14" s="304"/>
      <c r="N14" s="304">
        <f t="shared" si="3"/>
        <v>3.4369928680312576</v>
      </c>
      <c r="O14" s="304">
        <f t="shared" si="3"/>
        <v>3.9388060083809409</v>
      </c>
      <c r="P14" s="304">
        <f t="shared" si="3"/>
        <v>5.1890578831447058</v>
      </c>
      <c r="Q14" s="306"/>
      <c r="R14" s="304">
        <f>SUM(R26,R38,R56,R68,R80,R98)</f>
        <v>2.7008473488775948</v>
      </c>
      <c r="S14" s="304">
        <f t="shared" ref="S14:T14" si="34">SUM(S26,S38,S56,S68,S80,S98)</f>
        <v>2.6310070977386246</v>
      </c>
      <c r="T14" s="304">
        <f t="shared" si="34"/>
        <v>3.0404970004576475</v>
      </c>
      <c r="U14" s="306"/>
      <c r="V14" s="304">
        <f t="shared" ref="V14:X14" si="35">SUM(V26,V38,V56,V68,V80,V98)</f>
        <v>1.6658646841992679</v>
      </c>
      <c r="W14" s="304">
        <f t="shared" si="35"/>
        <v>1.6641833428276946</v>
      </c>
      <c r="X14" s="304">
        <f t="shared" si="35"/>
        <v>2.0328727761642664</v>
      </c>
      <c r="Y14" s="306"/>
      <c r="Z14" s="304">
        <f t="shared" ref="Z14:AB14" si="36">SUM(Z26,Z38,Z56,Z68,Z80,Z98)</f>
        <v>8.8708848121908606</v>
      </c>
      <c r="AA14" s="304">
        <f t="shared" si="36"/>
        <v>9.20775666280643</v>
      </c>
      <c r="AB14" s="304">
        <f t="shared" si="36"/>
        <v>9.7423971038687007</v>
      </c>
      <c r="AC14" s="306"/>
      <c r="AD14" s="304">
        <f t="shared" ref="AD14:AF14" si="37">SUM(AD26,AD38,AD56,AD68,AD80,AD98)</f>
        <v>6.7297638933541384</v>
      </c>
      <c r="AE14" s="304">
        <f t="shared" si="37"/>
        <v>6.6574715569607603</v>
      </c>
      <c r="AF14" s="304">
        <f t="shared" si="37"/>
        <v>5.4771767652901495</v>
      </c>
      <c r="AG14" s="306"/>
      <c r="AH14" s="304">
        <f t="shared" ref="AH14:AJ14" si="38">SUM(AH26,AH38,AH56,AH68,AH80,AH98)</f>
        <v>1.8587410234325614</v>
      </c>
      <c r="AI14" s="304">
        <f t="shared" si="38"/>
        <v>1.4497682670936962</v>
      </c>
      <c r="AJ14" s="304">
        <f t="shared" si="38"/>
        <v>0.98573399886692281</v>
      </c>
      <c r="AK14" s="306"/>
      <c r="AL14" s="304">
        <f t="shared" ref="AL14:AN14" si="39">SUM(AL26,AL38,AL56,AL68,AL80,AL98)</f>
        <v>0.84000362768363268</v>
      </c>
      <c r="AM14" s="304">
        <f t="shared" si="39"/>
        <v>0.51498773632870509</v>
      </c>
      <c r="AN14" s="304">
        <f t="shared" si="39"/>
        <v>0.34032387462500252</v>
      </c>
    </row>
    <row r="15" spans="1:40" x14ac:dyDescent="0.2">
      <c r="A15" s="13" t="str">
        <f>name!E10</f>
        <v>Sales and customer service occupations</v>
      </c>
      <c r="B15" s="304">
        <f t="shared" si="0"/>
        <v>22.792487184441544</v>
      </c>
      <c r="C15" s="304">
        <f t="shared" si="0"/>
        <v>23.256426968212939</v>
      </c>
      <c r="D15" s="304">
        <f t="shared" si="0"/>
        <v>23.794863832259679</v>
      </c>
      <c r="E15" s="304"/>
      <c r="F15" s="304">
        <f t="shared" si="1"/>
        <v>5.4081213861120657E-2</v>
      </c>
      <c r="G15" s="304">
        <f t="shared" si="1"/>
        <v>7.7461711656045942E-2</v>
      </c>
      <c r="H15" s="304">
        <f t="shared" si="1"/>
        <v>0.12950479311144888</v>
      </c>
      <c r="I15" s="304"/>
      <c r="J15" s="304">
        <f t="shared" si="2"/>
        <v>0.80263536425337523</v>
      </c>
      <c r="K15" s="304">
        <f t="shared" si="2"/>
        <v>1.1271156516790972</v>
      </c>
      <c r="L15" s="304">
        <f t="shared" si="2"/>
        <v>1.9795301334243698</v>
      </c>
      <c r="M15" s="304"/>
      <c r="N15" s="304">
        <f t="shared" si="3"/>
        <v>3.2014861662196834</v>
      </c>
      <c r="O15" s="304">
        <f t="shared" si="3"/>
        <v>3.6569237820347342</v>
      </c>
      <c r="P15" s="304">
        <f t="shared" si="3"/>
        <v>4.8555158072502129</v>
      </c>
      <c r="Q15" s="306"/>
      <c r="R15" s="304">
        <f t="shared" ref="R15:T15" si="40">SUM(R27,R39,R57,R69,R81,R99)</f>
        <v>1.0472525087951425</v>
      </c>
      <c r="S15" s="304">
        <f t="shared" si="40"/>
        <v>1.1442681164472288</v>
      </c>
      <c r="T15" s="304">
        <f t="shared" si="40"/>
        <v>1.5039935040308157</v>
      </c>
      <c r="U15" s="306"/>
      <c r="V15" s="304">
        <f t="shared" ref="V15:X15" si="41">SUM(V27,V39,V57,V69,V81,V99)</f>
        <v>1.1399048427224008</v>
      </c>
      <c r="W15" s="304">
        <f t="shared" si="41"/>
        <v>1.2627473269228153</v>
      </c>
      <c r="X15" s="304">
        <f t="shared" si="41"/>
        <v>1.5417466570525116</v>
      </c>
      <c r="Y15" s="306"/>
      <c r="Z15" s="304">
        <f t="shared" ref="Z15:AB15" si="42">SUM(Z27,Z39,Z57,Z69,Z81,Z99)</f>
        <v>5.6630136997008567</v>
      </c>
      <c r="AA15" s="304">
        <f t="shared" si="42"/>
        <v>6.0455796964175947</v>
      </c>
      <c r="AB15" s="304">
        <f t="shared" si="42"/>
        <v>6.2461231061147906</v>
      </c>
      <c r="AC15" s="306"/>
      <c r="AD15" s="304">
        <f t="shared" ref="AD15:AF15" si="43">SUM(AD27,AD39,AD57,AD69,AD81,AD99)</f>
        <v>5.5609688974051812</v>
      </c>
      <c r="AE15" s="304">
        <f t="shared" si="43"/>
        <v>5.9094510511533711</v>
      </c>
      <c r="AF15" s="304">
        <f t="shared" si="43"/>
        <v>5.2737965855624998</v>
      </c>
      <c r="AG15" s="306"/>
      <c r="AH15" s="304">
        <f t="shared" ref="AH15:AJ15" si="44">SUM(AH27,AH39,AH57,AH69,AH81,AH99)</f>
        <v>3.3435506238454487</v>
      </c>
      <c r="AI15" s="304">
        <f t="shared" si="44"/>
        <v>2.8154764949375313</v>
      </c>
      <c r="AJ15" s="304">
        <f t="shared" si="44"/>
        <v>1.516592791435361</v>
      </c>
      <c r="AK15" s="306"/>
      <c r="AL15" s="304">
        <f t="shared" ref="AL15:AN15" si="45">SUM(AL27,AL39,AL57,AL69,AL81,AL99)</f>
        <v>1.9795938676383344</v>
      </c>
      <c r="AM15" s="304">
        <f t="shared" si="45"/>
        <v>1.2174031369645186</v>
      </c>
      <c r="AN15" s="304">
        <f t="shared" si="45"/>
        <v>0.74806045427767065</v>
      </c>
    </row>
    <row r="16" spans="1:40" x14ac:dyDescent="0.2">
      <c r="A16" s="13" t="str">
        <f>name!E11</f>
        <v>Process, plant and machine operatives</v>
      </c>
      <c r="B16" s="304">
        <f t="shared" si="0"/>
        <v>21.497148987845602</v>
      </c>
      <c r="C16" s="304">
        <f t="shared" si="0"/>
        <v>22.303848268068833</v>
      </c>
      <c r="D16" s="304">
        <f t="shared" si="0"/>
        <v>21.723607836134892</v>
      </c>
      <c r="E16" s="304"/>
      <c r="F16" s="304">
        <f t="shared" si="1"/>
        <v>4.0181661803905186E-2</v>
      </c>
      <c r="G16" s="304">
        <f t="shared" si="1"/>
        <v>6.3776780902743316E-2</v>
      </c>
      <c r="H16" s="304">
        <f t="shared" si="1"/>
        <v>0.124857848926542</v>
      </c>
      <c r="I16" s="304"/>
      <c r="J16" s="304">
        <f t="shared" si="2"/>
        <v>0.27490361938714014</v>
      </c>
      <c r="K16" s="304">
        <f t="shared" si="2"/>
        <v>0.44204437064354463</v>
      </c>
      <c r="L16" s="304">
        <f t="shared" si="2"/>
        <v>0.8170674337974847</v>
      </c>
      <c r="M16" s="304"/>
      <c r="N16" s="304">
        <f t="shared" si="3"/>
        <v>0.86094534109947962</v>
      </c>
      <c r="O16" s="304">
        <f t="shared" si="3"/>
        <v>1.1884375017608471</v>
      </c>
      <c r="P16" s="304">
        <f t="shared" si="3"/>
        <v>1.8680961793763986</v>
      </c>
      <c r="Q16" s="306"/>
      <c r="R16" s="304">
        <f t="shared" ref="R16:T16" si="46">SUM(R28,R40,R58,R70,R82,R100)</f>
        <v>0.39444788635569178</v>
      </c>
      <c r="S16" s="304">
        <f t="shared" si="46"/>
        <v>0.502762824573873</v>
      </c>
      <c r="T16" s="304">
        <f t="shared" si="46"/>
        <v>0.66249783389907557</v>
      </c>
      <c r="U16" s="306"/>
      <c r="V16" s="304">
        <f t="shared" ref="V16:X16" si="47">SUM(V28,V40,V58,V70,V82,V100)</f>
        <v>0.72087960458003941</v>
      </c>
      <c r="W16" s="304">
        <f t="shared" si="47"/>
        <v>0.86789204264240061</v>
      </c>
      <c r="X16" s="304">
        <f t="shared" si="47"/>
        <v>1.1032244778103035</v>
      </c>
      <c r="Y16" s="306"/>
      <c r="Z16" s="304">
        <f t="shared" ref="Z16:AB16" si="48">SUM(Z28,Z40,Z58,Z70,Z82,Z100)</f>
        <v>4.3878857381816099</v>
      </c>
      <c r="AA16" s="304">
        <f t="shared" si="48"/>
        <v>5.2532083993849579</v>
      </c>
      <c r="AB16" s="304">
        <f t="shared" si="48"/>
        <v>5.9832046513854529</v>
      </c>
      <c r="AC16" s="306"/>
      <c r="AD16" s="304">
        <f t="shared" ref="AD16:AF16" si="49">SUM(AD28,AD40,AD58,AD70,AD82,AD100)</f>
        <v>6.3232468685782237</v>
      </c>
      <c r="AE16" s="304">
        <f t="shared" si="49"/>
        <v>7.5961416525583019</v>
      </c>
      <c r="AF16" s="304">
        <f t="shared" si="49"/>
        <v>7.5615808750891</v>
      </c>
      <c r="AG16" s="306"/>
      <c r="AH16" s="304">
        <f t="shared" ref="AH16:AJ16" si="50">SUM(AH28,AH40,AH58,AH70,AH82,AH100)</f>
        <v>5.1025154259273497</v>
      </c>
      <c r="AI16" s="304">
        <f t="shared" si="50"/>
        <v>4.6176569781929411</v>
      </c>
      <c r="AJ16" s="304">
        <f t="shared" si="50"/>
        <v>2.8638638536090442</v>
      </c>
      <c r="AK16" s="306"/>
      <c r="AL16" s="304">
        <f t="shared" ref="AL16:AN16" si="51">SUM(AL28,AL40,AL58,AL70,AL82,AL100)</f>
        <v>3.3921428419321638</v>
      </c>
      <c r="AM16" s="304">
        <f t="shared" si="51"/>
        <v>1.7719277174092196</v>
      </c>
      <c r="AN16" s="304">
        <f t="shared" si="51"/>
        <v>0.7392146822414899</v>
      </c>
    </row>
    <row r="17" spans="1:40" x14ac:dyDescent="0.2">
      <c r="A17" s="13" t="str">
        <f>name!E12</f>
        <v>Elementary occupations</v>
      </c>
      <c r="B17" s="304">
        <f t="shared" si="0"/>
        <v>31.534761867349793</v>
      </c>
      <c r="C17" s="304">
        <f t="shared" si="0"/>
        <v>32.583580690122481</v>
      </c>
      <c r="D17" s="304">
        <f t="shared" si="0"/>
        <v>31.839141574651649</v>
      </c>
      <c r="E17" s="304"/>
      <c r="F17" s="304">
        <f t="shared" si="1"/>
        <v>2.1572516844933061E-2</v>
      </c>
      <c r="G17" s="304">
        <f t="shared" si="1"/>
        <v>2.9057273464678623E-2</v>
      </c>
      <c r="H17" s="304">
        <f t="shared" si="1"/>
        <v>4.7977343434938091E-2</v>
      </c>
      <c r="I17" s="304"/>
      <c r="J17" s="304">
        <f t="shared" si="2"/>
        <v>0.62918413701074427</v>
      </c>
      <c r="K17" s="304">
        <f t="shared" si="2"/>
        <v>0.92812486388500237</v>
      </c>
      <c r="L17" s="304">
        <f t="shared" si="2"/>
        <v>1.8514112369137288</v>
      </c>
      <c r="M17" s="304"/>
      <c r="N17" s="304">
        <f t="shared" si="3"/>
        <v>2.1583513208532441</v>
      </c>
      <c r="O17" s="304">
        <f t="shared" si="3"/>
        <v>2.6674160407199277</v>
      </c>
      <c r="P17" s="304">
        <f t="shared" si="3"/>
        <v>3.6013960207274227</v>
      </c>
      <c r="Q17" s="306"/>
      <c r="R17" s="304">
        <f t="shared" ref="R17:T17" si="52">SUM(R29,R41,R59,R71,R83,R101)</f>
        <v>1.0515096229720666</v>
      </c>
      <c r="S17" s="304">
        <f t="shared" si="52"/>
        <v>1.3087692410660909</v>
      </c>
      <c r="T17" s="304">
        <f t="shared" si="52"/>
        <v>1.830829675829015</v>
      </c>
      <c r="U17" s="306"/>
      <c r="V17" s="304">
        <f t="shared" ref="V17:X17" si="53">SUM(V29,V41,V59,V71,V83,V101)</f>
        <v>1.0048662884226658</v>
      </c>
      <c r="W17" s="304">
        <f t="shared" si="53"/>
        <v>1.2810453475263024</v>
      </c>
      <c r="X17" s="304">
        <f t="shared" si="53"/>
        <v>1.7816932771014486</v>
      </c>
      <c r="Y17" s="306"/>
      <c r="Z17" s="304">
        <f t="shared" ref="Z17:AB17" si="54">SUM(Z29,Z41,Z59,Z71,Z83,Z101)</f>
        <v>4.8978914176164237</v>
      </c>
      <c r="AA17" s="304">
        <f t="shared" si="54"/>
        <v>5.0316514641162566</v>
      </c>
      <c r="AB17" s="304">
        <f t="shared" si="54"/>
        <v>5.0726897294518096</v>
      </c>
      <c r="AC17" s="306"/>
      <c r="AD17" s="304">
        <f t="shared" ref="AD17:AF17" si="55">SUM(AD29,AD41,AD59,AD71,AD83,AD101)</f>
        <v>8.8571127357593333</v>
      </c>
      <c r="AE17" s="304">
        <f t="shared" si="55"/>
        <v>10.175253658333199</v>
      </c>
      <c r="AF17" s="304">
        <f t="shared" si="55"/>
        <v>9.9512626204601844</v>
      </c>
      <c r="AG17" s="306"/>
      <c r="AH17" s="304">
        <f t="shared" ref="AH17:AJ17" si="56">SUM(AH29,AH41,AH59,AH71,AH83,AH101)</f>
        <v>7.9808205659401796</v>
      </c>
      <c r="AI17" s="304">
        <f t="shared" si="56"/>
        <v>7.7527444502329166</v>
      </c>
      <c r="AJ17" s="304">
        <f t="shared" si="56"/>
        <v>5.5481700876158628</v>
      </c>
      <c r="AK17" s="306"/>
      <c r="AL17" s="304">
        <f t="shared" ref="AL17:AN17" si="57">SUM(AL29,AL41,AL59,AL71,AL83,AL101)</f>
        <v>4.9334532619302003</v>
      </c>
      <c r="AM17" s="304">
        <f t="shared" si="57"/>
        <v>3.4095183507781077</v>
      </c>
      <c r="AN17" s="304">
        <f t="shared" si="57"/>
        <v>2.1537115831172344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5.2439999999999971</v>
      </c>
      <c r="C20" s="305">
        <f>SUM(C21:C29)</f>
        <v>5.3620000000000001</v>
      </c>
      <c r="D20" s="305">
        <f>SUM(D21:D29)</f>
        <v>5.3869999999999942</v>
      </c>
      <c r="E20" s="304"/>
      <c r="F20" s="305">
        <f>SUM(F21:F29)</f>
        <v>4.9994264413356741E-2</v>
      </c>
      <c r="G20" s="305">
        <f>SUM(G21:G29)</f>
        <v>6.8229728968790149E-2</v>
      </c>
      <c r="H20" s="305">
        <f>SUM(H21:H29)</f>
        <v>0.10963850260563048</v>
      </c>
      <c r="I20" s="304"/>
      <c r="J20" s="305">
        <f>SUM(J21:J29)</f>
        <v>0.31434379826817671</v>
      </c>
      <c r="K20" s="305">
        <f>SUM(K21:K29)</f>
        <v>0.41605223628784443</v>
      </c>
      <c r="L20" s="305">
        <f>SUM(L21:L29)</f>
        <v>0.65283162757512636</v>
      </c>
      <c r="M20" s="304"/>
      <c r="N20" s="305">
        <f>SUM(N21:N29)</f>
        <v>0.8239931491972049</v>
      </c>
      <c r="O20" s="305">
        <f>SUM(O21:O29)</f>
        <v>0.90159405462134168</v>
      </c>
      <c r="P20" s="305">
        <f>SUM(P21:P29)</f>
        <v>1.051949523495878</v>
      </c>
      <c r="Q20" s="306"/>
      <c r="R20" s="305">
        <f>SUM(R21:R29)</f>
        <v>0.18658411398053071</v>
      </c>
      <c r="S20" s="305">
        <f>SUM(S21:S29)</f>
        <v>0.20680707917207944</v>
      </c>
      <c r="T20" s="305">
        <f>SUM(T21:T29)</f>
        <v>0.24680460155567732</v>
      </c>
      <c r="U20" s="306"/>
      <c r="V20" s="305">
        <f>SUM(V21:V29)</f>
        <v>0.45857344174407844</v>
      </c>
      <c r="W20" s="305">
        <f>SUM(W21:W29)</f>
        <v>0.50134741793069582</v>
      </c>
      <c r="X20" s="305">
        <f>SUM(X21:X29)</f>
        <v>0.58718528617896992</v>
      </c>
      <c r="Y20" s="306"/>
      <c r="Z20" s="305">
        <f>SUM(Z21:Z29)</f>
        <v>0.88676744545892028</v>
      </c>
      <c r="AA20" s="305">
        <f>SUM(AA21:AA29)</f>
        <v>0.9373797972217075</v>
      </c>
      <c r="AB20" s="305">
        <f>SUM(AB21:AB29)</f>
        <v>0.96825888709315877</v>
      </c>
      <c r="AC20" s="306"/>
      <c r="AD20" s="305">
        <f>SUM(AD21:AD29)</f>
        <v>1.0170903659776238</v>
      </c>
      <c r="AE20" s="305">
        <f>SUM(AE21:AE29)</f>
        <v>1.0983362174630329</v>
      </c>
      <c r="AF20" s="305">
        <f>SUM(AF21:AF29)</f>
        <v>0.9766634551373844</v>
      </c>
      <c r="AG20" s="306"/>
      <c r="AH20" s="305">
        <f>SUM(AH21:AH29)</f>
        <v>0.73413028579603179</v>
      </c>
      <c r="AI20" s="305">
        <f>SUM(AI21:AI29)</f>
        <v>0.64146836849841105</v>
      </c>
      <c r="AJ20" s="305">
        <f>SUM(AJ21:AJ29)</f>
        <v>0.4265950632476615</v>
      </c>
      <c r="AK20" s="306"/>
      <c r="AL20" s="305">
        <f>SUM(AL21:AL29)</f>
        <v>0.77252313516407323</v>
      </c>
      <c r="AM20" s="305">
        <f>SUM(AM21:AM29)</f>
        <v>0.59078509983609806</v>
      </c>
      <c r="AN20" s="305">
        <f>SUM(AN21:AN29)</f>
        <v>0.36707305311050731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0.44388769430277114</v>
      </c>
      <c r="C21" s="304">
        <f t="shared" ref="C21:D21" si="59">SUM(G21,K21,O21,S21,W21,AA21,AE21,AI21,AM21)</f>
        <v>0.42860123827928193</v>
      </c>
      <c r="D21" s="304">
        <f t="shared" si="59"/>
        <v>0.45342678738288372</v>
      </c>
      <c r="E21" s="304"/>
      <c r="F21" s="304">
        <v>1.0000343963840211E-2</v>
      </c>
      <c r="G21" s="304">
        <v>1.3342071520550598E-2</v>
      </c>
      <c r="H21" s="304">
        <v>2.0504389883177859E-2</v>
      </c>
      <c r="I21" s="304"/>
      <c r="J21" s="304">
        <v>6.0210906417909854E-2</v>
      </c>
      <c r="K21" s="304">
        <v>6.9679340974163298E-2</v>
      </c>
      <c r="L21" s="304">
        <v>9.6231226051626109E-2</v>
      </c>
      <c r="M21" s="304"/>
      <c r="N21" s="304">
        <v>8.7775378569894619E-2</v>
      </c>
      <c r="O21" s="304">
        <v>8.224937609187459E-2</v>
      </c>
      <c r="P21" s="304">
        <v>9.0008170268255736E-2</v>
      </c>
      <c r="Q21" s="306"/>
      <c r="R21" s="304">
        <v>1.4927589504724644E-2</v>
      </c>
      <c r="S21" s="304">
        <v>1.4269144725635698E-2</v>
      </c>
      <c r="T21" s="304">
        <v>1.4057388804232478E-2</v>
      </c>
      <c r="U21" s="306"/>
      <c r="V21" s="304">
        <v>2.6046184243953982E-2</v>
      </c>
      <c r="W21" s="304">
        <v>2.3199368205527385E-2</v>
      </c>
      <c r="X21" s="304">
        <v>2.3879198719506625E-2</v>
      </c>
      <c r="Y21" s="306"/>
      <c r="Z21" s="304">
        <v>7.2082347701324045E-2</v>
      </c>
      <c r="AA21" s="304">
        <v>7.6823531122048247E-2</v>
      </c>
      <c r="AB21" s="304">
        <v>8.8296076146908944E-2</v>
      </c>
      <c r="AC21" s="306"/>
      <c r="AD21" s="304">
        <v>7.4684099200723816E-2</v>
      </c>
      <c r="AE21" s="304">
        <v>7.5047808460780643E-2</v>
      </c>
      <c r="AF21" s="304">
        <v>6.3063209086289082E-2</v>
      </c>
      <c r="AG21" s="306"/>
      <c r="AH21" s="304">
        <v>3.864226974642529E-2</v>
      </c>
      <c r="AI21" s="304">
        <v>2.9645010471417179E-2</v>
      </c>
      <c r="AJ21" s="304">
        <v>1.7079159911849558E-2</v>
      </c>
      <c r="AK21" s="306"/>
      <c r="AL21" s="304">
        <v>5.9518574953974647E-2</v>
      </c>
      <c r="AM21" s="304">
        <v>4.4345586707284286E-2</v>
      </c>
      <c r="AN21" s="304">
        <v>4.0307968511037302E-2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0.5475360344183815</v>
      </c>
      <c r="C22" s="304">
        <f t="shared" ref="C22:C29" si="61">SUM(G22,K22,O22,S22,W22,AA22,AE22,AI22,AM22)</f>
        <v>0.64552914106625758</v>
      </c>
      <c r="D22" s="304">
        <f t="shared" ref="D22:D29" si="62">SUM(H22,L22,P22,T22,X22,AB22,AF22,AJ22,AN22)</f>
        <v>0.78012987252505939</v>
      </c>
      <c r="E22" s="304"/>
      <c r="F22" s="304">
        <v>1.7846497042436484E-2</v>
      </c>
      <c r="G22" s="304">
        <v>2.6265921437605935E-2</v>
      </c>
      <c r="H22" s="304">
        <v>4.3238521119396314E-2</v>
      </c>
      <c r="I22" s="304"/>
      <c r="J22" s="304">
        <v>0.10672382651364211</v>
      </c>
      <c r="K22" s="304">
        <v>0.15215866065452968</v>
      </c>
      <c r="L22" s="304">
        <v>0.24543431193319293</v>
      </c>
      <c r="M22" s="304"/>
      <c r="N22" s="304">
        <v>0.15284415172622606</v>
      </c>
      <c r="O22" s="304">
        <v>0.16285847664630007</v>
      </c>
      <c r="P22" s="304">
        <v>0.16946530822845582</v>
      </c>
      <c r="Q22" s="306"/>
      <c r="R22" s="304">
        <v>1.2520659397772802E-2</v>
      </c>
      <c r="S22" s="304">
        <v>1.3998151856701245E-2</v>
      </c>
      <c r="T22" s="304">
        <v>1.5289259969525707E-2</v>
      </c>
      <c r="U22" s="306"/>
      <c r="V22" s="304">
        <v>7.2898117182935526E-2</v>
      </c>
      <c r="W22" s="304">
        <v>8.8410074093114993E-2</v>
      </c>
      <c r="X22" s="304">
        <v>0.10556814883964036</v>
      </c>
      <c r="Y22" s="306"/>
      <c r="Z22" s="304">
        <v>5.1200490141287379E-2</v>
      </c>
      <c r="AA22" s="304">
        <v>5.3624813241280808E-2</v>
      </c>
      <c r="AB22" s="304">
        <v>5.3589626595252078E-2</v>
      </c>
      <c r="AC22" s="306"/>
      <c r="AD22" s="304">
        <v>6.7834391499877258E-2</v>
      </c>
      <c r="AE22" s="304">
        <v>8.8219707908604394E-2</v>
      </c>
      <c r="AF22" s="304">
        <v>0.10236871927262683</v>
      </c>
      <c r="AG22" s="306"/>
      <c r="AH22" s="304">
        <v>3.4585854055551299E-2</v>
      </c>
      <c r="AI22" s="304">
        <v>3.2279487494457686E-2</v>
      </c>
      <c r="AJ22" s="304">
        <v>2.4333625367525698E-2</v>
      </c>
      <c r="AK22" s="306"/>
      <c r="AL22" s="304">
        <v>3.108204685865254E-2</v>
      </c>
      <c r="AM22" s="304">
        <v>2.7713847733662811E-2</v>
      </c>
      <c r="AN22" s="304">
        <v>2.0842351199443648E-2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0.52902985495555432</v>
      </c>
      <c r="C23" s="304">
        <f t="shared" si="61"/>
        <v>0.5219007783317795</v>
      </c>
      <c r="D23" s="304">
        <f t="shared" si="62"/>
        <v>0.59351924369257314</v>
      </c>
      <c r="E23" s="304"/>
      <c r="F23" s="304">
        <v>1.1976211611925134E-2</v>
      </c>
      <c r="G23" s="304">
        <v>1.5583293480391084E-2</v>
      </c>
      <c r="H23" s="304">
        <v>2.7142394628005644E-2</v>
      </c>
      <c r="I23" s="304"/>
      <c r="J23" s="304">
        <v>5.9950097761545598E-2</v>
      </c>
      <c r="K23" s="304">
        <v>7.4780648970385305E-2</v>
      </c>
      <c r="L23" s="304">
        <v>0.12140197568215719</v>
      </c>
      <c r="M23" s="304"/>
      <c r="N23" s="304">
        <v>0.120812986997982</v>
      </c>
      <c r="O23" s="304">
        <v>0.11696303485215964</v>
      </c>
      <c r="P23" s="304">
        <v>0.12367933179871575</v>
      </c>
      <c r="Q23" s="306"/>
      <c r="R23" s="304">
        <v>1.4920218681954841E-2</v>
      </c>
      <c r="S23" s="304">
        <v>1.5934335892761425E-2</v>
      </c>
      <c r="T23" s="304">
        <v>2.0232032695737295E-2</v>
      </c>
      <c r="U23" s="306"/>
      <c r="V23" s="304">
        <v>9.3870370811257806E-2</v>
      </c>
      <c r="W23" s="304">
        <v>9.1845462966008568E-2</v>
      </c>
      <c r="X23" s="304">
        <v>0.10675900072017858</v>
      </c>
      <c r="Y23" s="306"/>
      <c r="Z23" s="304">
        <v>8.9720177611828628E-2</v>
      </c>
      <c r="AA23" s="304">
        <v>8.477404908376053E-2</v>
      </c>
      <c r="AB23" s="304">
        <v>8.5408120375778537E-2</v>
      </c>
      <c r="AC23" s="306"/>
      <c r="AD23" s="304">
        <v>6.0985551024315354E-2</v>
      </c>
      <c r="AE23" s="304">
        <v>5.5764560251421312E-2</v>
      </c>
      <c r="AF23" s="304">
        <v>4.5497080062698689E-2</v>
      </c>
      <c r="AG23" s="306"/>
      <c r="AH23" s="304">
        <v>4.47349577461226E-2</v>
      </c>
      <c r="AI23" s="304">
        <v>3.9028455549348452E-2</v>
      </c>
      <c r="AJ23" s="304">
        <v>2.8356227224932817E-2</v>
      </c>
      <c r="AK23" s="306"/>
      <c r="AL23" s="304">
        <v>3.2059282708622315E-2</v>
      </c>
      <c r="AM23" s="304">
        <v>2.722693728554321E-2</v>
      </c>
      <c r="AN23" s="304">
        <v>3.5043080504368655E-2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0.45843693870341673</v>
      </c>
      <c r="C24" s="304">
        <f t="shared" si="61"/>
        <v>0.46968526446351155</v>
      </c>
      <c r="D24" s="304">
        <f t="shared" si="62"/>
        <v>0.44698617644074301</v>
      </c>
      <c r="E24" s="304"/>
      <c r="F24" s="304">
        <v>1.137613338563777E-3</v>
      </c>
      <c r="G24" s="304">
        <v>1.6286752112191986E-3</v>
      </c>
      <c r="H24" s="304">
        <v>2.6734898180023883E-3</v>
      </c>
      <c r="I24" s="304"/>
      <c r="J24" s="304">
        <v>3.059853390026504E-2</v>
      </c>
      <c r="K24" s="304">
        <v>4.4943544544022218E-2</v>
      </c>
      <c r="L24" s="304">
        <v>7.5130326243555062E-2</v>
      </c>
      <c r="M24" s="304"/>
      <c r="N24" s="304">
        <v>8.5809897687026862E-2</v>
      </c>
      <c r="O24" s="304">
        <v>9.8300568219993736E-2</v>
      </c>
      <c r="P24" s="304">
        <v>0.11312554918526596</v>
      </c>
      <c r="Q24" s="306"/>
      <c r="R24" s="304">
        <v>1.4669438153716047E-2</v>
      </c>
      <c r="S24" s="304">
        <v>1.4167468087458352E-2</v>
      </c>
      <c r="T24" s="304">
        <v>1.4419624445006149E-2</v>
      </c>
      <c r="U24" s="306"/>
      <c r="V24" s="304">
        <v>3.1012074278839136E-2</v>
      </c>
      <c r="W24" s="304">
        <v>3.3023293946220188E-2</v>
      </c>
      <c r="X24" s="304">
        <v>3.8064036037056617E-2</v>
      </c>
      <c r="Y24" s="306"/>
      <c r="Z24" s="304">
        <v>6.769630030767336E-2</v>
      </c>
      <c r="AA24" s="304">
        <v>6.7069938270905918E-2</v>
      </c>
      <c r="AB24" s="304">
        <v>5.7842105738978258E-2</v>
      </c>
      <c r="AC24" s="306"/>
      <c r="AD24" s="304">
        <v>6.9249162278914048E-2</v>
      </c>
      <c r="AE24" s="304">
        <v>6.1180433632606585E-2</v>
      </c>
      <c r="AF24" s="304">
        <v>4.3877176539565903E-2</v>
      </c>
      <c r="AG24" s="306"/>
      <c r="AH24" s="304">
        <v>9.0046034502313077E-2</v>
      </c>
      <c r="AI24" s="304">
        <v>8.1822647806919196E-2</v>
      </c>
      <c r="AJ24" s="304">
        <v>4.3542196036802053E-2</v>
      </c>
      <c r="AK24" s="306"/>
      <c r="AL24" s="304">
        <v>6.8217884256105352E-2</v>
      </c>
      <c r="AM24" s="304">
        <v>6.754869474416611E-2</v>
      </c>
      <c r="AN24" s="304">
        <v>5.8311672396510653E-2</v>
      </c>
    </row>
    <row r="25" spans="1:40" x14ac:dyDescent="0.2">
      <c r="A25" s="13" t="str">
        <f t="shared" si="58"/>
        <v>Skilled trades occupations</v>
      </c>
      <c r="B25" s="304">
        <f t="shared" si="60"/>
        <v>1.8478418653464637</v>
      </c>
      <c r="C25" s="304">
        <f t="shared" si="61"/>
        <v>1.8231840832372421</v>
      </c>
      <c r="D25" s="304">
        <f t="shared" si="62"/>
        <v>1.6966518782086291</v>
      </c>
      <c r="E25" s="304"/>
      <c r="F25" s="304">
        <v>6.8950970726865549E-3</v>
      </c>
      <c r="G25" s="304">
        <v>8.1715911002714012E-3</v>
      </c>
      <c r="H25" s="304">
        <v>1.0700947705998913E-2</v>
      </c>
      <c r="I25" s="304"/>
      <c r="J25" s="304">
        <v>2.7629043781600394E-2</v>
      </c>
      <c r="K25" s="304">
        <v>3.2926839378838849E-2</v>
      </c>
      <c r="L25" s="304">
        <v>4.9728585990293707E-2</v>
      </c>
      <c r="M25" s="304"/>
      <c r="N25" s="304">
        <v>0.25822395742174264</v>
      </c>
      <c r="O25" s="304">
        <v>0.30096893646675776</v>
      </c>
      <c r="P25" s="304">
        <v>0.39700201970576748</v>
      </c>
      <c r="Q25" s="306"/>
      <c r="R25" s="304">
        <v>8.6845604623042152E-2</v>
      </c>
      <c r="S25" s="304">
        <v>9.7659244639447085E-2</v>
      </c>
      <c r="T25" s="304">
        <v>0.11891288179281993</v>
      </c>
      <c r="U25" s="306"/>
      <c r="V25" s="304">
        <v>0.17126451998868614</v>
      </c>
      <c r="W25" s="304">
        <v>0.1894008299772163</v>
      </c>
      <c r="X25" s="304">
        <v>0.22567647125039295</v>
      </c>
      <c r="Y25" s="306"/>
      <c r="Z25" s="304">
        <v>0.31117139273417266</v>
      </c>
      <c r="AA25" s="304">
        <v>0.30948975883812502</v>
      </c>
      <c r="AB25" s="304">
        <v>0.27653384185795904</v>
      </c>
      <c r="AC25" s="306"/>
      <c r="AD25" s="304">
        <v>0.39589783871202644</v>
      </c>
      <c r="AE25" s="304">
        <v>0.42727344481169227</v>
      </c>
      <c r="AF25" s="304">
        <v>0.37730273714111284</v>
      </c>
      <c r="AG25" s="306"/>
      <c r="AH25" s="304">
        <v>0.26860037315837298</v>
      </c>
      <c r="AI25" s="304">
        <v>0.24160814184148949</v>
      </c>
      <c r="AJ25" s="304">
        <v>0.16978886685230624</v>
      </c>
      <c r="AK25" s="306"/>
      <c r="AL25" s="304">
        <v>0.32131403785413359</v>
      </c>
      <c r="AM25" s="304">
        <v>0.21568529618340385</v>
      </c>
      <c r="AN25" s="304">
        <v>7.1005525911978132E-2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0.18534422010097942</v>
      </c>
      <c r="C26" s="304">
        <f t="shared" si="61"/>
        <v>0.1905437772596994</v>
      </c>
      <c r="D26" s="304">
        <f t="shared" si="62"/>
        <v>0.19847331345983893</v>
      </c>
      <c r="E26" s="304"/>
      <c r="F26" s="304">
        <v>8.2440945956717806E-4</v>
      </c>
      <c r="G26" s="304">
        <v>1.313337606635173E-3</v>
      </c>
      <c r="H26" s="304">
        <v>1.8827834882799049E-3</v>
      </c>
      <c r="I26" s="304"/>
      <c r="J26" s="304">
        <v>8.7806723812784288E-3</v>
      </c>
      <c r="K26" s="304">
        <v>1.1980897075945544E-2</v>
      </c>
      <c r="L26" s="304">
        <v>1.7087828323503414E-2</v>
      </c>
      <c r="M26" s="304"/>
      <c r="N26" s="304">
        <v>6.7161676652895477E-2</v>
      </c>
      <c r="O26" s="304">
        <v>7.3595719097971607E-2</v>
      </c>
      <c r="P26" s="304">
        <v>7.4884815503236835E-2</v>
      </c>
      <c r="Q26" s="306"/>
      <c r="R26" s="304">
        <v>1.7726599498154597E-2</v>
      </c>
      <c r="S26" s="304">
        <v>2.1743247519639013E-2</v>
      </c>
      <c r="T26" s="304">
        <v>2.7590733174956444E-2</v>
      </c>
      <c r="U26" s="306"/>
      <c r="V26" s="304">
        <v>5.0591105007514727E-3</v>
      </c>
      <c r="W26" s="304">
        <v>4.748434990082661E-3</v>
      </c>
      <c r="X26" s="304">
        <v>4.4482324657108257E-3</v>
      </c>
      <c r="Y26" s="306"/>
      <c r="Z26" s="304">
        <v>1.4924428968760801E-2</v>
      </c>
      <c r="AA26" s="304">
        <v>1.3910726555395703E-2</v>
      </c>
      <c r="AB26" s="304">
        <v>1.4469571599505586E-2</v>
      </c>
      <c r="AC26" s="306"/>
      <c r="AD26" s="304">
        <v>1.2235750513609298E-2</v>
      </c>
      <c r="AE26" s="304">
        <v>1.0272325314764338E-2</v>
      </c>
      <c r="AF26" s="304">
        <v>7.8883352715807473E-3</v>
      </c>
      <c r="AG26" s="306"/>
      <c r="AH26" s="304">
        <v>3.5328384366216013E-2</v>
      </c>
      <c r="AI26" s="304">
        <v>3.5576715363785115E-2</v>
      </c>
      <c r="AJ26" s="304">
        <v>3.4714653977871671E-2</v>
      </c>
      <c r="AK26" s="306"/>
      <c r="AL26" s="304">
        <v>2.3303187759746161E-2</v>
      </c>
      <c r="AM26" s="304">
        <v>1.7402373735480231E-2</v>
      </c>
      <c r="AN26" s="304">
        <v>1.5506359655193487E-2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0.18119527143922767</v>
      </c>
      <c r="C27" s="304">
        <f t="shared" si="61"/>
        <v>0.17617249759412892</v>
      </c>
      <c r="D27" s="304">
        <f t="shared" si="62"/>
        <v>0.17727992198707729</v>
      </c>
      <c r="E27" s="304"/>
      <c r="F27" s="304">
        <v>1.2342831844150502E-3</v>
      </c>
      <c r="G27" s="304">
        <v>1.8116888875277888E-3</v>
      </c>
      <c r="H27" s="304">
        <v>3.3252239197163721E-3</v>
      </c>
      <c r="I27" s="304"/>
      <c r="J27" s="304">
        <v>7.7307900276527277E-3</v>
      </c>
      <c r="K27" s="304">
        <v>1.0055463244299914E-2</v>
      </c>
      <c r="L27" s="304">
        <v>1.4167918114929443E-2</v>
      </c>
      <c r="M27" s="304"/>
      <c r="N27" s="304">
        <v>1.6742230329968511E-2</v>
      </c>
      <c r="O27" s="304">
        <v>1.9345543764599363E-2</v>
      </c>
      <c r="P27" s="304">
        <v>2.4555707634060297E-2</v>
      </c>
      <c r="Q27" s="306"/>
      <c r="R27" s="304">
        <v>9.1223967472706738E-3</v>
      </c>
      <c r="S27" s="304">
        <v>9.1897339067714984E-3</v>
      </c>
      <c r="T27" s="304">
        <v>1.2792397237685124E-2</v>
      </c>
      <c r="U27" s="306"/>
      <c r="V27" s="304">
        <v>1.5249216600006129E-2</v>
      </c>
      <c r="W27" s="304">
        <v>1.4455231985993224E-2</v>
      </c>
      <c r="X27" s="304">
        <v>1.4347783454048862E-2</v>
      </c>
      <c r="Y27" s="306"/>
      <c r="Z27" s="304">
        <v>4.6982220632542253E-2</v>
      </c>
      <c r="AA27" s="304">
        <v>4.6587866349067218E-2</v>
      </c>
      <c r="AB27" s="304">
        <v>5.0302253408314908E-2</v>
      </c>
      <c r="AC27" s="306"/>
      <c r="AD27" s="304">
        <v>2.8994582479609583E-2</v>
      </c>
      <c r="AE27" s="304">
        <v>3.0509588991916199E-2</v>
      </c>
      <c r="AF27" s="304">
        <v>2.9491265840959371E-2</v>
      </c>
      <c r="AG27" s="306"/>
      <c r="AH27" s="304">
        <v>3.4452247239943591E-2</v>
      </c>
      <c r="AI27" s="304">
        <v>2.9954437320966427E-2</v>
      </c>
      <c r="AJ27" s="304">
        <v>1.8789101879840068E-2</v>
      </c>
      <c r="AK27" s="306"/>
      <c r="AL27" s="304">
        <v>2.0687304197819164E-2</v>
      </c>
      <c r="AM27" s="304">
        <v>1.4262943142987301E-2</v>
      </c>
      <c r="AN27" s="304">
        <v>9.5082704975228399E-3</v>
      </c>
    </row>
    <row r="28" spans="1:40" x14ac:dyDescent="0.2">
      <c r="A28" s="13" t="str">
        <f t="shared" si="58"/>
        <v>Process, plant and machine operatives</v>
      </c>
      <c r="B28" s="304">
        <f t="shared" si="60"/>
        <v>0.48502542740069193</v>
      </c>
      <c r="C28" s="304">
        <f t="shared" si="61"/>
        <v>0.48249394527311534</v>
      </c>
      <c r="D28" s="304">
        <f t="shared" si="62"/>
        <v>0.47940675223877582</v>
      </c>
      <c r="E28" s="304"/>
      <c r="F28" s="304">
        <v>6.7277682523206585E-5</v>
      </c>
      <c r="G28" s="304">
        <v>9.7311123450289532E-5</v>
      </c>
      <c r="H28" s="304">
        <v>1.4147374952765864E-4</v>
      </c>
      <c r="I28" s="304"/>
      <c r="J28" s="304">
        <v>4.3218193094838424E-3</v>
      </c>
      <c r="K28" s="304">
        <v>6.1336262318952509E-3</v>
      </c>
      <c r="L28" s="304">
        <v>9.108008327307137E-3</v>
      </c>
      <c r="M28" s="304"/>
      <c r="N28" s="304">
        <v>1.815644408748086E-2</v>
      </c>
      <c r="O28" s="304">
        <v>2.2851973815131481E-2</v>
      </c>
      <c r="P28" s="304">
        <v>2.9748872443579003E-2</v>
      </c>
      <c r="Q28" s="306"/>
      <c r="R28" s="304">
        <v>5.7792491100491774E-3</v>
      </c>
      <c r="S28" s="304">
        <v>6.5940747524443908E-3</v>
      </c>
      <c r="T28" s="304">
        <v>8.4967348873708076E-3</v>
      </c>
      <c r="U28" s="306"/>
      <c r="V28" s="304">
        <v>1.4261329164242581E-2</v>
      </c>
      <c r="W28" s="304">
        <v>1.6061453183124547E-2</v>
      </c>
      <c r="X28" s="304">
        <v>1.8381378853368661E-2</v>
      </c>
      <c r="Y28" s="306"/>
      <c r="Z28" s="304">
        <v>0.13793927118243815</v>
      </c>
      <c r="AA28" s="304">
        <v>0.16314561991385326</v>
      </c>
      <c r="AB28" s="304">
        <v>0.21544505089455909</v>
      </c>
      <c r="AC28" s="306"/>
      <c r="AD28" s="304">
        <v>0.14701648433395983</v>
      </c>
      <c r="AE28" s="304">
        <v>0.15866789383163035</v>
      </c>
      <c r="AF28" s="304">
        <v>0.14568432199989331</v>
      </c>
      <c r="AG28" s="306"/>
      <c r="AH28" s="304">
        <v>5.5208184377793977E-2</v>
      </c>
      <c r="AI28" s="304">
        <v>3.709532052366022E-2</v>
      </c>
      <c r="AJ28" s="304">
        <v>1.5027235036708789E-2</v>
      </c>
      <c r="AK28" s="306"/>
      <c r="AL28" s="304">
        <v>0.10227536815272038</v>
      </c>
      <c r="AM28" s="304">
        <v>7.1846671897925582E-2</v>
      </c>
      <c r="AN28" s="304">
        <v>3.7373676046461385E-2</v>
      </c>
    </row>
    <row r="29" spans="1:40" x14ac:dyDescent="0.2">
      <c r="A29" s="13" t="str">
        <f t="shared" si="58"/>
        <v>Elementary occupations</v>
      </c>
      <c r="B29" s="304">
        <f t="shared" si="60"/>
        <v>0.56570269333251011</v>
      </c>
      <c r="C29" s="304">
        <f t="shared" si="61"/>
        <v>0.62388927449498455</v>
      </c>
      <c r="D29" s="304">
        <f t="shared" si="62"/>
        <v>0.5611260540644134</v>
      </c>
      <c r="E29" s="304"/>
      <c r="F29" s="304">
        <v>1.2531057399141647E-5</v>
      </c>
      <c r="G29" s="304">
        <v>1.5838601138664349E-5</v>
      </c>
      <c r="H29" s="304">
        <v>2.927829352539981E-5</v>
      </c>
      <c r="I29" s="304"/>
      <c r="J29" s="304">
        <v>8.398108174798689E-3</v>
      </c>
      <c r="K29" s="304">
        <v>1.33932152137644E-2</v>
      </c>
      <c r="L29" s="304">
        <v>2.4541446908561269E-2</v>
      </c>
      <c r="M29" s="304"/>
      <c r="N29" s="304">
        <v>1.6466425723987856E-2</v>
      </c>
      <c r="O29" s="304">
        <v>2.446042566655339E-2</v>
      </c>
      <c r="P29" s="304">
        <v>2.9479748728541019E-2</v>
      </c>
      <c r="Q29" s="306"/>
      <c r="R29" s="304">
        <v>1.007235826384577E-2</v>
      </c>
      <c r="S29" s="304">
        <v>1.3251677791220705E-2</v>
      </c>
      <c r="T29" s="304">
        <v>1.5013548548343391E-2</v>
      </c>
      <c r="U29" s="306"/>
      <c r="V29" s="304">
        <v>2.891251897340566E-2</v>
      </c>
      <c r="W29" s="304">
        <v>4.0203268583407913E-2</v>
      </c>
      <c r="X29" s="304">
        <v>5.0061035839066521E-2</v>
      </c>
      <c r="Y29" s="306"/>
      <c r="Z29" s="304">
        <v>9.505081617889298E-2</v>
      </c>
      <c r="AA29" s="304">
        <v>0.12195349384727087</v>
      </c>
      <c r="AB29" s="304">
        <v>0.12637224047590234</v>
      </c>
      <c r="AC29" s="306"/>
      <c r="AD29" s="304">
        <v>0.16019250593458806</v>
      </c>
      <c r="AE29" s="304">
        <v>0.19140045425961674</v>
      </c>
      <c r="AF29" s="304">
        <v>0.1614906099226576</v>
      </c>
      <c r="AG29" s="306"/>
      <c r="AH29" s="304">
        <v>0.13253198060329294</v>
      </c>
      <c r="AI29" s="304">
        <v>0.11445815212636729</v>
      </c>
      <c r="AJ29" s="304">
        <v>7.4963996959824669E-2</v>
      </c>
      <c r="AK29" s="306"/>
      <c r="AL29" s="304">
        <v>0.114065448422299</v>
      </c>
      <c r="AM29" s="304">
        <v>0.10475274840564466</v>
      </c>
      <c r="AN29" s="304">
        <v>7.9174148387991208E-2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32.10499999999999</v>
      </c>
      <c r="C32" s="305">
        <f>SUM(C33:C41)</f>
        <v>32.080000000000005</v>
      </c>
      <c r="D32" s="305">
        <f>SUM(D33:D41)</f>
        <v>30.074999999999946</v>
      </c>
      <c r="E32" s="304"/>
      <c r="F32" s="305">
        <f>SUM(F33:F41)</f>
        <v>0.30614881071016414</v>
      </c>
      <c r="G32" s="305">
        <f>SUM(G33:G41)</f>
        <v>0.39641741612423381</v>
      </c>
      <c r="H32" s="305">
        <f>SUM(H33:H41)</f>
        <v>0.5503647668557472</v>
      </c>
      <c r="I32" s="304"/>
      <c r="J32" s="305">
        <f>SUM(J33:J41)</f>
        <v>1.8037834259784791</v>
      </c>
      <c r="K32" s="305">
        <f>SUM(K33:K41)</f>
        <v>2.3640335805328734</v>
      </c>
      <c r="L32" s="305">
        <f>SUM(L33:L41)</f>
        <v>3.3626483778319209</v>
      </c>
      <c r="M32" s="304"/>
      <c r="N32" s="305">
        <f>SUM(N33:N41)</f>
        <v>4.4066706132156215</v>
      </c>
      <c r="O32" s="305">
        <f>SUM(O33:O41)</f>
        <v>4.6503697715894159</v>
      </c>
      <c r="P32" s="305">
        <f>SUM(P33:P41)</f>
        <v>4.8644288615182285</v>
      </c>
      <c r="Q32" s="306"/>
      <c r="R32" s="305">
        <f>SUM(R33:R41)</f>
        <v>1.1256437970767137</v>
      </c>
      <c r="S32" s="305">
        <f>SUM(S33:S41)</f>
        <v>1.2038503626052868</v>
      </c>
      <c r="T32" s="305">
        <f>SUM(T33:T41)</f>
        <v>1.312578752580867</v>
      </c>
      <c r="U32" s="306"/>
      <c r="V32" s="305">
        <f>SUM(V33:V41)</f>
        <v>2.5191535472100726</v>
      </c>
      <c r="W32" s="305">
        <f>SUM(W33:W41)</f>
        <v>2.5733672420737452</v>
      </c>
      <c r="X32" s="305">
        <f>SUM(X33:X41)</f>
        <v>2.5811817713763325</v>
      </c>
      <c r="Y32" s="306"/>
      <c r="Z32" s="305">
        <f>SUM(Z33:Z41)</f>
        <v>7.8957029809796442</v>
      </c>
      <c r="AA32" s="305">
        <f>SUM(AA33:AA41)</f>
        <v>8.3807936515149137</v>
      </c>
      <c r="AB32" s="305">
        <f>SUM(AB33:AB41)</f>
        <v>8.2705368193381972</v>
      </c>
      <c r="AC32" s="306"/>
      <c r="AD32" s="305">
        <f>SUM(AD33:AD41)</f>
        <v>6.9074497362223477</v>
      </c>
      <c r="AE32" s="305">
        <f>SUM(AE33:AE41)</f>
        <v>7.3270317471844884</v>
      </c>
      <c r="AF32" s="305">
        <f>SUM(AF33:AF41)</f>
        <v>6.1676338690181725</v>
      </c>
      <c r="AG32" s="306"/>
      <c r="AH32" s="305">
        <f>SUM(AH33:AH41)</f>
        <v>4.7226495584104802</v>
      </c>
      <c r="AI32" s="305">
        <f>SUM(AI33:AI41)</f>
        <v>3.9836744290714279</v>
      </c>
      <c r="AJ32" s="305">
        <f>SUM(AJ33:AJ41)</f>
        <v>2.2909630020840401</v>
      </c>
      <c r="AK32" s="306"/>
      <c r="AL32" s="305">
        <f>SUM(AL33:AL41)</f>
        <v>2.4177975301964705</v>
      </c>
      <c r="AM32" s="305">
        <f>SUM(AM33:AM41)</f>
        <v>1.2004617993036215</v>
      </c>
      <c r="AN32" s="305">
        <f>SUM(AN33:AN41)</f>
        <v>0.67466377939644406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3.346499751785259</v>
      </c>
      <c r="C33" s="304">
        <f t="shared" ref="C33:C41" si="64">SUM(G33,K33,O33,S33,W33,AA33,AE33,AI33,AM33)</f>
        <v>2.9929567710200682</v>
      </c>
      <c r="D33" s="304">
        <f t="shared" ref="D33:D40" si="65">SUM(H33,L33,P33,T33,X33,AB33,AF33,AJ33,AN33)</f>
        <v>2.9303404465134575</v>
      </c>
      <c r="E33" s="304"/>
      <c r="F33" s="304">
        <v>4.2826215062237827E-2</v>
      </c>
      <c r="G33" s="304">
        <v>4.2471555410359185E-2</v>
      </c>
      <c r="H33" s="304">
        <v>5.3579323514367658E-2</v>
      </c>
      <c r="I33" s="304"/>
      <c r="J33" s="304">
        <v>0.3393813373298929</v>
      </c>
      <c r="K33" s="304">
        <v>0.37905214308666235</v>
      </c>
      <c r="L33" s="304">
        <v>0.50211756954973119</v>
      </c>
      <c r="M33" s="304"/>
      <c r="N33" s="304">
        <v>0.85877356878059985</v>
      </c>
      <c r="O33" s="304">
        <v>0.77604688538552158</v>
      </c>
      <c r="P33" s="304">
        <v>0.77451020789803371</v>
      </c>
      <c r="Q33" s="306"/>
      <c r="R33" s="304">
        <v>0.19105134576685515</v>
      </c>
      <c r="S33" s="304">
        <v>0.17255151372824257</v>
      </c>
      <c r="T33" s="304">
        <v>0.17338612364287423</v>
      </c>
      <c r="U33" s="306"/>
      <c r="V33" s="304">
        <v>0.41265528458577455</v>
      </c>
      <c r="W33" s="304">
        <v>0.35936035208797668</v>
      </c>
      <c r="X33" s="304">
        <v>0.35186348599924372</v>
      </c>
      <c r="Y33" s="306"/>
      <c r="Z33" s="304">
        <v>0.60331399337757741</v>
      </c>
      <c r="AA33" s="304">
        <v>0.53094027503791408</v>
      </c>
      <c r="AB33" s="304">
        <v>0.49360476307086076</v>
      </c>
      <c r="AC33" s="306"/>
      <c r="AD33" s="304">
        <v>0.502307139124896</v>
      </c>
      <c r="AE33" s="304">
        <v>0.44897700068495139</v>
      </c>
      <c r="AF33" s="304">
        <v>0.38337375862321643</v>
      </c>
      <c r="AG33" s="306"/>
      <c r="AH33" s="304">
        <v>0.28177851582121788</v>
      </c>
      <c r="AI33" s="304">
        <v>0.20604959464903952</v>
      </c>
      <c r="AJ33" s="304">
        <v>0.13578640188305208</v>
      </c>
      <c r="AK33" s="306"/>
      <c r="AL33" s="304">
        <v>0.11441235193620736</v>
      </c>
      <c r="AM33" s="304">
        <v>7.7507450949401105E-2</v>
      </c>
      <c r="AN33" s="304">
        <v>6.2118812332077465E-2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5.3730426814229011</v>
      </c>
      <c r="C34" s="304">
        <f t="shared" si="64"/>
        <v>6.1939722033452762</v>
      </c>
      <c r="D34" s="304">
        <f t="shared" si="65"/>
        <v>6.4973182245093</v>
      </c>
      <c r="E34" s="304"/>
      <c r="F34" s="304">
        <v>0.19395076905470188</v>
      </c>
      <c r="G34" s="304">
        <v>0.26681421248791559</v>
      </c>
      <c r="H34" s="304">
        <v>0.36765961348394921</v>
      </c>
      <c r="I34" s="304"/>
      <c r="J34" s="304">
        <v>0.76256498047548438</v>
      </c>
      <c r="K34" s="304">
        <v>1.0594895877782096</v>
      </c>
      <c r="L34" s="304">
        <v>1.4950904863937509</v>
      </c>
      <c r="M34" s="304"/>
      <c r="N34" s="304">
        <v>1.4524722568732273</v>
      </c>
      <c r="O34" s="304">
        <v>1.5764954415260601</v>
      </c>
      <c r="P34" s="304">
        <v>1.5351745043283787</v>
      </c>
      <c r="Q34" s="306"/>
      <c r="R34" s="304">
        <v>0.15625341203239435</v>
      </c>
      <c r="S34" s="304">
        <v>0.16992203610978079</v>
      </c>
      <c r="T34" s="304">
        <v>0.17342903887587302</v>
      </c>
      <c r="U34" s="306"/>
      <c r="V34" s="304">
        <v>0.68032204992471867</v>
      </c>
      <c r="W34" s="304">
        <v>0.76315529337976507</v>
      </c>
      <c r="X34" s="304">
        <v>0.76273862314110841</v>
      </c>
      <c r="Y34" s="306"/>
      <c r="Z34" s="304">
        <v>1.047130815869443</v>
      </c>
      <c r="AA34" s="304">
        <v>1.2348738844642679</v>
      </c>
      <c r="AB34" s="304">
        <v>1.272436313743337</v>
      </c>
      <c r="AC34" s="306"/>
      <c r="AD34" s="304">
        <v>0.56245239555991422</v>
      </c>
      <c r="AE34" s="304">
        <v>0.62881426140243457</v>
      </c>
      <c r="AF34" s="304">
        <v>0.51850869375779662</v>
      </c>
      <c r="AG34" s="306"/>
      <c r="AH34" s="304">
        <v>0.37573801035977367</v>
      </c>
      <c r="AI34" s="304">
        <v>0.37144535726254124</v>
      </c>
      <c r="AJ34" s="304">
        <v>0.2893489209913595</v>
      </c>
      <c r="AK34" s="306"/>
      <c r="AL34" s="304">
        <v>0.14215799127324302</v>
      </c>
      <c r="AM34" s="304">
        <v>0.12296212893430207</v>
      </c>
      <c r="AN34" s="304">
        <v>8.2932029793747614E-2</v>
      </c>
    </row>
    <row r="35" spans="1:40" x14ac:dyDescent="0.2">
      <c r="A35" s="13" t="str">
        <f t="shared" si="63"/>
        <v>Associate professional occupations</v>
      </c>
      <c r="B35" s="304">
        <f t="shared" si="66"/>
        <v>3.3971704182094511</v>
      </c>
      <c r="C35" s="304">
        <f t="shared" si="64"/>
        <v>3.2454820121099766</v>
      </c>
      <c r="D35" s="304">
        <f t="shared" si="65"/>
        <v>3.1704435561768838</v>
      </c>
      <c r="E35" s="304"/>
      <c r="F35" s="304">
        <v>3.8177782449957093E-2</v>
      </c>
      <c r="G35" s="304">
        <v>4.5639390555163487E-2</v>
      </c>
      <c r="H35" s="304">
        <v>6.663197877756212E-2</v>
      </c>
      <c r="I35" s="304"/>
      <c r="J35" s="304">
        <v>0.29917359895911899</v>
      </c>
      <c r="K35" s="304">
        <v>0.35415011288284209</v>
      </c>
      <c r="L35" s="304">
        <v>0.49632111087817782</v>
      </c>
      <c r="M35" s="304"/>
      <c r="N35" s="304">
        <v>0.81949293018804259</v>
      </c>
      <c r="O35" s="304">
        <v>0.80936792192829266</v>
      </c>
      <c r="P35" s="304">
        <v>0.80432569188781011</v>
      </c>
      <c r="Q35" s="306"/>
      <c r="R35" s="304">
        <v>0.23868116823430741</v>
      </c>
      <c r="S35" s="304">
        <v>0.24212373806413512</v>
      </c>
      <c r="T35" s="304">
        <v>0.25413343465813387</v>
      </c>
      <c r="U35" s="306"/>
      <c r="V35" s="304">
        <v>0.31656405351185868</v>
      </c>
      <c r="W35" s="304">
        <v>0.28037461785960227</v>
      </c>
      <c r="X35" s="304">
        <v>0.26363181273212821</v>
      </c>
      <c r="Y35" s="306"/>
      <c r="Z35" s="304">
        <v>0.79176172242737375</v>
      </c>
      <c r="AA35" s="304">
        <v>0.75936619955630968</v>
      </c>
      <c r="AB35" s="304">
        <v>0.70298743364947835</v>
      </c>
      <c r="AC35" s="306"/>
      <c r="AD35" s="304">
        <v>0.5353124002402988</v>
      </c>
      <c r="AE35" s="304">
        <v>0.50086435261615125</v>
      </c>
      <c r="AF35" s="304">
        <v>0.41886941436569186</v>
      </c>
      <c r="AG35" s="306"/>
      <c r="AH35" s="304">
        <v>0.28579707735117588</v>
      </c>
      <c r="AI35" s="304">
        <v>0.19901888994471739</v>
      </c>
      <c r="AJ35" s="304">
        <v>0.12533795820664123</v>
      </c>
      <c r="AK35" s="306"/>
      <c r="AL35" s="304">
        <v>7.2209684847318156E-2</v>
      </c>
      <c r="AM35" s="304">
        <v>5.4576788702762107E-2</v>
      </c>
      <c r="AN35" s="304">
        <v>3.820472102126013E-2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2.6147026376904163</v>
      </c>
      <c r="C36" s="304">
        <f t="shared" si="64"/>
        <v>2.5445008860389069</v>
      </c>
      <c r="D36" s="304">
        <f t="shared" si="65"/>
        <v>2.3108968359527675</v>
      </c>
      <c r="E36" s="304"/>
      <c r="F36" s="304">
        <v>8.5907741781331894E-3</v>
      </c>
      <c r="G36" s="304">
        <v>1.1217717023046605E-2</v>
      </c>
      <c r="H36" s="304">
        <v>1.6038393190031707E-2</v>
      </c>
      <c r="I36" s="304"/>
      <c r="J36" s="304">
        <v>0.11409058659124488</v>
      </c>
      <c r="K36" s="304">
        <v>0.15334698148953688</v>
      </c>
      <c r="L36" s="304">
        <v>0.22649474615611945</v>
      </c>
      <c r="M36" s="304"/>
      <c r="N36" s="304">
        <v>0.4395079408620009</v>
      </c>
      <c r="O36" s="304">
        <v>0.48715585896622338</v>
      </c>
      <c r="P36" s="304">
        <v>0.52892735479944175</v>
      </c>
      <c r="Q36" s="306"/>
      <c r="R36" s="304">
        <v>0.15738446170773035</v>
      </c>
      <c r="S36" s="304">
        <v>0.17523245546586705</v>
      </c>
      <c r="T36" s="304">
        <v>0.19468761057596334</v>
      </c>
      <c r="U36" s="306"/>
      <c r="V36" s="304">
        <v>0.19209376065189518</v>
      </c>
      <c r="W36" s="304">
        <v>0.20533170235559117</v>
      </c>
      <c r="X36" s="304">
        <v>0.2182237878525039</v>
      </c>
      <c r="Y36" s="306"/>
      <c r="Z36" s="304">
        <v>0.60212060308618232</v>
      </c>
      <c r="AA36" s="304">
        <v>0.63012609627025706</v>
      </c>
      <c r="AB36" s="304">
        <v>0.61092889501913594</v>
      </c>
      <c r="AC36" s="306"/>
      <c r="AD36" s="304">
        <v>0.71445050878244676</v>
      </c>
      <c r="AE36" s="304">
        <v>0.63628860983649771</v>
      </c>
      <c r="AF36" s="304">
        <v>0.41854165110731412</v>
      </c>
      <c r="AG36" s="306"/>
      <c r="AH36" s="304">
        <v>0.29046650370456539</v>
      </c>
      <c r="AI36" s="304">
        <v>0.17136709544857867</v>
      </c>
      <c r="AJ36" s="304">
        <v>4.0897181556976164E-2</v>
      </c>
      <c r="AK36" s="306"/>
      <c r="AL36" s="304">
        <v>9.5997498126217412E-2</v>
      </c>
      <c r="AM36" s="304">
        <v>7.4434369183308313E-2</v>
      </c>
      <c r="AN36" s="304">
        <v>5.6157215695281038E-2</v>
      </c>
    </row>
    <row r="37" spans="1:40" x14ac:dyDescent="0.2">
      <c r="A37" s="13" t="str">
        <f t="shared" si="63"/>
        <v>Skilled trades occupations</v>
      </c>
      <c r="B37" s="304">
        <f t="shared" si="66"/>
        <v>7.7015862729167921</v>
      </c>
      <c r="C37" s="304">
        <f t="shared" si="64"/>
        <v>7.3000488805600119</v>
      </c>
      <c r="D37" s="304">
        <f t="shared" si="65"/>
        <v>6.2971680430366188</v>
      </c>
      <c r="E37" s="304"/>
      <c r="F37" s="304">
        <v>5.4427190646743201E-3</v>
      </c>
      <c r="G37" s="304">
        <v>7.5895041922837006E-3</v>
      </c>
      <c r="H37" s="304">
        <v>1.0924186771848761E-2</v>
      </c>
      <c r="I37" s="304"/>
      <c r="J37" s="304">
        <v>0.12826761733687059</v>
      </c>
      <c r="K37" s="304">
        <v>0.1750225464752761</v>
      </c>
      <c r="L37" s="304">
        <v>0.24729687775224501</v>
      </c>
      <c r="M37" s="304"/>
      <c r="N37" s="304">
        <v>0.3373295951941801</v>
      </c>
      <c r="O37" s="304">
        <v>0.36981472018817252</v>
      </c>
      <c r="P37" s="304">
        <v>0.4058555417804745</v>
      </c>
      <c r="Q37" s="306"/>
      <c r="R37" s="304">
        <v>0.15436849580160011</v>
      </c>
      <c r="S37" s="304">
        <v>0.16928932030003357</v>
      </c>
      <c r="T37" s="304">
        <v>0.18771997185720296</v>
      </c>
      <c r="U37" s="306"/>
      <c r="V37" s="304">
        <v>0.58421747879552444</v>
      </c>
      <c r="W37" s="304">
        <v>0.57502305068963622</v>
      </c>
      <c r="X37" s="304">
        <v>0.55798577946988992</v>
      </c>
      <c r="Y37" s="306"/>
      <c r="Z37" s="304">
        <v>2.9228816847777344</v>
      </c>
      <c r="AA37" s="304">
        <v>2.9893315337586652</v>
      </c>
      <c r="AB37" s="304">
        <v>2.8743859716893607</v>
      </c>
      <c r="AC37" s="306"/>
      <c r="AD37" s="304">
        <v>1.8619562137686057</v>
      </c>
      <c r="AE37" s="304">
        <v>1.8411052669565118</v>
      </c>
      <c r="AF37" s="304">
        <v>1.3709699140776461</v>
      </c>
      <c r="AG37" s="306"/>
      <c r="AH37" s="304">
        <v>1.1556862996518398</v>
      </c>
      <c r="AI37" s="304">
        <v>0.92291699910624281</v>
      </c>
      <c r="AJ37" s="304">
        <v>0.5176134391583268</v>
      </c>
      <c r="AK37" s="306"/>
      <c r="AL37" s="304">
        <v>0.55143616852576327</v>
      </c>
      <c r="AM37" s="304">
        <v>0.24995593889318959</v>
      </c>
      <c r="AN37" s="304">
        <v>0.12441636047962495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0.38079096959120062</v>
      </c>
      <c r="C38" s="304">
        <f t="shared" si="64"/>
        <v>0.37367783416175387</v>
      </c>
      <c r="D38" s="304">
        <f t="shared" si="65"/>
        <v>0.36507561303478653</v>
      </c>
      <c r="E38" s="304"/>
      <c r="F38" s="304">
        <v>6.8528458275380526E-3</v>
      </c>
      <c r="G38" s="304">
        <v>9.4994934235110677E-3</v>
      </c>
      <c r="H38" s="304">
        <v>1.6363054465153841E-2</v>
      </c>
      <c r="I38" s="304"/>
      <c r="J38" s="304">
        <v>5.9007804461223886E-3</v>
      </c>
      <c r="K38" s="304">
        <v>6.7913062147793779E-3</v>
      </c>
      <c r="L38" s="304">
        <v>8.3372187307753885E-3</v>
      </c>
      <c r="M38" s="304"/>
      <c r="N38" s="304">
        <v>4.3613860697451441E-2</v>
      </c>
      <c r="O38" s="304">
        <v>4.4162366316602274E-2</v>
      </c>
      <c r="P38" s="304">
        <v>4.5883294266871211E-2</v>
      </c>
      <c r="Q38" s="306"/>
      <c r="R38" s="304">
        <v>1.1394734601614234E-2</v>
      </c>
      <c r="S38" s="304">
        <v>1.0080496895557376E-2</v>
      </c>
      <c r="T38" s="304">
        <v>9.965033018626928E-3</v>
      </c>
      <c r="U38" s="306"/>
      <c r="V38" s="304">
        <v>2.6626383249780186E-2</v>
      </c>
      <c r="W38" s="304">
        <v>2.4025688932792253E-2</v>
      </c>
      <c r="X38" s="304">
        <v>2.3704886936043109E-2</v>
      </c>
      <c r="Y38" s="306"/>
      <c r="Z38" s="304">
        <v>4.956692011072103E-2</v>
      </c>
      <c r="AA38" s="304">
        <v>4.4296830863776629E-2</v>
      </c>
      <c r="AB38" s="304">
        <v>3.8539584748260289E-2</v>
      </c>
      <c r="AC38" s="306"/>
      <c r="AD38" s="304">
        <v>8.1250735723870468E-2</v>
      </c>
      <c r="AE38" s="304">
        <v>8.2583753598316989E-2</v>
      </c>
      <c r="AF38" s="304">
        <v>7.1451093017024112E-2</v>
      </c>
      <c r="AG38" s="306"/>
      <c r="AH38" s="304">
        <v>0.11763547150009399</v>
      </c>
      <c r="AI38" s="304">
        <v>0.11743510583447694</v>
      </c>
      <c r="AJ38" s="304">
        <v>0.11574503541053277</v>
      </c>
      <c r="AK38" s="306"/>
      <c r="AL38" s="304">
        <v>3.7949237434008784E-2</v>
      </c>
      <c r="AM38" s="304">
        <v>3.4802792081940967E-2</v>
      </c>
      <c r="AN38" s="304">
        <v>3.508641244149887E-2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1.0355328237121253</v>
      </c>
      <c r="C39" s="304">
        <f t="shared" si="64"/>
        <v>1.0259938562716782</v>
      </c>
      <c r="D39" s="304">
        <f t="shared" si="65"/>
        <v>1.0030407392277494</v>
      </c>
      <c r="E39" s="304"/>
      <c r="F39" s="304">
        <v>5.6240298187771381E-3</v>
      </c>
      <c r="G39" s="304">
        <v>7.7603945518062026E-3</v>
      </c>
      <c r="H39" s="304">
        <v>1.1507741775373557E-2</v>
      </c>
      <c r="I39" s="304"/>
      <c r="J39" s="304">
        <v>5.4494332586634962E-2</v>
      </c>
      <c r="K39" s="304">
        <v>7.5333083147771138E-2</v>
      </c>
      <c r="L39" s="304">
        <v>0.10365151890120805</v>
      </c>
      <c r="M39" s="304"/>
      <c r="N39" s="304">
        <v>0.19469599519969424</v>
      </c>
      <c r="O39" s="304">
        <v>0.20904266955056142</v>
      </c>
      <c r="P39" s="304">
        <v>0.23405612158681083</v>
      </c>
      <c r="Q39" s="306"/>
      <c r="R39" s="304">
        <v>6.2734115514224267E-2</v>
      </c>
      <c r="S39" s="304">
        <v>7.0545333534074814E-2</v>
      </c>
      <c r="T39" s="304">
        <v>8.2365733985994435E-2</v>
      </c>
      <c r="U39" s="306"/>
      <c r="V39" s="304">
        <v>6.8023294024486661E-2</v>
      </c>
      <c r="W39" s="304">
        <v>7.1893682082440041E-2</v>
      </c>
      <c r="X39" s="304">
        <v>7.9032216901910854E-2</v>
      </c>
      <c r="Y39" s="306"/>
      <c r="Z39" s="304">
        <v>0.22763568881487345</v>
      </c>
      <c r="AA39" s="304">
        <v>0.21227719254671681</v>
      </c>
      <c r="AB39" s="304">
        <v>0.17743587997770816</v>
      </c>
      <c r="AC39" s="306"/>
      <c r="AD39" s="304">
        <v>0.18971219304356424</v>
      </c>
      <c r="AE39" s="304">
        <v>0.2022065797486611</v>
      </c>
      <c r="AF39" s="304">
        <v>0.20108392820722418</v>
      </c>
      <c r="AG39" s="306"/>
      <c r="AH39" s="304">
        <v>0.12887989125694993</v>
      </c>
      <c r="AI39" s="304">
        <v>9.7595544517886365E-2</v>
      </c>
      <c r="AJ39" s="304">
        <v>4.4224446762614535E-2</v>
      </c>
      <c r="AK39" s="306"/>
      <c r="AL39" s="304">
        <v>0.10373328345292056</v>
      </c>
      <c r="AM39" s="304">
        <v>7.9339376591760352E-2</v>
      </c>
      <c r="AN39" s="304">
        <v>6.968315112890483E-2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6.3973845532991307</v>
      </c>
      <c r="C40" s="304">
        <f t="shared" si="64"/>
        <v>6.2576392850598399</v>
      </c>
      <c r="D40" s="304">
        <f t="shared" si="65"/>
        <v>5.5200802939441624</v>
      </c>
      <c r="E40" s="304"/>
      <c r="F40" s="304">
        <v>8.3672716601072448E-4</v>
      </c>
      <c r="G40" s="304">
        <v>1.0516687544021815E-3</v>
      </c>
      <c r="H40" s="304">
        <v>1.5059858878329626E-3</v>
      </c>
      <c r="I40" s="304"/>
      <c r="J40" s="304">
        <v>7.5957062732087938E-2</v>
      </c>
      <c r="K40" s="304">
        <v>0.12529662377213113</v>
      </c>
      <c r="L40" s="304">
        <v>0.22901379195986607</v>
      </c>
      <c r="M40" s="304"/>
      <c r="N40" s="304">
        <v>0.18979009580668363</v>
      </c>
      <c r="O40" s="304">
        <v>0.25183223196242061</v>
      </c>
      <c r="P40" s="304">
        <v>0.35399445854744388</v>
      </c>
      <c r="Q40" s="306"/>
      <c r="R40" s="305">
        <v>0.10537832364803656</v>
      </c>
      <c r="S40" s="305">
        <v>0.11944236398243496</v>
      </c>
      <c r="T40" s="305">
        <v>0.13303844423687639</v>
      </c>
      <c r="U40" s="306"/>
      <c r="V40" s="305">
        <v>0.20372715130008653</v>
      </c>
      <c r="W40" s="305">
        <v>0.23855551137727438</v>
      </c>
      <c r="X40" s="305">
        <v>0.25270966126841471</v>
      </c>
      <c r="Y40" s="306"/>
      <c r="Z40" s="305">
        <v>1.4335401240814372</v>
      </c>
      <c r="AA40" s="305">
        <v>1.6868369227146207</v>
      </c>
      <c r="AB40" s="305">
        <v>1.7946749652060534</v>
      </c>
      <c r="AC40" s="306"/>
      <c r="AD40" s="305">
        <v>1.9749339733519264</v>
      </c>
      <c r="AE40" s="305">
        <v>2.3222024040534235</v>
      </c>
      <c r="AF40" s="305">
        <v>2.1507333957104877</v>
      </c>
      <c r="AG40" s="306"/>
      <c r="AH40" s="305">
        <v>1.4578946477747277</v>
      </c>
      <c r="AI40" s="305">
        <v>1.2170438081035868</v>
      </c>
      <c r="AJ40" s="305">
        <v>0.51722969999584167</v>
      </c>
      <c r="AK40" s="306"/>
      <c r="AL40" s="305">
        <v>0.95532644743813377</v>
      </c>
      <c r="AM40" s="305">
        <v>0.29537775033954494</v>
      </c>
      <c r="AN40" s="305">
        <v>8.7179891131346596E-2</v>
      </c>
    </row>
    <row r="41" spans="1:40" x14ac:dyDescent="0.2">
      <c r="A41" s="39" t="str">
        <f t="shared" si="63"/>
        <v>Elementary occupations</v>
      </c>
      <c r="B41" s="307">
        <f t="shared" si="66"/>
        <v>1.8582898913727171</v>
      </c>
      <c r="C41" s="307">
        <f t="shared" si="64"/>
        <v>2.1457282714324961</v>
      </c>
      <c r="D41" s="307">
        <f>SUM(H41,L41,P41,T41,X41,AB41,AF41,AJ41,AN41)</f>
        <v>1.9806362476042207</v>
      </c>
      <c r="E41" s="307"/>
      <c r="F41" s="307">
        <v>3.8469480881339582E-3</v>
      </c>
      <c r="G41" s="307">
        <v>4.3734797257457877E-3</v>
      </c>
      <c r="H41" s="307">
        <v>6.1544889896273675E-3</v>
      </c>
      <c r="I41" s="307"/>
      <c r="J41" s="307">
        <v>2.3953129521021872E-2</v>
      </c>
      <c r="K41" s="307">
        <v>3.5551195685664817E-2</v>
      </c>
      <c r="L41" s="307">
        <v>5.4325057510047133E-2</v>
      </c>
      <c r="M41" s="307"/>
      <c r="N41" s="307">
        <v>7.0994369613741101E-2</v>
      </c>
      <c r="O41" s="307">
        <v>0.1264516757655616</v>
      </c>
      <c r="P41" s="307">
        <v>0.18170168642296378</v>
      </c>
      <c r="Q41" s="308"/>
      <c r="R41" s="307">
        <v>4.8397739769950994E-2</v>
      </c>
      <c r="S41" s="307">
        <v>7.4663104525160742E-2</v>
      </c>
      <c r="T41" s="307">
        <v>0.1038533617293219</v>
      </c>
      <c r="U41" s="308"/>
      <c r="V41" s="307">
        <v>3.4924091165948051E-2</v>
      </c>
      <c r="W41" s="307">
        <v>5.5647343308667135E-2</v>
      </c>
      <c r="X41" s="307">
        <v>7.1291517075089406E-2</v>
      </c>
      <c r="Y41" s="308"/>
      <c r="Z41" s="307">
        <v>0.21775142843430129</v>
      </c>
      <c r="AA41" s="307">
        <v>0.29274471630238502</v>
      </c>
      <c r="AB41" s="307">
        <v>0.30554301223400204</v>
      </c>
      <c r="AC41" s="308"/>
      <c r="AD41" s="307">
        <v>0.48507417662682495</v>
      </c>
      <c r="AE41" s="307">
        <v>0.66398951828754049</v>
      </c>
      <c r="AF41" s="307">
        <v>0.63410202015177131</v>
      </c>
      <c r="AG41" s="308"/>
      <c r="AH41" s="307">
        <v>0.62877314099013659</v>
      </c>
      <c r="AI41" s="307">
        <v>0.68080203420435836</v>
      </c>
      <c r="AJ41" s="307">
        <v>0.50477991811869538</v>
      </c>
      <c r="AK41" s="308"/>
      <c r="AL41" s="307">
        <v>0.34457486716265817</v>
      </c>
      <c r="AM41" s="307">
        <v>0.21150520362741218</v>
      </c>
      <c r="AN41" s="307">
        <v>0.11888518537270253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Worcestershire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21.763999999999982</v>
      </c>
      <c r="C50" s="305">
        <f>SUM(C51:C59)</f>
        <v>21.706999999999997</v>
      </c>
      <c r="D50" s="305">
        <f>SUM(D51:D59)</f>
        <v>22.097999999999967</v>
      </c>
      <c r="E50" s="304"/>
      <c r="F50" s="305">
        <f>SUM(F51:F59)</f>
        <v>5.0187528247977634E-2</v>
      </c>
      <c r="G50" s="305">
        <f>SUM(G51:G59)</f>
        <v>6.8222750806626917E-2</v>
      </c>
      <c r="H50" s="305">
        <f>SUM(H51:H59)</f>
        <v>0.12397490479078423</v>
      </c>
      <c r="I50" s="304"/>
      <c r="J50" s="305">
        <f>SUM(J51:J59)</f>
        <v>0.83564418227769321</v>
      </c>
      <c r="K50" s="305">
        <f>SUM(K51:K59)</f>
        <v>1.1263030208790756</v>
      </c>
      <c r="L50" s="305">
        <f>SUM(L51:L59)</f>
        <v>1.8274575189939586</v>
      </c>
      <c r="M50" s="304"/>
      <c r="N50" s="305">
        <f>SUM(N51:N59)</f>
        <v>1.6888560999296411</v>
      </c>
      <c r="O50" s="305">
        <f>SUM(O51:O59)</f>
        <v>1.7771364380888843</v>
      </c>
      <c r="P50" s="305">
        <f>SUM(P51:P59)</f>
        <v>2.051978105051838</v>
      </c>
      <c r="Q50" s="304"/>
      <c r="R50" s="305">
        <f>SUM(R51:R59)</f>
        <v>0.65326451651385975</v>
      </c>
      <c r="S50" s="305">
        <f>SUM(S51:S59)</f>
        <v>0.69807360790278072</v>
      </c>
      <c r="T50" s="305">
        <f>SUM(T51:T59)</f>
        <v>0.86857354503123829</v>
      </c>
      <c r="U50" s="304"/>
      <c r="V50" s="305">
        <f>SUM(V51:V59)</f>
        <v>1.2857474791254124</v>
      </c>
      <c r="W50" s="305">
        <f>SUM(W51:W59)</f>
        <v>1.3313113020022176</v>
      </c>
      <c r="X50" s="305">
        <f>SUM(X51:X59)</f>
        <v>1.5923222589404751</v>
      </c>
      <c r="Y50" s="304"/>
      <c r="Z50" s="305">
        <f>SUM(Z51:Z59)</f>
        <v>6.5238628288205085</v>
      </c>
      <c r="AA50" s="305">
        <f>SUM(AA51:AA59)</f>
        <v>6.7143161894067607</v>
      </c>
      <c r="AB50" s="305">
        <f>SUM(AB51:AB59)</f>
        <v>7.0509920844268059</v>
      </c>
      <c r="AC50" s="304"/>
      <c r="AD50" s="305">
        <f>SUM(AD51:AD59)</f>
        <v>5.6383906700475297</v>
      </c>
      <c r="AE50" s="305">
        <f>SUM(AE51:AE59)</f>
        <v>6.1590849940281496</v>
      </c>
      <c r="AF50" s="305">
        <f>SUM(AF51:AF59)</f>
        <v>6.1916774754629991</v>
      </c>
      <c r="AG50" s="304"/>
      <c r="AH50" s="305">
        <f>SUM(AH51:AH59)</f>
        <v>3.2389335154227585</v>
      </c>
      <c r="AI50" s="305">
        <f>SUM(AI51:AI59)</f>
        <v>2.8563561527988446</v>
      </c>
      <c r="AJ50" s="305">
        <f>SUM(AJ51:AJ59)</f>
        <v>2.0694813044706102</v>
      </c>
      <c r="AK50" s="304"/>
      <c r="AL50" s="305">
        <f>SUM(AL51:AL59)</f>
        <v>1.849113179614595</v>
      </c>
      <c r="AM50" s="305">
        <f>SUM(AM51:AM59)</f>
        <v>0.97619554408665954</v>
      </c>
      <c r="AN50" s="305">
        <f>SUM(AN51:AN59)</f>
        <v>0.3215428028312573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1.9747794865033237</v>
      </c>
      <c r="C51" s="304">
        <f t="shared" ref="C51:D51" si="68">SUM(G51,K51,O51,S51,W51,AA51,AE51,AI51,AM51)</f>
        <v>1.7614222319504182</v>
      </c>
      <c r="D51" s="304">
        <f t="shared" si="68"/>
        <v>2.0155257847979549</v>
      </c>
      <c r="E51" s="304"/>
      <c r="F51" s="304">
        <v>5.0548000321693288E-3</v>
      </c>
      <c r="G51" s="304">
        <v>6.4024846289447478E-3</v>
      </c>
      <c r="H51" s="304">
        <v>1.0976632203509994E-2</v>
      </c>
      <c r="I51" s="304"/>
      <c r="J51" s="304">
        <v>0.20378485526893048</v>
      </c>
      <c r="K51" s="304">
        <v>0.2427805939357936</v>
      </c>
      <c r="L51" s="304">
        <v>0.42177716304703466</v>
      </c>
      <c r="M51" s="304"/>
      <c r="N51" s="304">
        <v>0.32276328147660871</v>
      </c>
      <c r="O51" s="304">
        <v>0.28898420917414103</v>
      </c>
      <c r="P51" s="304">
        <v>0.30824832841167948</v>
      </c>
      <c r="Q51" s="304"/>
      <c r="R51" s="304">
        <v>9.5084230562167499E-2</v>
      </c>
      <c r="S51" s="304">
        <v>8.267221027021486E-2</v>
      </c>
      <c r="T51" s="304">
        <v>8.9675593738775067E-2</v>
      </c>
      <c r="U51" s="304"/>
      <c r="V51" s="304">
        <v>0.20960765329691422</v>
      </c>
      <c r="W51" s="304">
        <v>0.18657228115835009</v>
      </c>
      <c r="X51" s="304">
        <v>0.21620512358750352</v>
      </c>
      <c r="Y51" s="304"/>
      <c r="Z51" s="304">
        <v>0.50637701079910358</v>
      </c>
      <c r="AA51" s="304">
        <v>0.45784908707722938</v>
      </c>
      <c r="AB51" s="304">
        <v>0.57777415098561247</v>
      </c>
      <c r="AC51" s="304"/>
      <c r="AD51" s="304">
        <v>0.28915306401957125</v>
      </c>
      <c r="AE51" s="304">
        <v>0.25064412140070347</v>
      </c>
      <c r="AF51" s="304">
        <v>0.22071817603013988</v>
      </c>
      <c r="AG51" s="304"/>
      <c r="AH51" s="304">
        <v>0.19613147369486408</v>
      </c>
      <c r="AI51" s="304">
        <v>0.1460895991877654</v>
      </c>
      <c r="AJ51" s="304">
        <v>9.9941427726209384E-2</v>
      </c>
      <c r="AK51" s="304"/>
      <c r="AL51" s="304">
        <v>0.1468231173529945</v>
      </c>
      <c r="AM51" s="304">
        <v>9.9427645117275434E-2</v>
      </c>
      <c r="AN51" s="304">
        <v>7.0209189067490088E-2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2.5764135156576478</v>
      </c>
      <c r="C52" s="304">
        <f t="shared" ref="C52:C59" si="70">SUM(G52,K52,O52,S52,W52,AA52,AE52,AI52,AM52)</f>
        <v>2.7730620654139373</v>
      </c>
      <c r="D52" s="304">
        <f t="shared" ref="D52:D59" si="71">SUM(H52,L52,P52,T52,X52,AB52,AF52,AJ52,AN52)</f>
        <v>3.2093321108967157</v>
      </c>
      <c r="E52" s="304"/>
      <c r="F52" s="304">
        <v>2.3384292708557446E-2</v>
      </c>
      <c r="G52" s="304">
        <v>3.0581096633523087E-2</v>
      </c>
      <c r="H52" s="304">
        <v>4.2697106582599668E-2</v>
      </c>
      <c r="I52" s="304"/>
      <c r="J52" s="304">
        <v>0.31121939368413315</v>
      </c>
      <c r="K52" s="304">
        <v>0.4328448511360774</v>
      </c>
      <c r="L52" s="304">
        <v>0.66926230702100609</v>
      </c>
      <c r="M52" s="304"/>
      <c r="N52" s="304">
        <v>0.51431362828988425</v>
      </c>
      <c r="O52" s="304">
        <v>0.49657724430558936</v>
      </c>
      <c r="P52" s="304">
        <v>0.50432474170790187</v>
      </c>
      <c r="Q52" s="304"/>
      <c r="R52" s="304">
        <v>7.8748212896015982E-2</v>
      </c>
      <c r="S52" s="304">
        <v>6.1395311973991527E-2</v>
      </c>
      <c r="T52" s="304">
        <v>6.8118836804503216E-2</v>
      </c>
      <c r="U52" s="304"/>
      <c r="V52" s="304">
        <v>0.21779151166247998</v>
      </c>
      <c r="W52" s="304">
        <v>0.18360203669436659</v>
      </c>
      <c r="X52" s="304">
        <v>0.13930830537819133</v>
      </c>
      <c r="Y52" s="304"/>
      <c r="Z52" s="304">
        <v>0.74847133662220666</v>
      </c>
      <c r="AA52" s="304">
        <v>0.85685849959577542</v>
      </c>
      <c r="AB52" s="304">
        <v>1.0935006384594834</v>
      </c>
      <c r="AC52" s="304"/>
      <c r="AD52" s="304">
        <v>0.42881102684837913</v>
      </c>
      <c r="AE52" s="304">
        <v>0.51327475892247254</v>
      </c>
      <c r="AF52" s="304">
        <v>0.57446116948785242</v>
      </c>
      <c r="AG52" s="304"/>
      <c r="AH52" s="304">
        <v>0.14973130867081227</v>
      </c>
      <c r="AI52" s="304">
        <v>0.12763112416478006</v>
      </c>
      <c r="AJ52" s="304">
        <v>8.4486691047325993E-2</v>
      </c>
      <c r="AK52" s="304"/>
      <c r="AL52" s="304">
        <v>0.10394280427517932</v>
      </c>
      <c r="AM52" s="304">
        <v>7.029714198736102E-2</v>
      </c>
      <c r="AN52" s="304">
        <v>3.3172314407851226E-2</v>
      </c>
    </row>
    <row r="53" spans="1:40" x14ac:dyDescent="0.2">
      <c r="A53" s="13" t="str">
        <f t="shared" si="67"/>
        <v>Associate professional occupations</v>
      </c>
      <c r="B53" s="304">
        <f t="shared" si="69"/>
        <v>1.1938358562044198</v>
      </c>
      <c r="C53" s="304">
        <f t="shared" si="70"/>
        <v>1.1468020426725167</v>
      </c>
      <c r="D53" s="304">
        <f t="shared" si="71"/>
        <v>1.2744271299807548</v>
      </c>
      <c r="E53" s="304"/>
      <c r="F53" s="304">
        <v>2.7338775911561163E-3</v>
      </c>
      <c r="G53" s="304">
        <v>3.4300409567052234E-3</v>
      </c>
      <c r="H53" s="304">
        <v>5.9333143433150841E-3</v>
      </c>
      <c r="I53" s="304"/>
      <c r="J53" s="304">
        <v>9.48349230874731E-2</v>
      </c>
      <c r="K53" s="304">
        <v>0.12568344030118661</v>
      </c>
      <c r="L53" s="304">
        <v>0.2144337308825304</v>
      </c>
      <c r="M53" s="304"/>
      <c r="N53" s="304">
        <v>0.1916393388264688</v>
      </c>
      <c r="O53" s="304">
        <v>0.19005685484299001</v>
      </c>
      <c r="P53" s="304">
        <v>0.21439925002905533</v>
      </c>
      <c r="Q53" s="304"/>
      <c r="R53" s="304">
        <v>8.3571537458079839E-2</v>
      </c>
      <c r="S53" s="304">
        <v>8.8234951688544977E-2</v>
      </c>
      <c r="T53" s="304">
        <v>0.11034711916431703</v>
      </c>
      <c r="U53" s="304"/>
      <c r="V53" s="304">
        <v>0.17296487187434251</v>
      </c>
      <c r="W53" s="304">
        <v>0.16640579424951063</v>
      </c>
      <c r="X53" s="304">
        <v>0.19592370307065435</v>
      </c>
      <c r="Y53" s="304"/>
      <c r="Z53" s="304">
        <v>0.22381155172787856</v>
      </c>
      <c r="AA53" s="304">
        <v>0.18559019084885256</v>
      </c>
      <c r="AB53" s="304">
        <v>0.17373942124783737</v>
      </c>
      <c r="AC53" s="304"/>
      <c r="AD53" s="304">
        <v>0.21078748778224995</v>
      </c>
      <c r="AE53" s="304">
        <v>0.20902417305613563</v>
      </c>
      <c r="AF53" s="304">
        <v>0.22456174300858198</v>
      </c>
      <c r="AG53" s="304"/>
      <c r="AH53" s="304">
        <v>0.16836517765954073</v>
      </c>
      <c r="AI53" s="304">
        <v>0.15073069587024882</v>
      </c>
      <c r="AJ53" s="304">
        <v>0.11448173179979738</v>
      </c>
      <c r="AK53" s="304"/>
      <c r="AL53" s="304">
        <v>4.5127090197230005E-2</v>
      </c>
      <c r="AM53" s="304">
        <v>2.7645900858342187E-2</v>
      </c>
      <c r="AN53" s="304">
        <v>2.0607116434665666E-2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1.7057318882273447</v>
      </c>
      <c r="C54" s="304">
        <f t="shared" si="70"/>
        <v>1.6635867579204906</v>
      </c>
      <c r="D54" s="304">
        <f t="shared" si="71"/>
        <v>1.590611567461794</v>
      </c>
      <c r="E54" s="304"/>
      <c r="F54" s="304">
        <v>1.3648486213174724E-2</v>
      </c>
      <c r="G54" s="304">
        <v>2.039923304974579E-2</v>
      </c>
      <c r="H54" s="304">
        <v>5.2133042395309248E-2</v>
      </c>
      <c r="I54" s="304"/>
      <c r="J54" s="304">
        <v>9.4828174797238235E-2</v>
      </c>
      <c r="K54" s="304">
        <v>0.13592994677219541</v>
      </c>
      <c r="L54" s="304">
        <v>0.21243103969921112</v>
      </c>
      <c r="M54" s="304"/>
      <c r="N54" s="304">
        <v>0.26294866415659879</v>
      </c>
      <c r="O54" s="304">
        <v>0.31567602696601338</v>
      </c>
      <c r="P54" s="304">
        <v>0.41335079933169255</v>
      </c>
      <c r="Q54" s="304"/>
      <c r="R54" s="304">
        <v>0.16550102946032655</v>
      </c>
      <c r="S54" s="304">
        <v>0.18581665959838506</v>
      </c>
      <c r="T54" s="304">
        <v>0.24595795442234414</v>
      </c>
      <c r="U54" s="304"/>
      <c r="V54" s="304">
        <v>9.0615243370316984E-2</v>
      </c>
      <c r="W54" s="304">
        <v>9.8048883210236151E-2</v>
      </c>
      <c r="X54" s="304">
        <v>0.14567368400669861</v>
      </c>
      <c r="Y54" s="304"/>
      <c r="Z54" s="304">
        <v>0.28977858962701603</v>
      </c>
      <c r="AA54" s="304">
        <v>0.25932501685072634</v>
      </c>
      <c r="AB54" s="304">
        <v>0.18668699782316081</v>
      </c>
      <c r="AC54" s="304"/>
      <c r="AD54" s="304">
        <v>0.27455528535942336</v>
      </c>
      <c r="AE54" s="304">
        <v>0.22029319320965993</v>
      </c>
      <c r="AF54" s="304">
        <v>0.10795336104151211</v>
      </c>
      <c r="AG54" s="304"/>
      <c r="AH54" s="304">
        <v>0.38887601346026096</v>
      </c>
      <c r="AI54" s="304">
        <v>0.37958736118496739</v>
      </c>
      <c r="AJ54" s="304">
        <v>0.21954739256782121</v>
      </c>
      <c r="AK54" s="304"/>
      <c r="AL54" s="304">
        <v>0.12498040178298911</v>
      </c>
      <c r="AM54" s="304">
        <v>4.8510437078561106E-2</v>
      </c>
      <c r="AN54" s="304">
        <v>6.8772961740439422E-3</v>
      </c>
    </row>
    <row r="55" spans="1:40" x14ac:dyDescent="0.2">
      <c r="A55" s="13" t="str">
        <f t="shared" si="67"/>
        <v>Skilled trades occupations</v>
      </c>
      <c r="B55" s="304">
        <f t="shared" si="69"/>
        <v>10.883841217863241</v>
      </c>
      <c r="C55" s="304">
        <f t="shared" si="70"/>
        <v>10.725875225236177</v>
      </c>
      <c r="D55" s="304">
        <f t="shared" si="71"/>
        <v>10.039368328746997</v>
      </c>
      <c r="E55" s="304"/>
      <c r="F55" s="304">
        <v>1.1595285799570099E-3</v>
      </c>
      <c r="G55" s="304">
        <v>1.5569416619906388E-3</v>
      </c>
      <c r="H55" s="304">
        <v>2.0820743512424025E-3</v>
      </c>
      <c r="I55" s="304"/>
      <c r="J55" s="304">
        <v>7.7682711439237745E-2</v>
      </c>
      <c r="K55" s="304">
        <v>0.11087293944426749</v>
      </c>
      <c r="L55" s="304">
        <v>0.17409808769026899</v>
      </c>
      <c r="M55" s="304"/>
      <c r="N55" s="304">
        <v>0.27939841045216329</v>
      </c>
      <c r="O55" s="304">
        <v>0.3398543057014175</v>
      </c>
      <c r="P55" s="304">
        <v>0.41885263148297541</v>
      </c>
      <c r="Q55" s="304"/>
      <c r="R55" s="304">
        <v>0.1783247833538949</v>
      </c>
      <c r="S55" s="304">
        <v>0.21228396544537603</v>
      </c>
      <c r="T55" s="304">
        <v>0.25920934530864298</v>
      </c>
      <c r="U55" s="304"/>
      <c r="V55" s="304">
        <v>0.46523988724157239</v>
      </c>
      <c r="W55" s="304">
        <v>0.53451416535907281</v>
      </c>
      <c r="X55" s="304">
        <v>0.68889256863963</v>
      </c>
      <c r="Y55" s="304"/>
      <c r="Z55" s="304">
        <v>3.8528630763568814</v>
      </c>
      <c r="AA55" s="304">
        <v>3.8570269609072882</v>
      </c>
      <c r="AB55" s="304">
        <v>3.5766858370046331</v>
      </c>
      <c r="AC55" s="304"/>
      <c r="AD55" s="304">
        <v>3.4193712832505607</v>
      </c>
      <c r="AE55" s="304">
        <v>3.7641183708676955</v>
      </c>
      <c r="AF55" s="304">
        <v>3.7284425981632845</v>
      </c>
      <c r="AG55" s="304"/>
      <c r="AH55" s="304">
        <v>1.5645124752897375</v>
      </c>
      <c r="AI55" s="304">
        <v>1.3637767075939942</v>
      </c>
      <c r="AJ55" s="304">
        <v>1.0779884076372535</v>
      </c>
      <c r="AK55" s="304"/>
      <c r="AL55" s="304">
        <v>1.0452890618992361</v>
      </c>
      <c r="AM55" s="304">
        <v>0.54187086825507447</v>
      </c>
      <c r="AN55" s="304">
        <v>0.11311677846906612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4.9375983928970774E-2</v>
      </c>
      <c r="C56" s="304">
        <f t="shared" si="70"/>
        <v>4.5311322692790701E-2</v>
      </c>
      <c r="D56" s="304">
        <f t="shared" si="71"/>
        <v>4.9074495025828627E-2</v>
      </c>
      <c r="E56" s="304"/>
      <c r="F56" s="304">
        <v>2.1103440005761289E-5</v>
      </c>
      <c r="G56" s="304">
        <v>2.5888183817242227E-5</v>
      </c>
      <c r="H56" s="304">
        <v>5.7218373295296801E-5</v>
      </c>
      <c r="I56" s="304"/>
      <c r="J56" s="304">
        <v>2.9045741014647316E-3</v>
      </c>
      <c r="K56" s="304">
        <v>3.3449300845009773E-3</v>
      </c>
      <c r="L56" s="304">
        <v>4.5941750570773956E-3</v>
      </c>
      <c r="M56" s="304"/>
      <c r="N56" s="304">
        <v>3.3284691121078054E-3</v>
      </c>
      <c r="O56" s="304">
        <v>3.1344782779373446E-3</v>
      </c>
      <c r="P56" s="304">
        <v>3.6241002104143104E-3</v>
      </c>
      <c r="Q56" s="304"/>
      <c r="R56" s="304">
        <v>6.6430102227692733E-4</v>
      </c>
      <c r="S56" s="304">
        <v>6.4135465126364047E-4</v>
      </c>
      <c r="T56" s="304">
        <v>7.711903418236095E-4</v>
      </c>
      <c r="U56" s="304"/>
      <c r="V56" s="304">
        <v>1.4351738808903529E-3</v>
      </c>
      <c r="W56" s="304">
        <v>1.4060494393817286E-3</v>
      </c>
      <c r="X56" s="304">
        <v>1.5697673696523768E-3</v>
      </c>
      <c r="Y56" s="304"/>
      <c r="Z56" s="304">
        <v>1.7559707609068068E-2</v>
      </c>
      <c r="AA56" s="304">
        <v>1.8979079003493129E-2</v>
      </c>
      <c r="AB56" s="304">
        <v>2.3397296385409591E-2</v>
      </c>
      <c r="AC56" s="304"/>
      <c r="AD56" s="304">
        <v>5.4582688496744294E-3</v>
      </c>
      <c r="AE56" s="304">
        <v>5.03229327624593E-3</v>
      </c>
      <c r="AF56" s="304">
        <v>5.7179604709335563E-3</v>
      </c>
      <c r="AG56" s="304"/>
      <c r="AH56" s="304">
        <v>9.2752411884725831E-3</v>
      </c>
      <c r="AI56" s="304">
        <v>7.3033638242421461E-3</v>
      </c>
      <c r="AJ56" s="304">
        <v>6.3271103580411856E-3</v>
      </c>
      <c r="AK56" s="304"/>
      <c r="AL56" s="304">
        <v>8.7291447250101139E-3</v>
      </c>
      <c r="AM56" s="304">
        <v>5.4438859519085597E-3</v>
      </c>
      <c r="AN56" s="304">
        <v>3.0156764591813051E-3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0.41024530432178974</v>
      </c>
      <c r="C57" s="304">
        <f t="shared" si="70"/>
        <v>0.42116630429957391</v>
      </c>
      <c r="D57" s="304">
        <f t="shared" si="71"/>
        <v>0.43382002404611547</v>
      </c>
      <c r="E57" s="304"/>
      <c r="F57" s="304">
        <v>7.4518025938386683E-4</v>
      </c>
      <c r="G57" s="304">
        <v>1.0316758699585691E-3</v>
      </c>
      <c r="H57" s="304">
        <v>2.0835525659248875E-3</v>
      </c>
      <c r="I57" s="304"/>
      <c r="J57" s="304">
        <v>2.305874812472514E-2</v>
      </c>
      <c r="K57" s="304">
        <v>2.9924183972616772E-2</v>
      </c>
      <c r="L57" s="304">
        <v>4.3413946661617062E-2</v>
      </c>
      <c r="M57" s="304"/>
      <c r="N57" s="304">
        <v>6.5343209901357377E-2</v>
      </c>
      <c r="O57" s="304">
        <v>7.3302911059840575E-2</v>
      </c>
      <c r="P57" s="304">
        <v>8.5458271175114023E-2</v>
      </c>
      <c r="Q57" s="304"/>
      <c r="R57" s="304">
        <v>1.8796246209138629E-2</v>
      </c>
      <c r="S57" s="304">
        <v>2.3012953361728799E-2</v>
      </c>
      <c r="T57" s="304">
        <v>2.78042882001765E-2</v>
      </c>
      <c r="U57" s="304"/>
      <c r="V57" s="304">
        <v>2.380867575201847E-2</v>
      </c>
      <c r="W57" s="304">
        <v>2.6676159348785009E-2</v>
      </c>
      <c r="X57" s="304">
        <v>3.0521209730495869E-2</v>
      </c>
      <c r="Y57" s="304"/>
      <c r="Z57" s="304">
        <v>0.14673924913500452</v>
      </c>
      <c r="AA57" s="304">
        <v>0.15841026668557204</v>
      </c>
      <c r="AB57" s="304">
        <v>0.17650074772072122</v>
      </c>
      <c r="AC57" s="304"/>
      <c r="AD57" s="304">
        <v>2.5520245202113139E-2</v>
      </c>
      <c r="AE57" s="304">
        <v>2.3236615113059023E-2</v>
      </c>
      <c r="AF57" s="304">
        <v>1.2774157921897209E-2</v>
      </c>
      <c r="AG57" s="304"/>
      <c r="AH57" s="304">
        <v>4.2280129384983614E-2</v>
      </c>
      <c r="AI57" s="304">
        <v>3.6384080851928714E-2</v>
      </c>
      <c r="AJ57" s="304">
        <v>1.7185153358970293E-2</v>
      </c>
      <c r="AK57" s="304"/>
      <c r="AL57" s="304">
        <v>6.3953620353064969E-2</v>
      </c>
      <c r="AM57" s="304">
        <v>4.9187458036084382E-2</v>
      </c>
      <c r="AN57" s="304">
        <v>3.8078696711198338E-2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1.6205950333194772</v>
      </c>
      <c r="C58" s="304">
        <f t="shared" si="70"/>
        <v>1.719202826785341</v>
      </c>
      <c r="D58" s="304">
        <f t="shared" si="71"/>
        <v>1.816493094760729</v>
      </c>
      <c r="E58" s="304"/>
      <c r="F58" s="304">
        <v>3.3253172003699987E-3</v>
      </c>
      <c r="G58" s="304">
        <v>4.6633562464028716E-3</v>
      </c>
      <c r="H58" s="304">
        <v>7.7669019545613767E-3</v>
      </c>
      <c r="I58" s="304"/>
      <c r="J58" s="304">
        <v>1.6321967974257192E-2</v>
      </c>
      <c r="K58" s="304">
        <v>2.6745840522106018E-2</v>
      </c>
      <c r="L58" s="304">
        <v>5.2408419373146442E-2</v>
      </c>
      <c r="M58" s="304"/>
      <c r="N58" s="304">
        <v>2.7376964845659334E-2</v>
      </c>
      <c r="O58" s="304">
        <v>3.8243520942719753E-2</v>
      </c>
      <c r="P58" s="304">
        <v>6.352365628867454E-2</v>
      </c>
      <c r="Q58" s="304"/>
      <c r="R58" s="304">
        <v>2.59823833624079E-2</v>
      </c>
      <c r="S58" s="304">
        <v>3.6478449200399048E-2</v>
      </c>
      <c r="T58" s="304">
        <v>5.8255544959386854E-2</v>
      </c>
      <c r="U58" s="304"/>
      <c r="V58" s="304">
        <v>6.2810441092212344E-2</v>
      </c>
      <c r="W58" s="304">
        <v>7.4666045960209412E-2</v>
      </c>
      <c r="X58" s="304">
        <v>9.4419238317676041E-2</v>
      </c>
      <c r="Y58" s="304"/>
      <c r="Z58" s="304">
        <v>0.40652658023832128</v>
      </c>
      <c r="AA58" s="304">
        <v>0.48288138182939355</v>
      </c>
      <c r="AB58" s="304">
        <v>0.60010645763429016</v>
      </c>
      <c r="AC58" s="304"/>
      <c r="AD58" s="304">
        <v>0.58032557610013136</v>
      </c>
      <c r="AE58" s="304">
        <v>0.67961610167331821</v>
      </c>
      <c r="AF58" s="304">
        <v>0.72089197532394378</v>
      </c>
      <c r="AG58" s="304"/>
      <c r="AH58" s="304">
        <v>0.37732462795600691</v>
      </c>
      <c r="AI58" s="304">
        <v>0.31841822511839918</v>
      </c>
      <c r="AJ58" s="304">
        <v>0.20129846091631184</v>
      </c>
      <c r="AK58" s="304"/>
      <c r="AL58" s="304">
        <v>0.12060117455011078</v>
      </c>
      <c r="AM58" s="304">
        <v>5.7489905292393055E-2</v>
      </c>
      <c r="AN58" s="304">
        <v>1.7822439992737985E-2</v>
      </c>
    </row>
    <row r="59" spans="1:40" x14ac:dyDescent="0.2">
      <c r="A59" s="13" t="str">
        <f t="shared" si="67"/>
        <v>Elementary occupations</v>
      </c>
      <c r="B59" s="304">
        <f t="shared" si="69"/>
        <v>1.3491817139737623</v>
      </c>
      <c r="C59" s="304">
        <f t="shared" si="70"/>
        <v>1.4505712230287533</v>
      </c>
      <c r="D59" s="304">
        <f t="shared" si="71"/>
        <v>1.6693474642830788</v>
      </c>
      <c r="E59" s="304"/>
      <c r="F59" s="304">
        <v>1.1494222320337704E-4</v>
      </c>
      <c r="G59" s="304">
        <v>1.3203357553873843E-4</v>
      </c>
      <c r="H59" s="304">
        <v>2.4506202102626617E-4</v>
      </c>
      <c r="I59" s="304"/>
      <c r="J59" s="304">
        <v>1.1008833800233313E-2</v>
      </c>
      <c r="K59" s="304">
        <v>1.8176294710331414E-2</v>
      </c>
      <c r="L59" s="304">
        <v>3.5038649562066398E-2</v>
      </c>
      <c r="M59" s="304"/>
      <c r="N59" s="304">
        <v>2.1744132868792801E-2</v>
      </c>
      <c r="O59" s="304">
        <v>3.130688681823543E-2</v>
      </c>
      <c r="P59" s="304">
        <v>4.0196326414330769E-2</v>
      </c>
      <c r="Q59" s="304"/>
      <c r="R59" s="304">
        <v>6.5917921895515688E-3</v>
      </c>
      <c r="S59" s="304">
        <v>7.537751712876805E-3</v>
      </c>
      <c r="T59" s="304">
        <v>8.4336720912687995E-3</v>
      </c>
      <c r="U59" s="304"/>
      <c r="V59" s="304">
        <v>4.1474020954665194E-2</v>
      </c>
      <c r="W59" s="304">
        <v>5.9419886582305202E-2</v>
      </c>
      <c r="X59" s="304">
        <v>7.9808658839972846E-2</v>
      </c>
      <c r="Y59" s="304"/>
      <c r="Z59" s="304">
        <v>0.33173572670502915</v>
      </c>
      <c r="AA59" s="304">
        <v>0.43739570660842914</v>
      </c>
      <c r="AB59" s="304">
        <v>0.64260053716565757</v>
      </c>
      <c r="AC59" s="304"/>
      <c r="AD59" s="304">
        <v>0.40440843263542692</v>
      </c>
      <c r="AE59" s="304">
        <v>0.49384536650885896</v>
      </c>
      <c r="AF59" s="304">
        <v>0.59615633401485346</v>
      </c>
      <c r="AG59" s="304"/>
      <c r="AH59" s="304">
        <v>0.34243706811808</v>
      </c>
      <c r="AI59" s="304">
        <v>0.32643499500251844</v>
      </c>
      <c r="AJ59" s="304">
        <v>0.24822492905888002</v>
      </c>
      <c r="AK59" s="304"/>
      <c r="AL59" s="304">
        <v>0.18966676447878003</v>
      </c>
      <c r="AM59" s="304">
        <v>7.6322301509659338E-2</v>
      </c>
      <c r="AN59" s="304">
        <v>1.8643295115022687E-2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81.005000000000038</v>
      </c>
      <c r="C62" s="305">
        <f>SUM(C63:C71)</f>
        <v>83.78</v>
      </c>
      <c r="D62" s="305">
        <f>SUM(D63:D71)</f>
        <v>88.610999999999933</v>
      </c>
      <c r="E62" s="304"/>
      <c r="F62" s="305">
        <f>SUM(F63:F71)</f>
        <v>0.23623821255738628</v>
      </c>
      <c r="G62" s="305">
        <f>SUM(G63:G71)</f>
        <v>0.34762966240578935</v>
      </c>
      <c r="H62" s="305">
        <f>SUM(H63:H71)</f>
        <v>0.6758364582164218</v>
      </c>
      <c r="I62" s="304"/>
      <c r="J62" s="305">
        <f>SUM(J63:J71)</f>
        <v>2.9505365374895587</v>
      </c>
      <c r="K62" s="305">
        <f>SUM(K63:K71)</f>
        <v>4.1974941837951318</v>
      </c>
      <c r="L62" s="305">
        <f>SUM(L63:L71)</f>
        <v>8.0153043377314876</v>
      </c>
      <c r="M62" s="304"/>
      <c r="N62" s="305">
        <f>SUM(N63:N71)</f>
        <v>10.420684593210686</v>
      </c>
      <c r="O62" s="305">
        <f>SUM(O63:O71)</f>
        <v>12.138480257524645</v>
      </c>
      <c r="P62" s="305">
        <f>SUM(P63:P71)</f>
        <v>16.712929067507449</v>
      </c>
      <c r="Q62" s="304"/>
      <c r="R62" s="305">
        <f>SUM(R63:R71)</f>
        <v>3.1471986192044858</v>
      </c>
      <c r="S62" s="305">
        <f>SUM(S63:S71)</f>
        <v>3.5636093916590053</v>
      </c>
      <c r="T62" s="305">
        <f>SUM(T63:T71)</f>
        <v>4.9620626286791483</v>
      </c>
      <c r="U62" s="304"/>
      <c r="V62" s="305">
        <f>SUM(V63:V71)</f>
        <v>3.6813011187521187</v>
      </c>
      <c r="W62" s="305">
        <f>SUM(W63:W71)</f>
        <v>4.0979427840904652</v>
      </c>
      <c r="X62" s="305">
        <f>SUM(X63:X71)</f>
        <v>5.3893292956200263</v>
      </c>
      <c r="Y62" s="304"/>
      <c r="Z62" s="305">
        <f>SUM(Z63:Z71)</f>
        <v>18.001221461079105</v>
      </c>
      <c r="AA62" s="305">
        <f>SUM(AA63:AA71)</f>
        <v>19.290303595250077</v>
      </c>
      <c r="AB62" s="305">
        <f>SUM(AB63:AB71)</f>
        <v>20.760676063095602</v>
      </c>
      <c r="AC62" s="304"/>
      <c r="AD62" s="305">
        <f>SUM(AD63:AD71)</f>
        <v>20.545596511077527</v>
      </c>
      <c r="AE62" s="305">
        <f>SUM(AE63:AE71)</f>
        <v>22.554807900908997</v>
      </c>
      <c r="AF62" s="305">
        <f>SUM(AF63:AF71)</f>
        <v>21.402037654675102</v>
      </c>
      <c r="AG62" s="304"/>
      <c r="AH62" s="305">
        <f>SUM(AH63:AH71)</f>
        <v>13.91959651985702</v>
      </c>
      <c r="AI62" s="305">
        <f>SUM(AI63:AI71)</f>
        <v>12.394072255504204</v>
      </c>
      <c r="AJ62" s="305">
        <f>SUM(AJ63:AJ71)</f>
        <v>7.5021291064580851</v>
      </c>
      <c r="AK62" s="304"/>
      <c r="AL62" s="305">
        <f>SUM(AL63:AL71)</f>
        <v>8.1026264267721579</v>
      </c>
      <c r="AM62" s="305">
        <f>SUM(AM63:AM71)</f>
        <v>5.1956599688616869</v>
      </c>
      <c r="AN62" s="305">
        <f>SUM(AN63:AN71)</f>
        <v>3.1906953880166062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11.019038885708168</v>
      </c>
      <c r="C63" s="304">
        <f t="shared" ref="C63:C71" si="73">SUM(G63,K63,O63,S63,W63,AA63,AE63,AI63,AM63)</f>
        <v>10.660756462235648</v>
      </c>
      <c r="D63" s="304">
        <f t="shared" ref="D63:D71" si="74">SUM(H63,L63,P63,T63,X63,AB63,AF63,AJ63,AN63)</f>
        <v>12.407114411623679</v>
      </c>
      <c r="E63" s="304"/>
      <c r="F63" s="304">
        <v>4.0895521242038067E-2</v>
      </c>
      <c r="G63" s="304">
        <v>5.7380539938119708E-2</v>
      </c>
      <c r="H63" s="304">
        <v>0.11812205429607309</v>
      </c>
      <c r="I63" s="304"/>
      <c r="J63" s="304">
        <v>0.66000482088392076</v>
      </c>
      <c r="K63" s="304">
        <v>0.85370357357122517</v>
      </c>
      <c r="L63" s="304">
        <v>1.6442458091002949</v>
      </c>
      <c r="M63" s="304"/>
      <c r="N63" s="304">
        <v>2.3699334120890692</v>
      </c>
      <c r="O63" s="304">
        <v>2.4836186857594362</v>
      </c>
      <c r="P63" s="304">
        <v>3.3103528392927895</v>
      </c>
      <c r="Q63" s="304"/>
      <c r="R63" s="304">
        <v>0.48689995401455771</v>
      </c>
      <c r="S63" s="304">
        <v>0.47625286274270623</v>
      </c>
      <c r="T63" s="304">
        <v>0.6534701152615191</v>
      </c>
      <c r="U63" s="304"/>
      <c r="V63" s="304">
        <v>0.62827697776650637</v>
      </c>
      <c r="W63" s="304">
        <v>0.60509083530029628</v>
      </c>
      <c r="X63" s="304">
        <v>0.72744745138024114</v>
      </c>
      <c r="Y63" s="304"/>
      <c r="Z63" s="304">
        <v>2.1615475139919491</v>
      </c>
      <c r="AA63" s="304">
        <v>2.0792787086483631</v>
      </c>
      <c r="AB63" s="304">
        <v>2.3855370281912482</v>
      </c>
      <c r="AC63" s="304"/>
      <c r="AD63" s="304">
        <v>2.4000945077319118</v>
      </c>
      <c r="AE63" s="304">
        <v>2.3442366741094305</v>
      </c>
      <c r="AF63" s="304">
        <v>2.2789997526337729</v>
      </c>
      <c r="AG63" s="304"/>
      <c r="AH63" s="304">
        <v>1.8368848075583719</v>
      </c>
      <c r="AI63" s="304">
        <v>1.4948445869052562</v>
      </c>
      <c r="AJ63" s="304">
        <v>1.0833862316284539</v>
      </c>
      <c r="AK63" s="304"/>
      <c r="AL63" s="304">
        <v>0.43450137042984271</v>
      </c>
      <c r="AM63" s="304">
        <v>0.2663499952608166</v>
      </c>
      <c r="AN63" s="304">
        <v>0.20555312983928678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6.8431649608186786</v>
      </c>
      <c r="C64" s="304">
        <f t="shared" si="73"/>
        <v>7.6130235464672227</v>
      </c>
      <c r="D64" s="304">
        <f t="shared" si="74"/>
        <v>8.9799106051190787</v>
      </c>
      <c r="E64" s="304"/>
      <c r="F64" s="304">
        <v>9.4833860449733826E-2</v>
      </c>
      <c r="G64" s="304">
        <v>0.1414222339346502</v>
      </c>
      <c r="H64" s="304">
        <v>0.26760967118987333</v>
      </c>
      <c r="I64" s="304"/>
      <c r="J64" s="304">
        <v>0.73363737666314333</v>
      </c>
      <c r="K64" s="304">
        <v>1.0523941152861076</v>
      </c>
      <c r="L64" s="304">
        <v>1.8721755920443788</v>
      </c>
      <c r="M64" s="304"/>
      <c r="N64" s="304">
        <v>1.6556583429740945</v>
      </c>
      <c r="O64" s="304">
        <v>1.9325814663629708</v>
      </c>
      <c r="P64" s="304">
        <v>2.4536182657522736</v>
      </c>
      <c r="Q64" s="304"/>
      <c r="R64" s="304">
        <v>0.27386139268193732</v>
      </c>
      <c r="S64" s="304">
        <v>0.26904147547158835</v>
      </c>
      <c r="T64" s="304">
        <v>0.29157650939209756</v>
      </c>
      <c r="U64" s="304"/>
      <c r="V64" s="304">
        <v>0.36822525629141045</v>
      </c>
      <c r="W64" s="304">
        <v>0.40888074170174765</v>
      </c>
      <c r="X64" s="304">
        <v>0.4865984443293852</v>
      </c>
      <c r="Y64" s="304"/>
      <c r="Z64" s="304">
        <v>1.497309557765319</v>
      </c>
      <c r="AA64" s="304">
        <v>1.7020019094447303</v>
      </c>
      <c r="AB64" s="304">
        <v>1.9600280966623012</v>
      </c>
      <c r="AC64" s="304"/>
      <c r="AD64" s="304">
        <v>1.1943189626994763</v>
      </c>
      <c r="AE64" s="304">
        <v>1.2518820677734266</v>
      </c>
      <c r="AF64" s="304">
        <v>1.0714075664374749</v>
      </c>
      <c r="AG64" s="304"/>
      <c r="AH64" s="304">
        <v>0.7439692519412926</v>
      </c>
      <c r="AI64" s="304">
        <v>0.67021236973780096</v>
      </c>
      <c r="AJ64" s="304">
        <v>0.40708151675808796</v>
      </c>
      <c r="AK64" s="304"/>
      <c r="AL64" s="304">
        <v>0.28135095935227106</v>
      </c>
      <c r="AM64" s="304">
        <v>0.18460716675420075</v>
      </c>
      <c r="AN64" s="304">
        <v>0.16981494255320387</v>
      </c>
    </row>
    <row r="65" spans="1:40" x14ac:dyDescent="0.2">
      <c r="A65" s="13" t="str">
        <f t="shared" si="72"/>
        <v>Associate professional occupations</v>
      </c>
      <c r="B65" s="304">
        <f t="shared" si="75"/>
        <v>5.8940713026688965</v>
      </c>
      <c r="C65" s="304">
        <f t="shared" si="73"/>
        <v>6.0711284127538949</v>
      </c>
      <c r="D65" s="304">
        <f t="shared" si="74"/>
        <v>6.8458733135840477</v>
      </c>
      <c r="E65" s="304"/>
      <c r="F65" s="304">
        <v>2.9350656294929469E-2</v>
      </c>
      <c r="G65" s="304">
        <v>3.8618756897235589E-2</v>
      </c>
      <c r="H65" s="304">
        <v>7.0006076807638332E-2</v>
      </c>
      <c r="I65" s="304"/>
      <c r="J65" s="304">
        <v>0.30650092578334703</v>
      </c>
      <c r="K65" s="304">
        <v>0.41343827894452934</v>
      </c>
      <c r="L65" s="304">
        <v>0.71951275383983282</v>
      </c>
      <c r="M65" s="304"/>
      <c r="N65" s="304">
        <v>1.1398622548556268</v>
      </c>
      <c r="O65" s="304">
        <v>1.23603481545112</v>
      </c>
      <c r="P65" s="304">
        <v>1.5855347918444371</v>
      </c>
      <c r="Q65" s="304"/>
      <c r="R65" s="304">
        <v>0.26704695655166699</v>
      </c>
      <c r="S65" s="304">
        <v>0.29281067417075501</v>
      </c>
      <c r="T65" s="304">
        <v>0.41162912775913146</v>
      </c>
      <c r="U65" s="304"/>
      <c r="V65" s="304">
        <v>0.3303205013561144</v>
      </c>
      <c r="W65" s="304">
        <v>0.35427587553831413</v>
      </c>
      <c r="X65" s="304">
        <v>0.44994415235836188</v>
      </c>
      <c r="Y65" s="304"/>
      <c r="Z65" s="304">
        <v>1.409656423272406</v>
      </c>
      <c r="AA65" s="304">
        <v>1.4994642274145134</v>
      </c>
      <c r="AB65" s="304">
        <v>1.7066992824942044</v>
      </c>
      <c r="AC65" s="304"/>
      <c r="AD65" s="304">
        <v>1.3006166356863105</v>
      </c>
      <c r="AE65" s="304">
        <v>1.4011434529999702</v>
      </c>
      <c r="AF65" s="304">
        <v>1.3690996971915133</v>
      </c>
      <c r="AG65" s="304"/>
      <c r="AH65" s="304">
        <v>0.77611664890390197</v>
      </c>
      <c r="AI65" s="304">
        <v>0.62678775277051602</v>
      </c>
      <c r="AJ65" s="304">
        <v>0.36007010973374309</v>
      </c>
      <c r="AK65" s="304"/>
      <c r="AL65" s="304">
        <v>0.3346002999645929</v>
      </c>
      <c r="AM65" s="304">
        <v>0.20855457856694021</v>
      </c>
      <c r="AN65" s="304">
        <v>0.17337732155518454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7.9055033666898744</v>
      </c>
      <c r="C66" s="304">
        <f t="shared" si="73"/>
        <v>8.5744219375022208</v>
      </c>
      <c r="D66" s="304">
        <f t="shared" si="74"/>
        <v>9.3230024997578873</v>
      </c>
      <c r="E66" s="304"/>
      <c r="F66" s="304">
        <v>2.0011593975407322E-2</v>
      </c>
      <c r="G66" s="304">
        <v>3.1105757096237106E-2</v>
      </c>
      <c r="H66" s="304">
        <v>6.0182122062546639E-2</v>
      </c>
      <c r="I66" s="304"/>
      <c r="J66" s="304">
        <v>0.3203837560333474</v>
      </c>
      <c r="K66" s="304">
        <v>0.47666225591912131</v>
      </c>
      <c r="L66" s="304">
        <v>0.87945981322146982</v>
      </c>
      <c r="M66" s="304"/>
      <c r="N66" s="304">
        <v>1.236906331310456</v>
      </c>
      <c r="O66" s="304">
        <v>1.563166192560234</v>
      </c>
      <c r="P66" s="304">
        <v>2.2867012897556296</v>
      </c>
      <c r="Q66" s="304"/>
      <c r="R66" s="304">
        <v>0.40900048806602551</v>
      </c>
      <c r="S66" s="304">
        <v>0.47660539527729068</v>
      </c>
      <c r="T66" s="304">
        <v>0.66034558811094868</v>
      </c>
      <c r="U66" s="304"/>
      <c r="V66" s="304">
        <v>0.41436224050609194</v>
      </c>
      <c r="W66" s="304">
        <v>0.45590122339089173</v>
      </c>
      <c r="X66" s="304">
        <v>0.59169919542708316</v>
      </c>
      <c r="Y66" s="304"/>
      <c r="Z66" s="304">
        <v>1.8742996144676574</v>
      </c>
      <c r="AA66" s="304">
        <v>2.0779674861667017</v>
      </c>
      <c r="AB66" s="304">
        <v>2.1748479853162133</v>
      </c>
      <c r="AC66" s="304"/>
      <c r="AD66" s="304">
        <v>2.3137683573050016</v>
      </c>
      <c r="AE66" s="304">
        <v>2.5993679343855218</v>
      </c>
      <c r="AF66" s="304">
        <v>2.3374742872774665</v>
      </c>
      <c r="AG66" s="304"/>
      <c r="AH66" s="304">
        <v>0.99503037089898194</v>
      </c>
      <c r="AI66" s="304">
        <v>0.70170387093654152</v>
      </c>
      <c r="AJ66" s="304">
        <v>0.23334755811082936</v>
      </c>
      <c r="AK66" s="304"/>
      <c r="AL66" s="304">
        <v>0.32174061412690536</v>
      </c>
      <c r="AM66" s="304">
        <v>0.19194182176968216</v>
      </c>
      <c r="AN66" s="304">
        <v>9.8944660475699581E-2</v>
      </c>
    </row>
    <row r="67" spans="1:40" x14ac:dyDescent="0.2">
      <c r="A67" s="13" t="str">
        <f t="shared" si="72"/>
        <v>Skilled trades occupations</v>
      </c>
      <c r="B67" s="304">
        <f t="shared" si="75"/>
        <v>6.827500374750203</v>
      </c>
      <c r="C67" s="304">
        <f t="shared" si="73"/>
        <v>6.8738648529445401</v>
      </c>
      <c r="D67" s="304">
        <f t="shared" si="74"/>
        <v>6.8277373960304875</v>
      </c>
      <c r="E67" s="304"/>
      <c r="F67" s="304">
        <v>3.1073026269535973E-3</v>
      </c>
      <c r="G67" s="304">
        <v>4.6155682374092394E-3</v>
      </c>
      <c r="H67" s="304">
        <v>1.0558963534955897E-2</v>
      </c>
      <c r="I67" s="304"/>
      <c r="J67" s="304">
        <v>9.4614201809664289E-2</v>
      </c>
      <c r="K67" s="304">
        <v>0.1451072348557961</v>
      </c>
      <c r="L67" s="304">
        <v>0.29875858630234625</v>
      </c>
      <c r="M67" s="304"/>
      <c r="N67" s="304">
        <v>0.32174374941511974</v>
      </c>
      <c r="O67" s="304">
        <v>0.40158191724029091</v>
      </c>
      <c r="P67" s="304">
        <v>0.5515423287752298</v>
      </c>
      <c r="Q67" s="304"/>
      <c r="R67" s="304">
        <v>0.17967827120327087</v>
      </c>
      <c r="S67" s="304">
        <v>0.19963502918344614</v>
      </c>
      <c r="T67" s="304">
        <v>0.26450220507974737</v>
      </c>
      <c r="U67" s="304"/>
      <c r="V67" s="304">
        <v>0.31694747589239936</v>
      </c>
      <c r="W67" s="304">
        <v>0.35860609159864182</v>
      </c>
      <c r="X67" s="304">
        <v>0.45134255858013167</v>
      </c>
      <c r="Y67" s="304"/>
      <c r="Z67" s="304">
        <v>2.1642449326655591</v>
      </c>
      <c r="AA67" s="304">
        <v>2.331273679961086</v>
      </c>
      <c r="AB67" s="304">
        <v>2.3808199818214817</v>
      </c>
      <c r="AC67" s="304"/>
      <c r="AD67" s="304">
        <v>1.7326150680339014</v>
      </c>
      <c r="AE67" s="304">
        <v>1.8329518502373308</v>
      </c>
      <c r="AF67" s="304">
        <v>1.8774806088659541</v>
      </c>
      <c r="AG67" s="304"/>
      <c r="AH67" s="304">
        <v>1.1683485701665479</v>
      </c>
      <c r="AI67" s="304">
        <v>1.0942109864318763</v>
      </c>
      <c r="AJ67" s="304">
        <v>0.66836083811348845</v>
      </c>
      <c r="AK67" s="304"/>
      <c r="AL67" s="304">
        <v>0.84620080293678657</v>
      </c>
      <c r="AM67" s="304">
        <v>0.50588249519866291</v>
      </c>
      <c r="AN67" s="304">
        <v>0.32437132495715215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2.3062374584621459</v>
      </c>
      <c r="C68" s="304">
        <f t="shared" si="73"/>
        <v>2.2147935652920352</v>
      </c>
      <c r="D68" s="304">
        <f t="shared" si="74"/>
        <v>2.5545602119206241</v>
      </c>
      <c r="E68" s="304"/>
      <c r="F68" s="304">
        <v>2.8265495497552034E-3</v>
      </c>
      <c r="G68" s="304">
        <v>4.4620842330803006E-3</v>
      </c>
      <c r="H68" s="304">
        <v>9.8486089863992626E-3</v>
      </c>
      <c r="I68" s="304"/>
      <c r="J68" s="304">
        <v>5.1990201470337262E-2</v>
      </c>
      <c r="K68" s="304">
        <v>6.9324965998735819E-2</v>
      </c>
      <c r="L68" s="304">
        <v>0.1437576686486545</v>
      </c>
      <c r="M68" s="304"/>
      <c r="N68" s="304">
        <v>0.26009299765817656</v>
      </c>
      <c r="O68" s="304">
        <v>0.28127119773350107</v>
      </c>
      <c r="P68" s="304">
        <v>0.38151873248380558</v>
      </c>
      <c r="Q68" s="304"/>
      <c r="R68" s="304">
        <v>0.22366627988951718</v>
      </c>
      <c r="S68" s="304">
        <v>0.25032145301981129</v>
      </c>
      <c r="T68" s="304">
        <v>0.38572483082029752</v>
      </c>
      <c r="U68" s="304"/>
      <c r="V68" s="304">
        <v>0.20539034537186876</v>
      </c>
      <c r="W68" s="304">
        <v>0.2127144704388747</v>
      </c>
      <c r="X68" s="304">
        <v>0.31383091112071881</v>
      </c>
      <c r="Y68" s="304"/>
      <c r="Z68" s="304">
        <v>0.41564367790511414</v>
      </c>
      <c r="AA68" s="304">
        <v>0.40854628473305843</v>
      </c>
      <c r="AB68" s="304">
        <v>0.4614408372423156</v>
      </c>
      <c r="AC68" s="304"/>
      <c r="AD68" s="304">
        <v>0.57655129992071796</v>
      </c>
      <c r="AE68" s="304">
        <v>0.58685673200859467</v>
      </c>
      <c r="AF68" s="304">
        <v>0.5974625490009865</v>
      </c>
      <c r="AG68" s="304"/>
      <c r="AH68" s="304">
        <v>0.3020288492622934</v>
      </c>
      <c r="AI68" s="304">
        <v>0.26578905521848623</v>
      </c>
      <c r="AJ68" s="304">
        <v>0.17325102258960123</v>
      </c>
      <c r="AK68" s="304"/>
      <c r="AL68" s="304">
        <v>0.26804725743436575</v>
      </c>
      <c r="AM68" s="304">
        <v>0.13550732190789302</v>
      </c>
      <c r="AN68" s="304">
        <v>8.7725051027844836E-2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14.092305273952455</v>
      </c>
      <c r="C69" s="304">
        <f t="shared" si="73"/>
        <v>13.90521869546853</v>
      </c>
      <c r="D69" s="304">
        <f t="shared" si="74"/>
        <v>13.870139240051179</v>
      </c>
      <c r="E69" s="304"/>
      <c r="F69" s="304">
        <v>1.4088829632838439E-2</v>
      </c>
      <c r="G69" s="304">
        <v>1.9352356002506361E-2</v>
      </c>
      <c r="H69" s="304">
        <v>3.2241504660421492E-2</v>
      </c>
      <c r="I69" s="304"/>
      <c r="J69" s="304">
        <v>0.33866969920630818</v>
      </c>
      <c r="K69" s="304">
        <v>0.49883935888886599</v>
      </c>
      <c r="L69" s="304">
        <v>1.0081626018381586</v>
      </c>
      <c r="M69" s="304"/>
      <c r="N69" s="304">
        <v>1.6092982991154274</v>
      </c>
      <c r="O69" s="304">
        <v>1.865566316848553</v>
      </c>
      <c r="P69" s="304">
        <v>2.6549150943502209</v>
      </c>
      <c r="Q69" s="304"/>
      <c r="R69" s="304">
        <v>0.51446398840909646</v>
      </c>
      <c r="S69" s="304">
        <v>0.5515939087151952</v>
      </c>
      <c r="T69" s="304">
        <v>0.75265052032386293</v>
      </c>
      <c r="U69" s="304"/>
      <c r="V69" s="304">
        <v>0.41965726498101319</v>
      </c>
      <c r="W69" s="304">
        <v>0.41331694574961125</v>
      </c>
      <c r="X69" s="304">
        <v>0.53294888508222482</v>
      </c>
      <c r="Y69" s="304"/>
      <c r="Z69" s="304">
        <v>3.7629577412867805</v>
      </c>
      <c r="AA69" s="304">
        <v>3.9846510971324163</v>
      </c>
      <c r="AB69" s="304">
        <v>4.2049560409566888</v>
      </c>
      <c r="AC69" s="304"/>
      <c r="AD69" s="304">
        <v>3.7559057915197345</v>
      </c>
      <c r="AE69" s="304">
        <v>3.948463931835887</v>
      </c>
      <c r="AF69" s="304">
        <v>3.4783511887338676</v>
      </c>
      <c r="AG69" s="304"/>
      <c r="AH69" s="304">
        <v>2.2955025573633652</v>
      </c>
      <c r="AI69" s="304">
        <v>1.8789952743850316</v>
      </c>
      <c r="AJ69" s="304">
        <v>0.84856640947898587</v>
      </c>
      <c r="AK69" s="304"/>
      <c r="AL69" s="304">
        <v>1.38176110243789</v>
      </c>
      <c r="AM69" s="304">
        <v>0.74443950591046415</v>
      </c>
      <c r="AN69" s="304">
        <v>0.35734699462674951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10.459463737926297</v>
      </c>
      <c r="C70" s="304">
        <f t="shared" si="73"/>
        <v>11.223516113381912</v>
      </c>
      <c r="D70" s="304">
        <f t="shared" si="74"/>
        <v>11.502460767737144</v>
      </c>
      <c r="E70" s="304"/>
      <c r="F70" s="304">
        <v>2.694881059389927E-2</v>
      </c>
      <c r="G70" s="304">
        <v>4.4837458360122831E-2</v>
      </c>
      <c r="H70" s="304">
        <v>9.7241812693265567E-2</v>
      </c>
      <c r="I70" s="304"/>
      <c r="J70" s="304">
        <v>0.10653956101078781</v>
      </c>
      <c r="K70" s="304">
        <v>0.17398032382027798</v>
      </c>
      <c r="L70" s="304">
        <v>0.34784265534609105</v>
      </c>
      <c r="M70" s="304"/>
      <c r="N70" s="304">
        <v>0.4756927104242698</v>
      </c>
      <c r="O70" s="304">
        <v>0.68421777529179473</v>
      </c>
      <c r="P70" s="304">
        <v>1.1767276085134155</v>
      </c>
      <c r="Q70" s="304"/>
      <c r="R70" s="304">
        <v>0.20107480782334419</v>
      </c>
      <c r="S70" s="304">
        <v>0.26748972529696236</v>
      </c>
      <c r="T70" s="304">
        <v>0.37270767566372542</v>
      </c>
      <c r="U70" s="304"/>
      <c r="V70" s="304">
        <v>0.3296288197571699</v>
      </c>
      <c r="W70" s="304">
        <v>0.40786699806480337</v>
      </c>
      <c r="X70" s="304">
        <v>0.57812075260418305</v>
      </c>
      <c r="Y70" s="304"/>
      <c r="Z70" s="304">
        <v>1.8295881240889194</v>
      </c>
      <c r="AA70" s="304">
        <v>2.2386236354441325</v>
      </c>
      <c r="AB70" s="304">
        <v>2.6126015287782121</v>
      </c>
      <c r="AC70" s="304"/>
      <c r="AD70" s="304">
        <v>3.0891128142670921</v>
      </c>
      <c r="AE70" s="304">
        <v>3.8362898666445293</v>
      </c>
      <c r="AF70" s="304">
        <v>4.0314655354766007</v>
      </c>
      <c r="AG70" s="304"/>
      <c r="AH70" s="304">
        <v>2.6946536179656517</v>
      </c>
      <c r="AI70" s="304">
        <v>2.5916166286719946</v>
      </c>
      <c r="AJ70" s="304">
        <v>1.8628453806957563</v>
      </c>
      <c r="AK70" s="304"/>
      <c r="AL70" s="304">
        <v>1.7062244719951616</v>
      </c>
      <c r="AM70" s="304">
        <v>0.97859370178729321</v>
      </c>
      <c r="AN70" s="304">
        <v>0.42290781796589449</v>
      </c>
    </row>
    <row r="71" spans="1:40" x14ac:dyDescent="0.2">
      <c r="A71" s="13" t="str">
        <f t="shared" si="72"/>
        <v>Elementary occupations</v>
      </c>
      <c r="B71" s="304">
        <f t="shared" si="75"/>
        <v>15.657714639023331</v>
      </c>
      <c r="C71" s="304">
        <f t="shared" si="73"/>
        <v>16.643276413953995</v>
      </c>
      <c r="D71" s="304">
        <f t="shared" si="74"/>
        <v>16.300201554175796</v>
      </c>
      <c r="E71" s="304"/>
      <c r="F71" s="304">
        <v>4.1750881918310471E-3</v>
      </c>
      <c r="G71" s="304">
        <v>5.8349077064280821E-3</v>
      </c>
      <c r="H71" s="304">
        <v>1.0025643985248118E-2</v>
      </c>
      <c r="I71" s="304"/>
      <c r="J71" s="304">
        <v>0.33819599462870237</v>
      </c>
      <c r="K71" s="304">
        <v>0.5140440765104729</v>
      </c>
      <c r="L71" s="304">
        <v>1.1013888573902617</v>
      </c>
      <c r="M71" s="304"/>
      <c r="N71" s="304">
        <v>1.3514964953684454</v>
      </c>
      <c r="O71" s="304">
        <v>1.6904418902767435</v>
      </c>
      <c r="P71" s="304">
        <v>2.3120181167396487</v>
      </c>
      <c r="Q71" s="304"/>
      <c r="R71" s="304">
        <v>0.59150648056506894</v>
      </c>
      <c r="S71" s="304">
        <v>0.77985886778124969</v>
      </c>
      <c r="T71" s="304">
        <v>1.1694560562678176</v>
      </c>
      <c r="U71" s="304"/>
      <c r="V71" s="304">
        <v>0.66849223682954517</v>
      </c>
      <c r="W71" s="304">
        <v>0.88128960230728437</v>
      </c>
      <c r="X71" s="304">
        <v>1.2573969447376965</v>
      </c>
      <c r="Y71" s="304"/>
      <c r="Z71" s="304">
        <v>2.8859738756353983</v>
      </c>
      <c r="AA71" s="304">
        <v>2.9684965663050775</v>
      </c>
      <c r="AB71" s="304">
        <v>2.8737452816329334</v>
      </c>
      <c r="AC71" s="304"/>
      <c r="AD71" s="304">
        <v>4.182613073913382</v>
      </c>
      <c r="AE71" s="304">
        <v>4.7536153909143035</v>
      </c>
      <c r="AF71" s="304">
        <v>4.3602964690574622</v>
      </c>
      <c r="AG71" s="304"/>
      <c r="AH71" s="304">
        <v>3.1070618457966157</v>
      </c>
      <c r="AI71" s="304">
        <v>3.0699117304467003</v>
      </c>
      <c r="AJ71" s="304">
        <v>1.8652200393491385</v>
      </c>
      <c r="AK71" s="304"/>
      <c r="AL71" s="304">
        <v>2.5281995480943409</v>
      </c>
      <c r="AM71" s="304">
        <v>1.979783381705734</v>
      </c>
      <c r="AN71" s="304">
        <v>1.3506541450155907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86.879000000000005</v>
      </c>
      <c r="C74" s="305">
        <f>SUM(C75:C83)</f>
        <v>89.158000000000015</v>
      </c>
      <c r="D74" s="305">
        <f>SUM(D75:D83)</f>
        <v>94.353999999999985</v>
      </c>
      <c r="E74" s="304"/>
      <c r="F74" s="305">
        <f>SUM(F75:F83)</f>
        <v>1.2306791931130923</v>
      </c>
      <c r="G74" s="305">
        <f>SUM(G75:G83)</f>
        <v>1.5954471259024168</v>
      </c>
      <c r="H74" s="305">
        <f>SUM(H75:H83)</f>
        <v>2.3531418306073313</v>
      </c>
      <c r="I74" s="304"/>
      <c r="J74" s="305">
        <f>SUM(J75:J83)</f>
        <v>10.562758989810614</v>
      </c>
      <c r="K74" s="305">
        <f>SUM(K75:K83)</f>
        <v>13.470201711249707</v>
      </c>
      <c r="L74" s="305">
        <f>SUM(L75:L83)</f>
        <v>20.081132419279001</v>
      </c>
      <c r="M74" s="304"/>
      <c r="N74" s="305">
        <f>SUM(N75:N83)</f>
        <v>21.422885651861659</v>
      </c>
      <c r="O74" s="305">
        <f>SUM(O75:O83)</f>
        <v>22.032124743213561</v>
      </c>
      <c r="P74" s="305">
        <f>SUM(P75:P83)</f>
        <v>24.350434907116639</v>
      </c>
      <c r="Q74" s="304"/>
      <c r="R74" s="305">
        <f>SUM(R75:R83)</f>
        <v>4.5291953876146591</v>
      </c>
      <c r="S74" s="305">
        <f>SUM(S75:S83)</f>
        <v>4.7997985834106585</v>
      </c>
      <c r="T74" s="305">
        <f>SUM(T75:T83)</f>
        <v>5.6869572290935233</v>
      </c>
      <c r="U74" s="304"/>
      <c r="V74" s="305">
        <f>SUM(V75:V83)</f>
        <v>5.4442110032811586</v>
      </c>
      <c r="W74" s="305">
        <f>SUM(W75:W83)</f>
        <v>5.5881344623868561</v>
      </c>
      <c r="X74" s="305">
        <f>SUM(X75:X83)</f>
        <v>6.3420355841635274</v>
      </c>
      <c r="Y74" s="304"/>
      <c r="Z74" s="305">
        <f>SUM(Z75:Z83)</f>
        <v>13.445234763059734</v>
      </c>
      <c r="AA74" s="305">
        <f>SUM(AA75:AA83)</f>
        <v>13.120957909233152</v>
      </c>
      <c r="AB74" s="305">
        <f>SUM(AB75:AB83)</f>
        <v>12.451267536268247</v>
      </c>
      <c r="AC74" s="304"/>
      <c r="AD74" s="305">
        <f>SUM(AD75:AD83)</f>
        <v>14.386496219110501</v>
      </c>
      <c r="AE74" s="305">
        <f>SUM(AE75:AE83)</f>
        <v>15.047106871601326</v>
      </c>
      <c r="AF74" s="305">
        <f>SUM(AF75:AF83)</f>
        <v>13.461223497126298</v>
      </c>
      <c r="AG74" s="304"/>
      <c r="AH74" s="305">
        <f>SUM(AH75:AH83)</f>
        <v>10.397944723507548</v>
      </c>
      <c r="AI74" s="305">
        <f>SUM(AI75:AI83)</f>
        <v>9.4876580763560696</v>
      </c>
      <c r="AJ74" s="305">
        <f>SUM(AJ75:AJ83)</f>
        <v>6.6959742358393264</v>
      </c>
      <c r="AK74" s="304"/>
      <c r="AL74" s="305">
        <f>SUM(AL75:AL83)</f>
        <v>5.4595940686410307</v>
      </c>
      <c r="AM74" s="305">
        <f>SUM(AM75:AM83)</f>
        <v>4.0165705166462615</v>
      </c>
      <c r="AN74" s="305">
        <f>SUM(AN75:AN83)</f>
        <v>2.931832760506095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9.3059604286517317</v>
      </c>
      <c r="C75" s="305">
        <f t="shared" ref="C75:C83" si="77">SUM(G75,K75,O75,S75,W75,AA75,AE75,AI75,AM75)</f>
        <v>8.70819906938363</v>
      </c>
      <c r="D75" s="305">
        <f t="shared" ref="D75:D83" si="78">SUM(H75,L75,P75,T75,X75,AB75,AF75,AJ75,AN75)</f>
        <v>9.5342972781978954</v>
      </c>
      <c r="E75" s="304"/>
      <c r="F75" s="304">
        <v>0.17080540634294483</v>
      </c>
      <c r="G75" s="304">
        <v>0.20489393401242301</v>
      </c>
      <c r="H75" s="304">
        <v>0.31558512967931546</v>
      </c>
      <c r="I75" s="304"/>
      <c r="J75" s="304">
        <v>1.3539412564824154</v>
      </c>
      <c r="K75" s="304">
        <v>1.5800489665235657</v>
      </c>
      <c r="L75" s="304">
        <v>2.3894046713383958</v>
      </c>
      <c r="M75" s="304"/>
      <c r="N75" s="304">
        <v>2.8033338361476265</v>
      </c>
      <c r="O75" s="304">
        <v>2.5990371722658021</v>
      </c>
      <c r="P75" s="304">
        <v>2.8841026834829586</v>
      </c>
      <c r="Q75" s="304"/>
      <c r="R75" s="304">
        <v>0.30760348886289396</v>
      </c>
      <c r="S75" s="304">
        <v>0.2691876751269478</v>
      </c>
      <c r="T75" s="304">
        <v>0.28020765236165757</v>
      </c>
      <c r="U75" s="304"/>
      <c r="V75" s="304">
        <v>0.81510686466240723</v>
      </c>
      <c r="W75" s="304">
        <v>0.74947317456659446</v>
      </c>
      <c r="X75" s="304">
        <v>0.84276901516977121</v>
      </c>
      <c r="Y75" s="304"/>
      <c r="Z75" s="304">
        <v>1.5215418115349884</v>
      </c>
      <c r="AA75" s="304">
        <v>1.3100602322660198</v>
      </c>
      <c r="AB75" s="304">
        <v>1.2453855726840077</v>
      </c>
      <c r="AC75" s="304"/>
      <c r="AD75" s="304">
        <v>1.1123311774212958</v>
      </c>
      <c r="AE75" s="304">
        <v>1.0106685458191049</v>
      </c>
      <c r="AF75" s="304">
        <v>0.83508469472333202</v>
      </c>
      <c r="AG75" s="304"/>
      <c r="AH75" s="304">
        <v>0.86952363209766226</v>
      </c>
      <c r="AI75" s="304">
        <v>0.74418641975317679</v>
      </c>
      <c r="AJ75" s="304">
        <v>0.57566449110406603</v>
      </c>
      <c r="AK75" s="304"/>
      <c r="AL75" s="304">
        <v>0.35177295509949658</v>
      </c>
      <c r="AM75" s="304">
        <v>0.24064294904999606</v>
      </c>
      <c r="AN75" s="304">
        <v>0.1660933676543915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19.97163007766645</v>
      </c>
      <c r="C76" s="305">
        <f t="shared" si="77"/>
        <v>21.656329920429556</v>
      </c>
      <c r="D76" s="305">
        <f>SUM(H76,L76,P76,T76,X76,AB76,AF76,AJ76,AN76)</f>
        <v>24.125762917865444</v>
      </c>
      <c r="E76" s="304"/>
      <c r="F76" s="304">
        <v>0.67714420897463423</v>
      </c>
      <c r="G76" s="304">
        <v>0.87975723596974698</v>
      </c>
      <c r="H76" s="304">
        <v>1.2141339743821842</v>
      </c>
      <c r="I76" s="304"/>
      <c r="J76" s="304">
        <v>4.647101815541256</v>
      </c>
      <c r="K76" s="304">
        <v>5.969106422500845</v>
      </c>
      <c r="L76" s="304">
        <v>8.3672876092392521</v>
      </c>
      <c r="M76" s="304"/>
      <c r="N76" s="304">
        <v>7.5098022515044471</v>
      </c>
      <c r="O76" s="304">
        <v>7.6490978127967191</v>
      </c>
      <c r="P76" s="304">
        <v>7.7038498767699144</v>
      </c>
      <c r="Q76" s="304"/>
      <c r="R76" s="304">
        <v>0.7381866631635623</v>
      </c>
      <c r="S76" s="304">
        <v>0.76475674749493638</v>
      </c>
      <c r="T76" s="304">
        <v>0.85240294826230734</v>
      </c>
      <c r="U76" s="304"/>
      <c r="V76" s="304">
        <v>1.2674867143796285</v>
      </c>
      <c r="W76" s="304">
        <v>1.2704391863675175</v>
      </c>
      <c r="X76" s="304">
        <v>1.3565666020486531</v>
      </c>
      <c r="Y76" s="304"/>
      <c r="Z76" s="304">
        <v>2.1685158660870529</v>
      </c>
      <c r="AA76" s="304">
        <v>2.2398705216870147</v>
      </c>
      <c r="AB76" s="304">
        <v>2.2623410077267496</v>
      </c>
      <c r="AC76" s="304"/>
      <c r="AD76" s="304">
        <v>1.563619257261178</v>
      </c>
      <c r="AE76" s="304">
        <v>1.6169161951701432</v>
      </c>
      <c r="AF76" s="304">
        <v>1.4677450357102337</v>
      </c>
      <c r="AG76" s="304"/>
      <c r="AH76" s="304">
        <v>0.95623693794186182</v>
      </c>
      <c r="AI76" s="304">
        <v>0.88916705911996985</v>
      </c>
      <c r="AJ76" s="304">
        <v>0.6059162723380429</v>
      </c>
      <c r="AK76" s="304"/>
      <c r="AL76" s="304">
        <v>0.44353636281282716</v>
      </c>
      <c r="AM76" s="304">
        <v>0.3772187393226642</v>
      </c>
      <c r="AN76" s="304">
        <v>0.29551959138811074</v>
      </c>
    </row>
    <row r="77" spans="1:40" x14ac:dyDescent="0.2">
      <c r="A77" s="13" t="str">
        <f t="shared" si="76"/>
        <v>Associate professional occupations</v>
      </c>
      <c r="B77" s="305">
        <f t="shared" si="79"/>
        <v>16.067822818821792</v>
      </c>
      <c r="C77" s="305">
        <f t="shared" si="77"/>
        <v>15.737092507605938</v>
      </c>
      <c r="D77" s="305">
        <f t="shared" si="78"/>
        <v>17.238423150829433</v>
      </c>
      <c r="E77" s="304"/>
      <c r="F77" s="304">
        <v>0.21907064218558195</v>
      </c>
      <c r="G77" s="304">
        <v>0.27987923919073371</v>
      </c>
      <c r="H77" s="304">
        <v>0.43633324484266195</v>
      </c>
      <c r="I77" s="304"/>
      <c r="J77" s="304">
        <v>2.4989200823237256</v>
      </c>
      <c r="K77" s="304">
        <v>3.0313122522218769</v>
      </c>
      <c r="L77" s="304">
        <v>4.5653618578757973</v>
      </c>
      <c r="M77" s="304"/>
      <c r="N77" s="304">
        <v>4.9303690246058851</v>
      </c>
      <c r="O77" s="304">
        <v>4.7105073159055459</v>
      </c>
      <c r="P77" s="304">
        <v>5.0181466277579414</v>
      </c>
      <c r="Q77" s="304"/>
      <c r="R77" s="304">
        <v>1.1076128625787438</v>
      </c>
      <c r="S77" s="304">
        <v>1.1524953304729275</v>
      </c>
      <c r="T77" s="304">
        <v>1.3742405947676637</v>
      </c>
      <c r="U77" s="304"/>
      <c r="V77" s="304">
        <v>1.0188821557501047</v>
      </c>
      <c r="W77" s="304">
        <v>0.98464346102065226</v>
      </c>
      <c r="X77" s="304">
        <v>1.0425134144146653</v>
      </c>
      <c r="Y77" s="304"/>
      <c r="Z77" s="304">
        <v>2.4986714059792914</v>
      </c>
      <c r="AA77" s="304">
        <v>2.3073979046786377</v>
      </c>
      <c r="AB77" s="304">
        <v>2.1999367736441333</v>
      </c>
      <c r="AC77" s="304"/>
      <c r="AD77" s="304">
        <v>1.8225457999883781</v>
      </c>
      <c r="AE77" s="304">
        <v>1.6897918092240438</v>
      </c>
      <c r="AF77" s="304">
        <v>1.3733615265826513</v>
      </c>
      <c r="AG77" s="304"/>
      <c r="AH77" s="304">
        <v>1.3786459104871709</v>
      </c>
      <c r="AI77" s="304">
        <v>1.1433735917215089</v>
      </c>
      <c r="AJ77" s="304">
        <v>0.83153704164972453</v>
      </c>
      <c r="AK77" s="304"/>
      <c r="AL77" s="304">
        <v>0.59310493492291283</v>
      </c>
      <c r="AM77" s="304">
        <v>0.43769160317001082</v>
      </c>
      <c r="AN77" s="304">
        <v>0.39699206929419539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14.629317033439341</v>
      </c>
      <c r="C78" s="305">
        <f t="shared" si="77"/>
        <v>15.272549976419313</v>
      </c>
      <c r="D78" s="305">
        <f t="shared" si="78"/>
        <v>14.874837028372367</v>
      </c>
      <c r="E78" s="304"/>
      <c r="F78" s="304">
        <v>0.10493050528874853</v>
      </c>
      <c r="G78" s="304">
        <v>0.14701615541106763</v>
      </c>
      <c r="H78" s="304">
        <v>0.24707254984460228</v>
      </c>
      <c r="I78" s="304"/>
      <c r="J78" s="304">
        <v>1.0186647087341154</v>
      </c>
      <c r="K78" s="304">
        <v>1.4067511489487561</v>
      </c>
      <c r="L78" s="304">
        <v>2.1545319372783491</v>
      </c>
      <c r="M78" s="304"/>
      <c r="N78" s="304">
        <v>3.197912316451518</v>
      </c>
      <c r="O78" s="304">
        <v>3.6769130724882952</v>
      </c>
      <c r="P78" s="304">
        <v>4.3816654904531642</v>
      </c>
      <c r="Q78" s="304"/>
      <c r="R78" s="304">
        <v>0.94299106633466734</v>
      </c>
      <c r="S78" s="304">
        <v>1.0230484253917476</v>
      </c>
      <c r="T78" s="304">
        <v>1.1583231207992246</v>
      </c>
      <c r="U78" s="304"/>
      <c r="V78" s="304">
        <v>1.0929627740385495</v>
      </c>
      <c r="W78" s="304">
        <v>1.1715408414369051</v>
      </c>
      <c r="X78" s="304">
        <v>1.3481016315929411</v>
      </c>
      <c r="Y78" s="304"/>
      <c r="Z78" s="304">
        <v>2.5372800893678553</v>
      </c>
      <c r="AA78" s="304">
        <v>2.4059950322933683</v>
      </c>
      <c r="AB78" s="304">
        <v>1.8718732981796335</v>
      </c>
      <c r="AC78" s="304"/>
      <c r="AD78" s="304">
        <v>3.2000095718940798</v>
      </c>
      <c r="AE78" s="304">
        <v>3.2757802023574061</v>
      </c>
      <c r="AF78" s="304">
        <v>2.4723629098785596</v>
      </c>
      <c r="AG78" s="304"/>
      <c r="AH78" s="304">
        <v>1.4773986273699684</v>
      </c>
      <c r="AI78" s="304">
        <v>1.2639341552726633</v>
      </c>
      <c r="AJ78" s="304">
        <v>0.41973607274606445</v>
      </c>
      <c r="AK78" s="304"/>
      <c r="AL78" s="304">
        <v>1.0571673739598364</v>
      </c>
      <c r="AM78" s="304">
        <v>0.90157094281910422</v>
      </c>
      <c r="AN78" s="304">
        <v>0.82117001759982888</v>
      </c>
    </row>
    <row r="79" spans="1:40" x14ac:dyDescent="0.2">
      <c r="A79" s="13" t="str">
        <f t="shared" si="76"/>
        <v>Skilled trades occupations</v>
      </c>
      <c r="B79" s="305">
        <f t="shared" si="79"/>
        <v>2.3861387824383988</v>
      </c>
      <c r="C79" s="305">
        <f t="shared" si="77"/>
        <v>2.4740753270732321</v>
      </c>
      <c r="D79" s="305">
        <f t="shared" si="78"/>
        <v>2.475308146434259</v>
      </c>
      <c r="E79" s="304"/>
      <c r="F79" s="304">
        <v>9.5385747721264159E-3</v>
      </c>
      <c r="G79" s="304">
        <v>1.3154865898836457E-2</v>
      </c>
      <c r="H79" s="304">
        <v>1.9302289148400213E-2</v>
      </c>
      <c r="I79" s="304"/>
      <c r="J79" s="304">
        <v>0.15619316026658234</v>
      </c>
      <c r="K79" s="304">
        <v>0.23134134529118583</v>
      </c>
      <c r="L79" s="304">
        <v>0.3590895420884212</v>
      </c>
      <c r="M79" s="304"/>
      <c r="N79" s="304">
        <v>0.30388727788498071</v>
      </c>
      <c r="O79" s="304">
        <v>0.33852806149892012</v>
      </c>
      <c r="P79" s="304">
        <v>0.41269402495841973</v>
      </c>
      <c r="Q79" s="304"/>
      <c r="R79" s="304">
        <v>0.11710098467242405</v>
      </c>
      <c r="S79" s="304">
        <v>0.13493829384873715</v>
      </c>
      <c r="T79" s="304">
        <v>0.19023593795184279</v>
      </c>
      <c r="U79" s="304"/>
      <c r="V79" s="304">
        <v>0.14637014481496377</v>
      </c>
      <c r="W79" s="304">
        <v>0.14957159761449915</v>
      </c>
      <c r="X79" s="304">
        <v>0.15804715015958021</v>
      </c>
      <c r="Y79" s="304"/>
      <c r="Z79" s="304">
        <v>0.53246562919529283</v>
      </c>
      <c r="AA79" s="304">
        <v>0.53775868503536906</v>
      </c>
      <c r="AB79" s="304">
        <v>0.50441224176107169</v>
      </c>
      <c r="AC79" s="304"/>
      <c r="AD79" s="304">
        <v>0.49471791334571508</v>
      </c>
      <c r="AE79" s="304">
        <v>0.50997814302150335</v>
      </c>
      <c r="AF79" s="304">
        <v>0.43161199288503138</v>
      </c>
      <c r="AG79" s="304"/>
      <c r="AH79" s="304">
        <v>0.33858461651637983</v>
      </c>
      <c r="AI79" s="304">
        <v>0.30977047203655328</v>
      </c>
      <c r="AJ79" s="304">
        <v>0.20834485842602982</v>
      </c>
      <c r="AK79" s="304"/>
      <c r="AL79" s="304">
        <v>0.28728048096993375</v>
      </c>
      <c r="AM79" s="304">
        <v>0.24903386282762766</v>
      </c>
      <c r="AN79" s="304">
        <v>0.19157010905546204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6.217629997991887</v>
      </c>
      <c r="C80" s="305">
        <f t="shared" si="77"/>
        <v>6.1650388388971828</v>
      </c>
      <c r="D80" s="305">
        <f t="shared" si="78"/>
        <v>6.522762084682908</v>
      </c>
      <c r="E80" s="304"/>
      <c r="F80" s="304">
        <v>4.4729940834275375E-3</v>
      </c>
      <c r="G80" s="304">
        <v>5.7907334083260927E-3</v>
      </c>
      <c r="H80" s="304">
        <v>1.0536231272698895E-2</v>
      </c>
      <c r="I80" s="304"/>
      <c r="J80" s="304">
        <v>0.3133604781431471</v>
      </c>
      <c r="K80" s="304">
        <v>0.43428669410034582</v>
      </c>
      <c r="L80" s="304">
        <v>0.81302400987489754</v>
      </c>
      <c r="M80" s="304"/>
      <c r="N80" s="304">
        <v>0.83757301616042701</v>
      </c>
      <c r="O80" s="304">
        <v>0.95769064778842872</v>
      </c>
      <c r="P80" s="304">
        <v>1.2876035109150599</v>
      </c>
      <c r="Q80" s="304"/>
      <c r="R80" s="304">
        <v>0.61869725545457255</v>
      </c>
      <c r="S80" s="304">
        <v>0.65496033170810308</v>
      </c>
      <c r="T80" s="304">
        <v>0.79554920494013037</v>
      </c>
      <c r="U80" s="304"/>
      <c r="V80" s="304">
        <v>0.32634480255554404</v>
      </c>
      <c r="W80" s="304">
        <v>0.35090673678425782</v>
      </c>
      <c r="X80" s="304">
        <v>0.46751292521981103</v>
      </c>
      <c r="Y80" s="304"/>
      <c r="Z80" s="304">
        <v>1.4728736030754106</v>
      </c>
      <c r="AA80" s="304">
        <v>1.4409790333837964</v>
      </c>
      <c r="AB80" s="304">
        <v>1.4097334767111673</v>
      </c>
      <c r="AC80" s="304"/>
      <c r="AD80" s="304">
        <v>1.3874726857950934</v>
      </c>
      <c r="AE80" s="304">
        <v>1.3266745977167593</v>
      </c>
      <c r="AF80" s="304">
        <v>1.0792136807446129</v>
      </c>
      <c r="AG80" s="304"/>
      <c r="AH80" s="304">
        <v>0.87350727002400386</v>
      </c>
      <c r="AI80" s="304">
        <v>0.74590080831729244</v>
      </c>
      <c r="AJ80" s="304">
        <v>0.49699369518243819</v>
      </c>
      <c r="AK80" s="304"/>
      <c r="AL80" s="304">
        <v>0.3833278927002608</v>
      </c>
      <c r="AM80" s="304">
        <v>0.2478492556898724</v>
      </c>
      <c r="AN80" s="304">
        <v>0.16259534982209198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6.2585091451564328</v>
      </c>
      <c r="C81" s="305">
        <f t="shared" si="77"/>
        <v>6.8481015593010115</v>
      </c>
      <c r="D81" s="305">
        <f t="shared" si="78"/>
        <v>7.4196208647920709</v>
      </c>
      <c r="E81" s="304"/>
      <c r="F81" s="304">
        <v>2.8127218821158283E-2</v>
      </c>
      <c r="G81" s="304">
        <v>4.1388080841971327E-2</v>
      </c>
      <c r="H81" s="304">
        <v>7.1616526757922114E-2</v>
      </c>
      <c r="I81" s="304"/>
      <c r="J81" s="304">
        <v>0.29568098887738714</v>
      </c>
      <c r="K81" s="304">
        <v>0.40655703585197644</v>
      </c>
      <c r="L81" s="304">
        <v>0.6763393044897722</v>
      </c>
      <c r="M81" s="304"/>
      <c r="N81" s="304">
        <v>1.1268242730601341</v>
      </c>
      <c r="O81" s="304">
        <v>1.2782301188263758</v>
      </c>
      <c r="P81" s="304">
        <v>1.613811852439937</v>
      </c>
      <c r="Q81" s="304"/>
      <c r="R81" s="304">
        <v>0.33916269203538996</v>
      </c>
      <c r="S81" s="304">
        <v>0.39562891245256454</v>
      </c>
      <c r="T81" s="304">
        <v>0.5317113995244378</v>
      </c>
      <c r="U81" s="304"/>
      <c r="V81" s="304">
        <v>0.5482899345143506</v>
      </c>
      <c r="W81" s="304">
        <v>0.66350584808285384</v>
      </c>
      <c r="X81" s="304">
        <v>0.80209980953648063</v>
      </c>
      <c r="Y81" s="304"/>
      <c r="Z81" s="304">
        <v>1.3135298029911464</v>
      </c>
      <c r="AA81" s="304">
        <v>1.4641669717917871</v>
      </c>
      <c r="AB81" s="304">
        <v>1.461355047478706</v>
      </c>
      <c r="AC81" s="304"/>
      <c r="AD81" s="304">
        <v>1.4254374751391858</v>
      </c>
      <c r="AE81" s="304">
        <v>1.5621657567487937</v>
      </c>
      <c r="AF81" s="304">
        <v>1.4530374477216286</v>
      </c>
      <c r="AG81" s="304"/>
      <c r="AH81" s="304">
        <v>0.79951370985394621</v>
      </c>
      <c r="AI81" s="304">
        <v>0.73248487516492622</v>
      </c>
      <c r="AJ81" s="304">
        <v>0.5652207117218585</v>
      </c>
      <c r="AK81" s="304"/>
      <c r="AL81" s="304">
        <v>0.38194304986373373</v>
      </c>
      <c r="AM81" s="304">
        <v>0.30397395953976114</v>
      </c>
      <c r="AN81" s="304">
        <v>0.24442876512132747</v>
      </c>
    </row>
    <row r="82" spans="1:40" x14ac:dyDescent="0.2">
      <c r="A82" s="13" t="str">
        <f t="shared" si="76"/>
        <v>Process, plant and machine operatives</v>
      </c>
      <c r="B82" s="305">
        <f t="shared" si="79"/>
        <v>1.8205304024888929</v>
      </c>
      <c r="C82" s="305">
        <f t="shared" si="77"/>
        <v>1.8602757074151308</v>
      </c>
      <c r="D82" s="305">
        <f t="shared" si="78"/>
        <v>1.672668424176065</v>
      </c>
      <c r="E82" s="304"/>
      <c r="F82" s="304">
        <v>4.0873100095408293E-3</v>
      </c>
      <c r="G82" s="304">
        <v>5.9147437026768109E-3</v>
      </c>
      <c r="H82" s="304">
        <v>8.0974262519024447E-3</v>
      </c>
      <c r="I82" s="304"/>
      <c r="J82" s="304">
        <v>5.642994668090235E-2</v>
      </c>
      <c r="K82" s="304">
        <v>8.389111886148945E-2</v>
      </c>
      <c r="L82" s="304">
        <v>0.13297061280712605</v>
      </c>
      <c r="M82" s="304"/>
      <c r="N82" s="304">
        <v>0.10154476666936409</v>
      </c>
      <c r="O82" s="304">
        <v>0.12453529073888227</v>
      </c>
      <c r="P82" s="304">
        <v>0.14875571138428423</v>
      </c>
      <c r="Q82" s="304"/>
      <c r="R82" s="304">
        <v>3.5039766545997705E-2</v>
      </c>
      <c r="S82" s="304">
        <v>4.4678180041714491E-2</v>
      </c>
      <c r="T82" s="304">
        <v>5.5388381341895769E-2</v>
      </c>
      <c r="U82" s="304"/>
      <c r="V82" s="304">
        <v>5.1300365017093938E-2</v>
      </c>
      <c r="W82" s="304">
        <v>6.3032793182503169E-2</v>
      </c>
      <c r="X82" s="304">
        <v>7.7250053504478638E-2</v>
      </c>
      <c r="Y82" s="304"/>
      <c r="Z82" s="304">
        <v>0.38300374705044288</v>
      </c>
      <c r="AA82" s="304">
        <v>0.45586086638611201</v>
      </c>
      <c r="AB82" s="304">
        <v>0.51904686737418393</v>
      </c>
      <c r="AC82" s="304"/>
      <c r="AD82" s="304">
        <v>0.38135698603994705</v>
      </c>
      <c r="AE82" s="304">
        <v>0.43803652166919721</v>
      </c>
      <c r="AF82" s="304">
        <v>0.40117945822245549</v>
      </c>
      <c r="AG82" s="304"/>
      <c r="AH82" s="304">
        <v>0.36429452769879622</v>
      </c>
      <c r="AI82" s="304">
        <v>0.319229972348129</v>
      </c>
      <c r="AJ82" s="304">
        <v>0.19027674707410974</v>
      </c>
      <c r="AK82" s="304"/>
      <c r="AL82" s="304">
        <v>0.44347298677680796</v>
      </c>
      <c r="AM82" s="304">
        <v>0.32509622048442632</v>
      </c>
      <c r="AN82" s="304">
        <v>0.13970316621562867</v>
      </c>
    </row>
    <row r="83" spans="1:40" x14ac:dyDescent="0.2">
      <c r="A83" s="39" t="str">
        <f t="shared" si="76"/>
        <v>Elementary occupations</v>
      </c>
      <c r="B83" s="307">
        <f t="shared" si="79"/>
        <v>10.221461313345065</v>
      </c>
      <c r="C83" s="307">
        <f t="shared" si="77"/>
        <v>10.436337093475014</v>
      </c>
      <c r="D83" s="307">
        <f t="shared" si="78"/>
        <v>10.490320104649548</v>
      </c>
      <c r="E83" s="307"/>
      <c r="F83" s="307">
        <v>1.2502332634929411E-2</v>
      </c>
      <c r="G83" s="307">
        <v>1.7652137466635073E-2</v>
      </c>
      <c r="H83" s="307">
        <v>3.0464458427643733E-2</v>
      </c>
      <c r="I83" s="307"/>
      <c r="J83" s="307">
        <v>0.22246655276107968</v>
      </c>
      <c r="K83" s="307">
        <v>0.32690672694966849</v>
      </c>
      <c r="L83" s="307">
        <v>0.62312287428699231</v>
      </c>
      <c r="M83" s="307"/>
      <c r="N83" s="307">
        <v>0.61163888937727551</v>
      </c>
      <c r="O83" s="307">
        <v>0.69758525090459089</v>
      </c>
      <c r="P83" s="307">
        <v>0.89980512895496245</v>
      </c>
      <c r="Q83" s="307"/>
      <c r="R83" s="307">
        <v>0.32280060796640697</v>
      </c>
      <c r="S83" s="307">
        <v>0.36010468687297992</v>
      </c>
      <c r="T83" s="307">
        <v>0.44889798914436357</v>
      </c>
      <c r="U83" s="307"/>
      <c r="V83" s="307">
        <v>0.17746724754851467</v>
      </c>
      <c r="W83" s="307">
        <v>0.18502082333107273</v>
      </c>
      <c r="X83" s="307">
        <v>0.2471749825171464</v>
      </c>
      <c r="Y83" s="307"/>
      <c r="Z83" s="307">
        <v>1.0173528077782512</v>
      </c>
      <c r="AA83" s="307">
        <v>0.95886866171104657</v>
      </c>
      <c r="AB83" s="307">
        <v>0.97718325070859446</v>
      </c>
      <c r="AC83" s="307"/>
      <c r="AD83" s="307">
        <v>2.9990053522256277</v>
      </c>
      <c r="AE83" s="307">
        <v>3.6170950998743723</v>
      </c>
      <c r="AF83" s="307">
        <v>3.9476267506577938</v>
      </c>
      <c r="AG83" s="307"/>
      <c r="AH83" s="307">
        <v>3.340239491517758</v>
      </c>
      <c r="AI83" s="307">
        <v>3.3396107226218485</v>
      </c>
      <c r="AJ83" s="307">
        <v>2.802284345596993</v>
      </c>
      <c r="AK83" s="307"/>
      <c r="AL83" s="307">
        <v>1.5179880315352217</v>
      </c>
      <c r="AM83" s="307">
        <v>0.93349298374279843</v>
      </c>
      <c r="AN83" s="307">
        <v>0.5137603243550587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Worcestershire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67.912999999999968</v>
      </c>
      <c r="C92" s="305">
        <f>SUM(C93:C101)</f>
        <v>70.695000000000022</v>
      </c>
      <c r="D92" s="305">
        <f>SUM(D93:D101)</f>
        <v>74.736999999999981</v>
      </c>
      <c r="E92" s="304"/>
      <c r="F92" s="305">
        <f>SUM(F93:F101)</f>
        <v>2.1645695019852385</v>
      </c>
      <c r="G92" s="305">
        <f>SUM(G93:G101)</f>
        <v>2.7534613339124649</v>
      </c>
      <c r="H92" s="305">
        <f>SUM(H93:H101)</f>
        <v>3.9372178039315751</v>
      </c>
      <c r="I92" s="304"/>
      <c r="J92" s="305">
        <f>SUM(J93:J101)</f>
        <v>12.161926448244451</v>
      </c>
      <c r="K92" s="305">
        <f>SUM(K93:K101)</f>
        <v>14.939047427230838</v>
      </c>
      <c r="L92" s="305">
        <f>SUM(L93:L101)</f>
        <v>20.483810728637621</v>
      </c>
      <c r="M92" s="304"/>
      <c r="N92" s="305">
        <f>SUM(N93:N101)</f>
        <v>16.567784677327445</v>
      </c>
      <c r="O92" s="305">
        <f>SUM(O93:O101)</f>
        <v>17.729314399049503</v>
      </c>
      <c r="P92" s="305">
        <f>SUM(P93:P101)</f>
        <v>19.845735140942963</v>
      </c>
      <c r="Q92" s="304"/>
      <c r="R92" s="305">
        <f>SUM(R93:R101)</f>
        <v>6.6009022261923347</v>
      </c>
      <c r="S92" s="305">
        <f>SUM(S93:S101)</f>
        <v>5.6445660689944388</v>
      </c>
      <c r="T92" s="305">
        <f>SUM(T93:T101)</f>
        <v>5.0238614350421793</v>
      </c>
      <c r="U92" s="304"/>
      <c r="V92" s="305">
        <f>SUM(V93:V101)</f>
        <v>3.0116240057346353</v>
      </c>
      <c r="W92" s="305">
        <f>SUM(W93:W101)</f>
        <v>3.0010072535112751</v>
      </c>
      <c r="X92" s="305">
        <f>SUM(X93:X101)</f>
        <v>3.2825719553362425</v>
      </c>
      <c r="Y92" s="304"/>
      <c r="Z92" s="305">
        <f>SUM(Z93:Z101)</f>
        <v>13.253529816114716</v>
      </c>
      <c r="AA92" s="305">
        <f>SUM(AA93:AA101)</f>
        <v>14.013811497051671</v>
      </c>
      <c r="AB92" s="305">
        <f>SUM(AB93:AB101)</f>
        <v>13.696802399069901</v>
      </c>
      <c r="AC92" s="304"/>
      <c r="AD92" s="305">
        <f>SUM(AD93:AD101)</f>
        <v>9.8410805985807457</v>
      </c>
      <c r="AE92" s="305">
        <f>SUM(AE93:AE101)</f>
        <v>9.6111688684838832</v>
      </c>
      <c r="AF92" s="305">
        <f>SUM(AF93:AF101)</f>
        <v>6.9076573849038985</v>
      </c>
      <c r="AG92" s="304"/>
      <c r="AH92" s="305">
        <f>SUM(AH93:AH101)</f>
        <v>3.3505773261089891</v>
      </c>
      <c r="AI92" s="305">
        <f>SUM(AI93:AI101)</f>
        <v>2.4028356499238934</v>
      </c>
      <c r="AJ92" s="305">
        <f>SUM(AJ93:AJ101)</f>
        <v>1.1106588864992322</v>
      </c>
      <c r="AK92" s="304"/>
      <c r="AL92" s="305">
        <f>SUM(AL93:AL101)</f>
        <v>0.96100539971140553</v>
      </c>
      <c r="AM92" s="305">
        <f>SUM(AM93:AM101)</f>
        <v>0.59978750184204943</v>
      </c>
      <c r="AN92" s="305">
        <f>SUM(AN93:AN101)</f>
        <v>0.4486842656363661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2.9152787235689743</v>
      </c>
      <c r="C93" s="305">
        <f t="shared" ref="C93:D93" si="81">SUM(G93,K93,O93,S93,W93,AA93,AE93,AI93,AM93)</f>
        <v>2.8042310898685074</v>
      </c>
      <c r="D93" s="305">
        <f t="shared" si="81"/>
        <v>3.1146307102371598</v>
      </c>
      <c r="E93" s="304"/>
      <c r="F93" s="304">
        <v>5.9998896490138974E-2</v>
      </c>
      <c r="G93" s="304">
        <v>7.6820208846680768E-2</v>
      </c>
      <c r="H93" s="304">
        <v>0.12618367830667576</v>
      </c>
      <c r="I93" s="304"/>
      <c r="J93" s="304">
        <v>0.57496489440357257</v>
      </c>
      <c r="K93" s="304">
        <v>0.63604358070811051</v>
      </c>
      <c r="L93" s="304">
        <v>0.84618435392718527</v>
      </c>
      <c r="M93" s="304"/>
      <c r="N93" s="304">
        <v>0.86108445485103302</v>
      </c>
      <c r="O93" s="304">
        <v>0.82574455872914443</v>
      </c>
      <c r="P93" s="304">
        <v>0.91571371004984958</v>
      </c>
      <c r="Q93" s="304"/>
      <c r="R93" s="304">
        <v>0.50078557215539699</v>
      </c>
      <c r="S93" s="304">
        <v>0.45850096036002186</v>
      </c>
      <c r="T93" s="304">
        <v>0.49676106966133965</v>
      </c>
      <c r="U93" s="304"/>
      <c r="V93" s="304">
        <v>0.11574109710909565</v>
      </c>
      <c r="W93" s="304">
        <v>9.4053793283342249E-2</v>
      </c>
      <c r="X93" s="304">
        <v>8.9395983425264655E-2</v>
      </c>
      <c r="Y93" s="304"/>
      <c r="Z93" s="304">
        <v>0.43483781654741827</v>
      </c>
      <c r="AA93" s="304">
        <v>0.39220631263563832</v>
      </c>
      <c r="AB93" s="304">
        <v>0.36679324899794247</v>
      </c>
      <c r="AC93" s="304"/>
      <c r="AD93" s="304">
        <v>0.21795191930956875</v>
      </c>
      <c r="AE93" s="304">
        <v>0.20253822445418773</v>
      </c>
      <c r="AF93" s="304">
        <v>0.17735858537315954</v>
      </c>
      <c r="AG93" s="304"/>
      <c r="AH93" s="304">
        <v>7.8604399522726839E-2</v>
      </c>
      <c r="AI93" s="304">
        <v>5.9667326577849712E-2</v>
      </c>
      <c r="AJ93" s="304">
        <v>3.9905826810080203E-2</v>
      </c>
      <c r="AK93" s="304"/>
      <c r="AL93" s="304">
        <v>7.1309673180023278E-2</v>
      </c>
      <c r="AM93" s="304">
        <v>5.8656124273531701E-2</v>
      </c>
      <c r="AN93" s="304">
        <v>5.6334253685662986E-2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25.306671022742226</v>
      </c>
      <c r="C94" s="305">
        <f t="shared" ref="C94:C101" si="83">SUM(G94,K94,O94,S94,W94,AA94,AE94,AI94,AM94)</f>
        <v>25.962240516713294</v>
      </c>
      <c r="D94" s="305">
        <f t="shared" ref="D94:D101" si="84">SUM(H94,L94,P94,T94,X94,AB94,AF94,AJ94,AN94)</f>
        <v>28.835030763580349</v>
      </c>
      <c r="E94" s="305"/>
      <c r="F94" s="304">
        <v>1.9451322038210248</v>
      </c>
      <c r="G94" s="304">
        <v>2.4462064225742504</v>
      </c>
      <c r="H94" s="304">
        <v>3.4188715704347179</v>
      </c>
      <c r="I94" s="304"/>
      <c r="J94" s="304">
        <v>8.9020022976683215</v>
      </c>
      <c r="K94" s="304">
        <v>10.496480540181013</v>
      </c>
      <c r="L94" s="304">
        <v>13.679294354299286</v>
      </c>
      <c r="M94" s="304"/>
      <c r="N94" s="304">
        <v>8.6360749681474775</v>
      </c>
      <c r="O94" s="304">
        <v>8.1994029064921197</v>
      </c>
      <c r="P94" s="304">
        <v>8.0533764299130866</v>
      </c>
      <c r="Q94" s="304"/>
      <c r="R94" s="304">
        <v>1.9118337989717249</v>
      </c>
      <c r="S94" s="304">
        <v>1.0193716520350609</v>
      </c>
      <c r="T94" s="304">
        <v>0.45186044015510696</v>
      </c>
      <c r="U94" s="304"/>
      <c r="V94" s="304">
        <v>0.53625098483936351</v>
      </c>
      <c r="W94" s="304">
        <v>0.53010954742550209</v>
      </c>
      <c r="X94" s="304">
        <v>0.54720305969486371</v>
      </c>
      <c r="Y94" s="304"/>
      <c r="Z94" s="304">
        <v>1.6028938731414915</v>
      </c>
      <c r="AA94" s="304">
        <v>1.6201565695335467</v>
      </c>
      <c r="AB94" s="304">
        <v>1.5091071124572961</v>
      </c>
      <c r="AC94" s="304"/>
      <c r="AD94" s="304">
        <v>1.0352468126567804</v>
      </c>
      <c r="AE94" s="304">
        <v>1.0322098571600677</v>
      </c>
      <c r="AF94" s="304">
        <v>0.80384065196634269</v>
      </c>
      <c r="AG94" s="304"/>
      <c r="AH94" s="304">
        <v>0.60663260855619416</v>
      </c>
      <c r="AI94" s="304">
        <v>0.51420074765317281</v>
      </c>
      <c r="AJ94" s="304">
        <v>0.27979428178515081</v>
      </c>
      <c r="AK94" s="304"/>
      <c r="AL94" s="304">
        <v>0.13060347493984564</v>
      </c>
      <c r="AM94" s="304">
        <v>0.10410227365855539</v>
      </c>
      <c r="AN94" s="304">
        <v>9.1682862874496174E-2</v>
      </c>
    </row>
    <row r="95" spans="1:40" x14ac:dyDescent="0.2">
      <c r="A95" s="13" t="str">
        <f t="shared" si="80"/>
        <v>Associate professional occupations</v>
      </c>
      <c r="B95" s="305">
        <f t="shared" si="82"/>
        <v>10.102315717854548</v>
      </c>
      <c r="C95" s="305">
        <f t="shared" si="83"/>
        <v>12.558981907051795</v>
      </c>
      <c r="D95" s="305">
        <f t="shared" si="84"/>
        <v>14.320691644564159</v>
      </c>
      <c r="E95" s="305"/>
      <c r="F95" s="304">
        <v>8.3145759518916007E-2</v>
      </c>
      <c r="G95" s="304">
        <v>0.12796181652292751</v>
      </c>
      <c r="H95" s="304">
        <v>0.24386550639674148</v>
      </c>
      <c r="I95" s="304"/>
      <c r="J95" s="304">
        <v>1.2864553970189219</v>
      </c>
      <c r="K95" s="304">
        <v>1.9514168925229849</v>
      </c>
      <c r="L95" s="304">
        <v>3.2049908899969504</v>
      </c>
      <c r="M95" s="304"/>
      <c r="N95" s="304">
        <v>3.0414730316233474</v>
      </c>
      <c r="O95" s="304">
        <v>4.0944179012071356</v>
      </c>
      <c r="P95" s="304">
        <v>5.1551162772678563</v>
      </c>
      <c r="Q95" s="304"/>
      <c r="R95" s="304">
        <v>1.3217520620415808</v>
      </c>
      <c r="S95" s="304">
        <v>1.3705955033159687</v>
      </c>
      <c r="T95" s="304">
        <v>1.044831122217873</v>
      </c>
      <c r="U95" s="304"/>
      <c r="V95" s="304">
        <v>0.52719141765665856</v>
      </c>
      <c r="W95" s="304">
        <v>0.55265863985670582</v>
      </c>
      <c r="X95" s="304">
        <v>0.61682616387528555</v>
      </c>
      <c r="Y95" s="304"/>
      <c r="Z95" s="304">
        <v>1.8475580184940132</v>
      </c>
      <c r="AA95" s="304">
        <v>2.3226768401891515</v>
      </c>
      <c r="AB95" s="304">
        <v>2.4019408851064865</v>
      </c>
      <c r="AC95" s="304"/>
      <c r="AD95" s="304">
        <v>1.2977086302349341</v>
      </c>
      <c r="AE95" s="304">
        <v>1.5444087811809408</v>
      </c>
      <c r="AF95" s="304">
        <v>1.2425761713292653</v>
      </c>
      <c r="AG95" s="304"/>
      <c r="AH95" s="304">
        <v>0.58431458440353023</v>
      </c>
      <c r="AI95" s="304">
        <v>0.51341704040984781</v>
      </c>
      <c r="AJ95" s="304">
        <v>0.31034419110254846</v>
      </c>
      <c r="AK95" s="304"/>
      <c r="AL95" s="304">
        <v>0.11271681686264437</v>
      </c>
      <c r="AM95" s="304">
        <v>8.1428491846133072E-2</v>
      </c>
      <c r="AN95" s="304">
        <v>0.1002004372711493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7.2493318220308307</v>
      </c>
      <c r="C96" s="305">
        <f t="shared" si="83"/>
        <v>6.9894790483841698</v>
      </c>
      <c r="D96" s="305">
        <f t="shared" si="84"/>
        <v>5.2150676451609899</v>
      </c>
      <c r="E96" s="305"/>
      <c r="F96" s="304">
        <v>4.8758193033690611E-2</v>
      </c>
      <c r="G96" s="304">
        <v>6.520898279974631E-2</v>
      </c>
      <c r="H96" s="304">
        <v>9.4822420964779414E-2</v>
      </c>
      <c r="I96" s="304"/>
      <c r="J96" s="304">
        <v>0.54839697789359887</v>
      </c>
      <c r="K96" s="304">
        <v>0.66927313319738291</v>
      </c>
      <c r="L96" s="304">
        <v>0.60906499368646416</v>
      </c>
      <c r="M96" s="304"/>
      <c r="N96" s="304">
        <v>1.3867893045097424</v>
      </c>
      <c r="O96" s="304">
        <v>1.5341440191112319</v>
      </c>
      <c r="P96" s="304">
        <v>1.6911737102126128</v>
      </c>
      <c r="Q96" s="304"/>
      <c r="R96" s="304">
        <v>0.80271760409362969</v>
      </c>
      <c r="S96" s="304">
        <v>0.86733711553404413</v>
      </c>
      <c r="T96" s="304">
        <v>0.94982381093023571</v>
      </c>
      <c r="U96" s="304"/>
      <c r="V96" s="304">
        <v>0.52380138949040456</v>
      </c>
      <c r="W96" s="304">
        <v>0.52424015321216577</v>
      </c>
      <c r="X96" s="304">
        <v>0.53379155404272327</v>
      </c>
      <c r="Y96" s="304"/>
      <c r="Z96" s="304">
        <v>1.5633219476319788</v>
      </c>
      <c r="AA96" s="304">
        <v>1.5682510747667251</v>
      </c>
      <c r="AB96" s="304">
        <v>0.91627976000510147</v>
      </c>
      <c r="AC96" s="304"/>
      <c r="AD96" s="304">
        <v>1.4460262471363308</v>
      </c>
      <c r="AE96" s="304">
        <v>1.1778047753445082</v>
      </c>
      <c r="AF96" s="304">
        <v>0.35675267436424785</v>
      </c>
      <c r="AG96" s="304"/>
      <c r="AH96" s="304">
        <v>0.7817455264696862</v>
      </c>
      <c r="AI96" s="304">
        <v>0.50816529977647018</v>
      </c>
      <c r="AJ96" s="304">
        <v>5.2994652429043776E-2</v>
      </c>
      <c r="AK96" s="304"/>
      <c r="AL96" s="304">
        <v>0.14777463177176864</v>
      </c>
      <c r="AM96" s="304">
        <v>7.5054494641894356E-2</v>
      </c>
      <c r="AN96" s="304">
        <v>1.0364068525780413E-2</v>
      </c>
    </row>
    <row r="97" spans="1:40" x14ac:dyDescent="0.2">
      <c r="A97" s="13" t="str">
        <f t="shared" si="80"/>
        <v>Skilled trades occupations</v>
      </c>
      <c r="B97" s="305">
        <f t="shared" si="82"/>
        <v>0.84911890575657656</v>
      </c>
      <c r="C97" s="305">
        <f t="shared" si="83"/>
        <v>0.81343792543485793</v>
      </c>
      <c r="D97" s="305">
        <f t="shared" si="84"/>
        <v>0.70324107470313058</v>
      </c>
      <c r="E97" s="304"/>
      <c r="F97" s="304">
        <v>6.8133545667632828E-3</v>
      </c>
      <c r="G97" s="304">
        <v>8.3515419237729267E-3</v>
      </c>
      <c r="H97" s="304">
        <v>8.1768406578345918E-3</v>
      </c>
      <c r="I97" s="304"/>
      <c r="J97" s="304">
        <v>1.986506875699141E-2</v>
      </c>
      <c r="K97" s="304">
        <v>2.6989299219386656E-2</v>
      </c>
      <c r="L97" s="304">
        <v>3.3403894768760274E-2</v>
      </c>
      <c r="M97" s="304"/>
      <c r="N97" s="304">
        <v>9.4162544665522929E-2</v>
      </c>
      <c r="O97" s="304">
        <v>0.12129057206042661</v>
      </c>
      <c r="P97" s="304">
        <v>0.15855193800419209</v>
      </c>
      <c r="Q97" s="304"/>
      <c r="R97" s="304">
        <v>3.8807940555423324E-2</v>
      </c>
      <c r="S97" s="304">
        <v>3.9770165645677959E-2</v>
      </c>
      <c r="T97" s="304">
        <v>4.3233718299432657E-2</v>
      </c>
      <c r="U97" s="304"/>
      <c r="V97" s="304">
        <v>3.0006119948332806E-2</v>
      </c>
      <c r="W97" s="304">
        <v>2.9490033530071451E-2</v>
      </c>
      <c r="X97" s="304">
        <v>3.2448857543764392E-2</v>
      </c>
      <c r="Y97" s="304"/>
      <c r="Z97" s="304">
        <v>0.19211803451291859</v>
      </c>
      <c r="AA97" s="304">
        <v>0.17193739730876775</v>
      </c>
      <c r="AB97" s="304">
        <v>0.14371673001550442</v>
      </c>
      <c r="AC97" s="304"/>
      <c r="AD97" s="304">
        <v>0.26563299776233584</v>
      </c>
      <c r="AE97" s="304">
        <v>0.24865010340833293</v>
      </c>
      <c r="AF97" s="304">
        <v>0.14941093293758254</v>
      </c>
      <c r="AG97" s="304"/>
      <c r="AH97" s="304">
        <v>0.15247545225044126</v>
      </c>
      <c r="AI97" s="304">
        <v>0.13377989501605364</v>
      </c>
      <c r="AJ97" s="304">
        <v>0.11642729636823188</v>
      </c>
      <c r="AK97" s="304"/>
      <c r="AL97" s="304">
        <v>4.9237392737847156E-2</v>
      </c>
      <c r="AM97" s="304">
        <v>3.3178917322368065E-2</v>
      </c>
      <c r="AN97" s="304">
        <v>1.7870866107827722E-2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18.079022992473782</v>
      </c>
      <c r="C98" s="305">
        <f t="shared" si="83"/>
        <v>18.642356653378641</v>
      </c>
      <c r="D98" s="305">
        <f t="shared" si="84"/>
        <v>20.08736646644611</v>
      </c>
      <c r="E98" s="304"/>
      <c r="F98" s="304">
        <v>1.062252860915954E-2</v>
      </c>
      <c r="G98" s="304">
        <v>1.4533726637930818E-2</v>
      </c>
      <c r="H98" s="304">
        <v>2.5404883631416682E-2</v>
      </c>
      <c r="I98" s="304"/>
      <c r="J98" s="304">
        <v>0.70674622726784986</v>
      </c>
      <c r="K98" s="304">
        <v>1.0063872625776464</v>
      </c>
      <c r="L98" s="304">
        <v>1.9183591013005465</v>
      </c>
      <c r="M98" s="304"/>
      <c r="N98" s="304">
        <v>2.2252228477501994</v>
      </c>
      <c r="O98" s="304">
        <v>2.5789515991665</v>
      </c>
      <c r="P98" s="304">
        <v>3.395543429765318</v>
      </c>
      <c r="Q98" s="304"/>
      <c r="R98" s="304">
        <v>1.8286981784114591</v>
      </c>
      <c r="S98" s="304">
        <v>1.6932602139442503</v>
      </c>
      <c r="T98" s="304">
        <v>1.8208960081618126</v>
      </c>
      <c r="U98" s="304"/>
      <c r="V98" s="304">
        <v>1.1010088686404331</v>
      </c>
      <c r="W98" s="304">
        <v>1.0703819622423054</v>
      </c>
      <c r="X98" s="304">
        <v>1.2218060530523303</v>
      </c>
      <c r="Y98" s="304"/>
      <c r="Z98" s="304">
        <v>6.9003164745217855</v>
      </c>
      <c r="AA98" s="304">
        <v>7.2810447082669096</v>
      </c>
      <c r="AB98" s="304">
        <v>7.7948163371820431</v>
      </c>
      <c r="AC98" s="304"/>
      <c r="AD98" s="304">
        <v>4.6667951525511731</v>
      </c>
      <c r="AE98" s="304">
        <v>4.6460518550460792</v>
      </c>
      <c r="AF98" s="304">
        <v>3.7154431467850113</v>
      </c>
      <c r="AG98" s="304"/>
      <c r="AH98" s="304">
        <v>0.52096580709148166</v>
      </c>
      <c r="AI98" s="304">
        <v>0.2777632185354133</v>
      </c>
      <c r="AJ98" s="304">
        <v>0.15870248134843781</v>
      </c>
      <c r="AK98" s="304"/>
      <c r="AL98" s="304">
        <v>0.11864690763024106</v>
      </c>
      <c r="AM98" s="304">
        <v>7.3982106961609895E-2</v>
      </c>
      <c r="AN98" s="304">
        <v>3.6395025219192065E-2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0.81469936585951352</v>
      </c>
      <c r="C99" s="305">
        <f t="shared" si="83"/>
        <v>0.87977405527801622</v>
      </c>
      <c r="D99" s="305">
        <f>SUM(H99,L99,P99,T99,X99,AB99,AF99,AJ99,AN99)</f>
        <v>0.89096304215548716</v>
      </c>
      <c r="E99" s="304"/>
      <c r="F99" s="304">
        <v>4.2616721445478825E-3</v>
      </c>
      <c r="G99" s="304">
        <v>6.1175155022757007E-3</v>
      </c>
      <c r="H99" s="304">
        <v>8.730243432090468E-3</v>
      </c>
      <c r="I99" s="304"/>
      <c r="J99" s="304">
        <v>8.3000805430666999E-2</v>
      </c>
      <c r="K99" s="304">
        <v>0.10640652657356699</v>
      </c>
      <c r="L99" s="304">
        <v>0.13379484341868414</v>
      </c>
      <c r="M99" s="304"/>
      <c r="N99" s="304">
        <v>0.18858215861310151</v>
      </c>
      <c r="O99" s="304">
        <v>0.21143622198480433</v>
      </c>
      <c r="P99" s="304">
        <v>0.24271876006406945</v>
      </c>
      <c r="Q99" s="304"/>
      <c r="R99" s="304">
        <v>0.10297306988002244</v>
      </c>
      <c r="S99" s="304">
        <v>9.4297274476893955E-2</v>
      </c>
      <c r="T99" s="304">
        <v>9.6669164758658763E-2</v>
      </c>
      <c r="U99" s="304"/>
      <c r="V99" s="304">
        <v>6.4876456850525677E-2</v>
      </c>
      <c r="W99" s="304">
        <v>7.2899459673131731E-2</v>
      </c>
      <c r="X99" s="304">
        <v>8.279675234735058E-2</v>
      </c>
      <c r="Y99" s="304"/>
      <c r="Z99" s="304">
        <v>0.16516899684050912</v>
      </c>
      <c r="AA99" s="304">
        <v>0.1794863019120356</v>
      </c>
      <c r="AB99" s="304">
        <v>0.17557313657265228</v>
      </c>
      <c r="AC99" s="304"/>
      <c r="AD99" s="304">
        <v>0.13539861002097345</v>
      </c>
      <c r="AE99" s="304">
        <v>0.1428685787150544</v>
      </c>
      <c r="AF99" s="304">
        <v>9.9058597136922347E-2</v>
      </c>
      <c r="AG99" s="304"/>
      <c r="AH99" s="304">
        <v>4.2922088746260197E-2</v>
      </c>
      <c r="AI99" s="304">
        <v>4.0062282696792184E-2</v>
      </c>
      <c r="AJ99" s="304">
        <v>2.2606968233091523E-2</v>
      </c>
      <c r="AK99" s="304"/>
      <c r="AL99" s="304">
        <v>2.7515507332906156E-2</v>
      </c>
      <c r="AM99" s="304">
        <v>2.6199893743461301E-2</v>
      </c>
      <c r="AN99" s="304">
        <v>2.901457619196772E-2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0.71414983341111449</v>
      </c>
      <c r="C100" s="305">
        <f t="shared" si="83"/>
        <v>0.76072039015349269</v>
      </c>
      <c r="D100" s="305">
        <f t="shared" si="84"/>
        <v>0.73249850327801369</v>
      </c>
      <c r="E100" s="304"/>
      <c r="F100" s="304">
        <v>4.9162191515611598E-3</v>
      </c>
      <c r="G100" s="304">
        <v>7.212242715688327E-3</v>
      </c>
      <c r="H100" s="304">
        <v>1.0104248389451991E-2</v>
      </c>
      <c r="I100" s="304"/>
      <c r="J100" s="304">
        <v>1.5333261679621006E-2</v>
      </c>
      <c r="K100" s="304">
        <v>2.5996837435644734E-2</v>
      </c>
      <c r="L100" s="304">
        <v>4.572394598394789E-2</v>
      </c>
      <c r="M100" s="304"/>
      <c r="N100" s="304">
        <v>4.8384359266021935E-2</v>
      </c>
      <c r="O100" s="304">
        <v>6.6756709009898108E-2</v>
      </c>
      <c r="P100" s="304">
        <v>9.5345872199001452E-2</v>
      </c>
      <c r="Q100" s="304"/>
      <c r="R100" s="304">
        <v>2.1193355865856203E-2</v>
      </c>
      <c r="S100" s="304">
        <v>2.8080031299917711E-2</v>
      </c>
      <c r="T100" s="304">
        <v>3.4611052809820499E-2</v>
      </c>
      <c r="U100" s="304"/>
      <c r="V100" s="304">
        <v>5.9151498249234137E-2</v>
      </c>
      <c r="W100" s="304">
        <v>6.770924087448571E-2</v>
      </c>
      <c r="X100" s="304">
        <v>8.2343393262182499E-2</v>
      </c>
      <c r="Y100" s="304"/>
      <c r="Z100" s="304">
        <v>0.19728789154005086</v>
      </c>
      <c r="AA100" s="304">
        <v>0.22585997309684652</v>
      </c>
      <c r="AB100" s="304">
        <v>0.24132978149815337</v>
      </c>
      <c r="AC100" s="304"/>
      <c r="AD100" s="304">
        <v>0.15050103448516708</v>
      </c>
      <c r="AE100" s="304">
        <v>0.16132886468620369</v>
      </c>
      <c r="AF100" s="304">
        <v>0.11162618835571957</v>
      </c>
      <c r="AG100" s="304"/>
      <c r="AH100" s="304">
        <v>0.15313982015437297</v>
      </c>
      <c r="AI100" s="304">
        <v>0.13425302342717116</v>
      </c>
      <c r="AJ100" s="304">
        <v>7.7186329890315722E-2</v>
      </c>
      <c r="AK100" s="304"/>
      <c r="AL100" s="304">
        <v>6.4242393019229072E-2</v>
      </c>
      <c r="AM100" s="304">
        <v>4.3523467607636646E-2</v>
      </c>
      <c r="AN100" s="304">
        <v>3.4227690889420674E-2</v>
      </c>
    </row>
    <row r="101" spans="1:40" x14ac:dyDescent="0.2">
      <c r="A101" s="39" t="str">
        <f t="shared" si="80"/>
        <v>Elementary occupations</v>
      </c>
      <c r="B101" s="307">
        <f t="shared" si="82"/>
        <v>1.8824116163024049</v>
      </c>
      <c r="C101" s="307">
        <f t="shared" si="83"/>
        <v>1.2837784137372414</v>
      </c>
      <c r="D101" s="307">
        <f t="shared" si="84"/>
        <v>0.83751014987458827</v>
      </c>
      <c r="E101" s="307"/>
      <c r="F101" s="307">
        <v>9.2067464943612447E-4</v>
      </c>
      <c r="G101" s="307">
        <v>1.0488763891922804E-3</v>
      </c>
      <c r="H101" s="307">
        <v>1.0584117178672045E-3</v>
      </c>
      <c r="I101" s="307"/>
      <c r="J101" s="307">
        <v>2.5161518124908258E-2</v>
      </c>
      <c r="K101" s="307">
        <v>2.0053354815100354E-2</v>
      </c>
      <c r="L101" s="307">
        <v>1.2994351255799933E-2</v>
      </c>
      <c r="M101" s="307"/>
      <c r="N101" s="307">
        <v>8.601100790100151E-2</v>
      </c>
      <c r="O101" s="307">
        <v>9.7169911288242761E-2</v>
      </c>
      <c r="P101" s="307">
        <v>0.13819501346697624</v>
      </c>
      <c r="Q101" s="307"/>
      <c r="R101" s="307">
        <v>7.2140644217242492E-2</v>
      </c>
      <c r="S101" s="307">
        <v>7.335315238260301E-2</v>
      </c>
      <c r="T101" s="307">
        <v>8.5175048047899743E-2</v>
      </c>
      <c r="U101" s="307"/>
      <c r="V101" s="307">
        <v>5.3596172950586878E-2</v>
      </c>
      <c r="W101" s="307">
        <v>5.9464423413565087E-2</v>
      </c>
      <c r="X101" s="307">
        <v>7.5960138092476953E-2</v>
      </c>
      <c r="Y101" s="307"/>
      <c r="Z101" s="307">
        <v>0.35002676288455109</v>
      </c>
      <c r="AA101" s="307">
        <v>0.25219231934204833</v>
      </c>
      <c r="AB101" s="307">
        <v>0.14724540723471968</v>
      </c>
      <c r="AC101" s="307"/>
      <c r="AD101" s="307">
        <v>0.62581919442348266</v>
      </c>
      <c r="AE101" s="307">
        <v>0.45530782848850743</v>
      </c>
      <c r="AF101" s="307">
        <v>0.25159043665564756</v>
      </c>
      <c r="AG101" s="307"/>
      <c r="AH101" s="307">
        <v>0.42977703891429586</v>
      </c>
      <c r="AI101" s="307">
        <v>0.22152681583112316</v>
      </c>
      <c r="AJ101" s="307">
        <v>5.2696858532331921E-2</v>
      </c>
      <c r="AK101" s="307"/>
      <c r="AL101" s="307">
        <v>0.23895860223690013</v>
      </c>
      <c r="AM101" s="307">
        <v>0.10366173178685897</v>
      </c>
      <c r="AN101" s="307">
        <v>7.2594484870869003E-2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Worcestershire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Worcestershire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Worcestershire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Worcestershire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Worcestershire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Worcestershire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Worcestershire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Worcestershire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Worcestershire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0.18964718478834974</v>
      </c>
      <c r="C8" s="69">
        <v>0.2673848913688659</v>
      </c>
      <c r="D8" s="69">
        <v>0.248567187446775</v>
      </c>
      <c r="E8" s="69">
        <v>0.29128066101677585</v>
      </c>
      <c r="F8" s="69">
        <v>0.45307543385732602</v>
      </c>
      <c r="G8" s="10"/>
      <c r="H8" s="69">
        <f>F8-D8</f>
        <v>0.20450824641055101</v>
      </c>
      <c r="I8" s="69">
        <f>'RD T1'!E36</f>
        <v>0.17198690725164459</v>
      </c>
      <c r="J8" s="69">
        <f>SUM(H8:I8)</f>
        <v>0.3764951536621956</v>
      </c>
      <c r="L8" t="str">
        <f>A8</f>
        <v>11 Corporate managers and directors</v>
      </c>
      <c r="M8" s="69">
        <v>1.5238843042970849</v>
      </c>
      <c r="N8" s="69">
        <v>2.4164022824732601</v>
      </c>
      <c r="O8" s="69">
        <v>2.3366246933706782</v>
      </c>
      <c r="P8" s="69">
        <v>2.6488832296785993</v>
      </c>
      <c r="Q8" s="69">
        <v>3.9920015799141368</v>
      </c>
      <c r="R8" s="10"/>
      <c r="S8" s="69">
        <f>Q8-O8</f>
        <v>1.6553768865434586</v>
      </c>
      <c r="T8" s="69">
        <f>'RD T1'!E65</f>
        <v>1.5631338354747892</v>
      </c>
      <c r="U8" s="69">
        <f>SUM(S8:T8)</f>
        <v>3.2185107220182481</v>
      </c>
      <c r="W8" t="str">
        <f>A8</f>
        <v>11 Corporate managers and directors</v>
      </c>
      <c r="X8" s="69">
        <v>4.5272409957228561</v>
      </c>
      <c r="Y8" s="69">
        <v>5.0758275298974294</v>
      </c>
      <c r="Z8" s="69">
        <v>5.4461769713874224</v>
      </c>
      <c r="AA8" s="69">
        <v>5.0491806863446307</v>
      </c>
      <c r="AB8" s="69">
        <v>5.7533288453983049</v>
      </c>
      <c r="AC8" s="69"/>
      <c r="AD8" s="69">
        <f>AB8-Z8</f>
        <v>0.30715187401088251</v>
      </c>
      <c r="AE8" s="69">
        <f>'RD T1'!E94</f>
        <v>3.0876149350497841</v>
      </c>
      <c r="AF8" s="69">
        <f>SUM(AD8:AE8)</f>
        <v>3.3947668090606666</v>
      </c>
      <c r="AH8" t="str">
        <f>L8</f>
        <v>11 Corporate managers and directors</v>
      </c>
      <c r="AI8" s="69">
        <v>0.88386409870139659</v>
      </c>
      <c r="AJ8" s="69">
        <v>0.94253881292635444</v>
      </c>
      <c r="AK8" s="69">
        <v>1.0465984183418655</v>
      </c>
      <c r="AL8" s="69">
        <v>0.92651284276102808</v>
      </c>
      <c r="AM8" s="69">
        <v>1.0114485193235072</v>
      </c>
      <c r="AN8" s="69"/>
      <c r="AO8" s="69">
        <f>AM8-AK8</f>
        <v>-3.5149899018358299E-2</v>
      </c>
      <c r="AP8" s="69">
        <f>'RD T1'!E123</f>
        <v>0.51890125450161928</v>
      </c>
      <c r="AQ8" s="69">
        <f>SUM(AO8:AP8)</f>
        <v>0.48375135548326098</v>
      </c>
      <c r="AS8" t="str">
        <f>W8</f>
        <v>11 Corporate managers and directors</v>
      </c>
      <c r="AT8" s="69">
        <v>1.3809420950205709</v>
      </c>
      <c r="AU8" s="69">
        <v>1.4928854701431198</v>
      </c>
      <c r="AV8" s="69">
        <v>1.5906489521803961</v>
      </c>
      <c r="AW8" s="69">
        <v>1.3639778430815268</v>
      </c>
      <c r="AX8" s="69">
        <v>1.4661636549806307</v>
      </c>
      <c r="AY8" s="69"/>
      <c r="AZ8" s="69">
        <f>AX8-AV8</f>
        <v>-0.12448529719976542</v>
      </c>
      <c r="BA8" s="69">
        <f>'RD T1'!E152</f>
        <v>0.76404582104815166</v>
      </c>
      <c r="BB8" s="69">
        <f>SUM(AZ8:BA8)</f>
        <v>0.63956052384838624</v>
      </c>
      <c r="BD8" t="str">
        <f>AH8</f>
        <v>11 Corporate managers and directors</v>
      </c>
      <c r="BE8" s="69">
        <v>2.8941151380364816</v>
      </c>
      <c r="BF8" s="69">
        <v>3.7677426265956391</v>
      </c>
      <c r="BG8" s="69">
        <v>3.8470895582360747</v>
      </c>
      <c r="BH8" s="69">
        <v>3.4221317248643612</v>
      </c>
      <c r="BI8" s="69">
        <v>3.6733900640007775</v>
      </c>
      <c r="BJ8" s="69"/>
      <c r="BK8" s="69">
        <f>BI8-BG8</f>
        <v>-0.17369949423529718</v>
      </c>
      <c r="BL8" s="69">
        <f>'RD T1'!E181</f>
        <v>1.5816512669093139</v>
      </c>
      <c r="BM8" s="69">
        <f>SUM(BK8:BL8)</f>
        <v>1.4079517726740167</v>
      </c>
      <c r="BO8" t="str">
        <f>AS8</f>
        <v>11 Corporate managers and directors</v>
      </c>
      <c r="BP8" s="69">
        <v>2.6636375032452997</v>
      </c>
      <c r="BQ8" s="69">
        <v>3.1670580371575201</v>
      </c>
      <c r="BR8" s="69">
        <v>2.9514440909823128</v>
      </c>
      <c r="BS8" s="69">
        <v>2.6103278104779575</v>
      </c>
      <c r="BT8" s="69">
        <v>2.3135969340499059</v>
      </c>
      <c r="BU8" s="69"/>
      <c r="BV8" s="69">
        <f>BT8-BR8</f>
        <v>-0.6378471569324069</v>
      </c>
      <c r="BW8" s="69">
        <f>'RD T1'!E210</f>
        <v>1.2337016423956764</v>
      </c>
      <c r="BX8" s="69">
        <f>SUM(BV8:BW8)</f>
        <v>0.59585448546326947</v>
      </c>
      <c r="BZ8" t="str">
        <f>BD8</f>
        <v>11 Corporate managers and directors</v>
      </c>
      <c r="CA8" s="69">
        <v>1.8966565041092278</v>
      </c>
      <c r="CB8" s="69">
        <v>2.1000769476611141</v>
      </c>
      <c r="CC8" s="69">
        <v>2.1822922913833698</v>
      </c>
      <c r="CD8" s="69">
        <v>1.6725311349997429</v>
      </c>
      <c r="CE8" s="69">
        <v>1.2118733045883747</v>
      </c>
      <c r="CF8" s="69"/>
      <c r="CG8" s="69">
        <f>CE8-CC8</f>
        <v>-0.97041898679499505</v>
      </c>
      <c r="CH8" s="69">
        <f>'RD T1'!E239</f>
        <v>0.70546626950593372</v>
      </c>
      <c r="CI8" s="69">
        <f>SUM(CG8:CH8)</f>
        <v>-0.26495271728906133</v>
      </c>
      <c r="CK8" t="str">
        <f>BO8</f>
        <v>11 Corporate managers and directors</v>
      </c>
      <c r="CL8" s="69">
        <v>0.55882238812805063</v>
      </c>
      <c r="CM8" s="69">
        <v>0.6267217665236503</v>
      </c>
      <c r="CN8" s="69">
        <v>0.68704621840338076</v>
      </c>
      <c r="CO8" s="69">
        <v>0.43632269475036722</v>
      </c>
      <c r="CP8" s="69">
        <v>0.35728299432450439</v>
      </c>
      <c r="CQ8" s="69"/>
      <c r="CR8" s="69">
        <f>CP8-CN8</f>
        <v>-0.32976322407887637</v>
      </c>
      <c r="CS8" s="69">
        <f>'RD T1'!E268</f>
        <v>0.15251561537216143</v>
      </c>
      <c r="CT8" s="69">
        <f>SUM(CR8:CS8)</f>
        <v>-0.17724760870671494</v>
      </c>
    </row>
    <row r="9" spans="1:98" x14ac:dyDescent="0.2">
      <c r="A9" s="10" t="str">
        <f>name!D5</f>
        <v>12 Other managers and proprietors</v>
      </c>
      <c r="B9" s="69">
        <v>6.6572944858500391E-2</v>
      </c>
      <c r="C9" s="69">
        <v>9.0414049332745897E-2</v>
      </c>
      <c r="D9" s="69">
        <v>8.1013995686594245E-2</v>
      </c>
      <c r="E9" s="69">
        <v>0.11003013334030222</v>
      </c>
      <c r="F9" s="69">
        <v>0.1918757740257937</v>
      </c>
      <c r="H9" s="69">
        <f t="shared" ref="H9:H32" si="26">F9-D9</f>
        <v>0.11086177833919945</v>
      </c>
      <c r="I9" s="69">
        <f>'RD T1'!E37</f>
        <v>7.9560075202556216E-2</v>
      </c>
      <c r="J9" s="69">
        <f t="shared" ref="J9:J32" si="27">SUM(H9:I9)</f>
        <v>0.19042185354175567</v>
      </c>
      <c r="L9" t="str">
        <f t="shared" ref="L9:L32" si="28">A9</f>
        <v>12 Other managers and proprietors</v>
      </c>
      <c r="M9" s="69">
        <v>0.57860091977696082</v>
      </c>
      <c r="N9" s="69">
        <v>0.84452725933468731</v>
      </c>
      <c r="O9" s="69">
        <v>0.85566337741596354</v>
      </c>
      <c r="P9" s="69">
        <v>1.1124249691209223</v>
      </c>
      <c r="Q9" s="69">
        <v>1.9079592131001297</v>
      </c>
      <c r="S9" s="69">
        <f t="shared" ref="S9:S35" si="29">Q9-O9</f>
        <v>1.0522958356841663</v>
      </c>
      <c r="T9" s="69">
        <f>'RD T1'!E66</f>
        <v>0.77310288164977259</v>
      </c>
      <c r="U9" s="69">
        <f t="shared" ref="U9:U32" si="30">SUM(S9:T9)</f>
        <v>1.8253987173339388</v>
      </c>
      <c r="W9" t="str">
        <f t="shared" ref="W9:W32" si="31">A9</f>
        <v>12 Other managers and proprietors</v>
      </c>
      <c r="X9" s="69">
        <v>1.5494156135750681</v>
      </c>
      <c r="Y9" s="69">
        <v>1.6357574289203858</v>
      </c>
      <c r="Z9" s="69">
        <v>1.8574869605274107</v>
      </c>
      <c r="AA9" s="69">
        <v>2.0065002010612876</v>
      </c>
      <c r="AB9" s="69">
        <v>2.5296070940052608</v>
      </c>
      <c r="AC9" s="69"/>
      <c r="AD9" s="69">
        <f t="shared" ref="AD9:AD32" si="32">AB9-Z9</f>
        <v>0.67212013347785016</v>
      </c>
      <c r="AE9" s="69">
        <f>'RD T1'!E95</f>
        <v>1.4260465262613655</v>
      </c>
      <c r="AF9" s="69">
        <f t="shared" ref="AF9:AF32" si="33">SUM(AD9:AE9)</f>
        <v>2.0981666597392157</v>
      </c>
      <c r="AH9" t="str">
        <f t="shared" ref="AH9:AH32" si="34">L9</f>
        <v>12 Other managers and proprietors</v>
      </c>
      <c r="AI9" s="69">
        <v>0.44752713950905887</v>
      </c>
      <c r="AJ9" s="69">
        <v>0.45903462722910932</v>
      </c>
      <c r="AK9" s="69">
        <v>0.54975376252473063</v>
      </c>
      <c r="AL9" s="69">
        <v>0.54692152419274098</v>
      </c>
      <c r="AM9" s="69">
        <v>0.69610942414689092</v>
      </c>
      <c r="AN9" s="69"/>
      <c r="AO9" s="69">
        <f t="shared" ref="AO9:AO32" si="35">AM9-AK9</f>
        <v>0.14635566162216029</v>
      </c>
      <c r="AP9" s="69">
        <f>'RD T1'!E124</f>
        <v>0.38612399298463052</v>
      </c>
      <c r="AQ9" s="69">
        <f t="shared" ref="AQ9:AQ32" si="36">SUM(AO9:AP9)</f>
        <v>0.53247965460679081</v>
      </c>
      <c r="AS9" t="str">
        <f t="shared" ref="AS9:AS32" si="37">W9</f>
        <v>12 Other managers and proprietors</v>
      </c>
      <c r="AT9" s="69">
        <v>0.51805850560507793</v>
      </c>
      <c r="AU9" s="69">
        <v>0.54259656906140907</v>
      </c>
      <c r="AV9" s="69">
        <v>0.61678510948425669</v>
      </c>
      <c r="AW9" s="69">
        <v>0.65377196152056039</v>
      </c>
      <c r="AX9" s="69">
        <v>0.78539660330090011</v>
      </c>
      <c r="AY9" s="69"/>
      <c r="AZ9" s="69">
        <f t="shared" ref="AZ9:AZ32" si="38">AX9-AV9</f>
        <v>0.16861149381664342</v>
      </c>
      <c r="BA9" s="69">
        <f>'RD T1'!E153</f>
        <v>0.42203934377698515</v>
      </c>
      <c r="BB9" s="69">
        <f t="shared" ref="BB9:BB32" si="39">SUM(AZ9:BA9)</f>
        <v>0.59065083759362857</v>
      </c>
      <c r="BD9" t="str">
        <f t="shared" ref="BD9:BD32" si="40">AH9</f>
        <v>12 Other managers and proprietors</v>
      </c>
      <c r="BE9" s="69">
        <v>1.3353476040424395</v>
      </c>
      <c r="BF9" s="69">
        <v>1.4678093084962314</v>
      </c>
      <c r="BG9" s="69">
        <v>1.4526109357162877</v>
      </c>
      <c r="BH9" s="69">
        <v>1.4250264219228526</v>
      </c>
      <c r="BI9" s="69">
        <v>1.4840007760758041</v>
      </c>
      <c r="BJ9" s="69"/>
      <c r="BK9" s="69">
        <f t="shared" ref="BK9:BK32" si="41">BI9-BG9</f>
        <v>3.1389840359516308E-2</v>
      </c>
      <c r="BL9" s="69">
        <f>'RD T1'!E182</f>
        <v>0.67728389396795952</v>
      </c>
      <c r="BM9" s="69">
        <f t="shared" ref="BM9:BM32" si="42">SUM(BK9:BL9)</f>
        <v>0.70867373432747582</v>
      </c>
      <c r="BO9" t="str">
        <f t="shared" ref="BO9:BO32" si="43">AS9</f>
        <v>12 Other managers and proprietors</v>
      </c>
      <c r="BP9" s="69">
        <v>1.5239046311825339</v>
      </c>
      <c r="BQ9" s="69">
        <v>1.6949337843073147</v>
      </c>
      <c r="BR9" s="69">
        <v>1.6450778158256545</v>
      </c>
      <c r="BS9" s="69">
        <v>1.7217845644512026</v>
      </c>
      <c r="BT9" s="69">
        <v>1.6450012424200029</v>
      </c>
      <c r="BU9" s="69"/>
      <c r="BV9" s="69">
        <f t="shared" ref="BV9:BV32" si="44">BT9-BR9</f>
        <v>-7.6573405651592097E-5</v>
      </c>
      <c r="BW9" s="69">
        <f>'RD T1'!E211</f>
        <v>0.97602176836356047</v>
      </c>
      <c r="BX9" s="69">
        <f t="shared" ref="BX9:BX32" si="45">SUM(BV9:BW9)</f>
        <v>0.97594519495790888</v>
      </c>
      <c r="BZ9" t="str">
        <f t="shared" ref="BZ9:BZ32" si="46">BD9</f>
        <v>12 Other managers and proprietors</v>
      </c>
      <c r="CA9" s="69">
        <v>1.0292907314950983</v>
      </c>
      <c r="CB9" s="69">
        <v>1.1114025749970493</v>
      </c>
      <c r="CC9" s="69">
        <v>1.1192728070578983</v>
      </c>
      <c r="CD9" s="69">
        <v>1.0079514025447618</v>
      </c>
      <c r="CE9" s="69">
        <v>0.73989023447533586</v>
      </c>
      <c r="CF9" s="69"/>
      <c r="CG9" s="69">
        <f t="shared" ref="CG9:CG32" si="47">CE9-CC9</f>
        <v>-0.37938257258256247</v>
      </c>
      <c r="CH9" s="69">
        <f>'RD T1'!E240</f>
        <v>0.45668653000556209</v>
      </c>
      <c r="CI9" s="69">
        <f t="shared" ref="CI9:CI32" si="48">SUM(CG9:CH9)</f>
        <v>7.7303957422999614E-2</v>
      </c>
      <c r="CK9" t="str">
        <f t="shared" ref="CK9:CK32" si="49">BO9</f>
        <v>12 Other managers and proprietors</v>
      </c>
      <c r="CL9" s="69">
        <v>0.50863283530639292</v>
      </c>
      <c r="CM9" s="69">
        <v>0.47809659398411303</v>
      </c>
      <c r="CN9" s="69">
        <v>0.49129182454915865</v>
      </c>
      <c r="CO9" s="69">
        <v>0.35060705660793812</v>
      </c>
      <c r="CP9" s="69">
        <v>0.24333372676544165</v>
      </c>
      <c r="CQ9" s="69"/>
      <c r="CR9" s="69">
        <f t="shared" ref="CR9:CR32" si="50">CP9-CN9</f>
        <v>-0.247958097783717</v>
      </c>
      <c r="CS9" s="69">
        <f>'RD T1'!E269</f>
        <v>0.12452803029635998</v>
      </c>
      <c r="CT9" s="69">
        <f t="shared" ref="CT9:CT32" si="51">SUM(CR9:CS9)</f>
        <v>-0.12343006748735702</v>
      </c>
    </row>
    <row r="10" spans="1:98" x14ac:dyDescent="0.2">
      <c r="A10" s="10" t="str">
        <f>name!D6</f>
        <v>21 Science, research, engineering and technology professionals</v>
      </c>
      <c r="B10" s="69">
        <v>0.58441327202063487</v>
      </c>
      <c r="C10" s="69">
        <v>0.83530867031452705</v>
      </c>
      <c r="D10" s="69">
        <v>0.75780467990980782</v>
      </c>
      <c r="E10" s="69">
        <v>1.0865799243789236</v>
      </c>
      <c r="F10" s="69">
        <v>1.5663444281576093</v>
      </c>
      <c r="G10" s="11"/>
      <c r="H10" s="69">
        <f t="shared" si="26"/>
        <v>0.8085397482478015</v>
      </c>
      <c r="I10" s="69">
        <f>'RD T1'!E38</f>
        <v>0.43865188335086297</v>
      </c>
      <c r="J10" s="69">
        <f t="shared" si="27"/>
        <v>1.2471916315986644</v>
      </c>
      <c r="L10" t="str">
        <f t="shared" si="28"/>
        <v>21 Science, research, engineering and technology professionals</v>
      </c>
      <c r="M10" s="69">
        <v>2.1459313653509136</v>
      </c>
      <c r="N10" s="69">
        <v>3.1524650924174207</v>
      </c>
      <c r="O10" s="69">
        <v>2.9945199056348946</v>
      </c>
      <c r="P10" s="69">
        <v>4.5297599570102056</v>
      </c>
      <c r="Q10" s="69">
        <v>6.7234788759367063</v>
      </c>
      <c r="R10" s="11"/>
      <c r="S10" s="69">
        <f t="shared" si="29"/>
        <v>3.7289589703018118</v>
      </c>
      <c r="T10" s="69">
        <f>'RD T1'!E67</f>
        <v>1.9306344619409819</v>
      </c>
      <c r="U10" s="69">
        <f t="shared" si="30"/>
        <v>5.6595934322427937</v>
      </c>
      <c r="W10" t="str">
        <f t="shared" si="31"/>
        <v>21 Science, research, engineering and technology professionals</v>
      </c>
      <c r="X10" s="69">
        <v>4.8797267255357761</v>
      </c>
      <c r="Y10" s="69">
        <v>5.0165027198564305</v>
      </c>
      <c r="Z10" s="69">
        <v>5.5450665238309451</v>
      </c>
      <c r="AA10" s="69">
        <v>6.4350471249667205</v>
      </c>
      <c r="AB10" s="69">
        <v>6.8852659376712175</v>
      </c>
      <c r="AC10" s="69"/>
      <c r="AD10" s="69">
        <f t="shared" si="32"/>
        <v>1.3401994138402724</v>
      </c>
      <c r="AE10" s="69">
        <f>'RD T1'!E96</f>
        <v>2.5605134489670451</v>
      </c>
      <c r="AF10" s="69">
        <f t="shared" si="33"/>
        <v>3.9007128628073175</v>
      </c>
      <c r="AH10" t="str">
        <f t="shared" si="34"/>
        <v>21 Science, research, engineering and technology professionals</v>
      </c>
      <c r="AI10" s="69">
        <v>0.50776206681911329</v>
      </c>
      <c r="AJ10" s="69">
        <v>0.48791380332790729</v>
      </c>
      <c r="AK10" s="69">
        <v>0.56082198607692291</v>
      </c>
      <c r="AL10" s="69">
        <v>0.64824791273115012</v>
      </c>
      <c r="AM10" s="69">
        <v>0.72458166651712186</v>
      </c>
      <c r="AN10" s="69"/>
      <c r="AO10" s="69">
        <f t="shared" si="35"/>
        <v>0.16375968044019895</v>
      </c>
      <c r="AP10" s="69">
        <f>'RD T1'!E125</f>
        <v>0.25264227114505872</v>
      </c>
      <c r="AQ10" s="69">
        <f t="shared" si="36"/>
        <v>0.41640195158525767</v>
      </c>
      <c r="AS10" t="str">
        <f t="shared" si="37"/>
        <v>21 Science, research, engineering and technology professionals</v>
      </c>
      <c r="AT10" s="69">
        <v>1.4660857809036802</v>
      </c>
      <c r="AU10" s="69">
        <v>1.4674783975753478</v>
      </c>
      <c r="AV10" s="69">
        <v>1.62964581690323</v>
      </c>
      <c r="AW10" s="69">
        <v>1.7517239276906871</v>
      </c>
      <c r="AX10" s="69">
        <v>1.7905399981234082</v>
      </c>
      <c r="AY10" s="69"/>
      <c r="AZ10" s="69">
        <f t="shared" si="38"/>
        <v>0.16089418122017829</v>
      </c>
      <c r="BA10" s="69">
        <f>'RD T1'!E154</f>
        <v>0.62503182417530756</v>
      </c>
      <c r="BB10" s="69">
        <f t="shared" si="39"/>
        <v>0.78592600539548585</v>
      </c>
      <c r="BD10" t="str">
        <f t="shared" si="40"/>
        <v>21 Science, research, engineering and technology professionals</v>
      </c>
      <c r="BE10" s="69">
        <v>1.9065071106777327</v>
      </c>
      <c r="BF10" s="69">
        <v>2.4056927125412182</v>
      </c>
      <c r="BG10" s="69">
        <v>2.5667513884645428</v>
      </c>
      <c r="BH10" s="69">
        <v>3.0188418198854592</v>
      </c>
      <c r="BI10" s="69">
        <v>3.2581212599430325</v>
      </c>
      <c r="BJ10" s="69"/>
      <c r="BK10" s="69">
        <f t="shared" si="41"/>
        <v>0.69136987147848972</v>
      </c>
      <c r="BL10" s="69">
        <f>'RD T1'!E183</f>
        <v>0.91753854718161709</v>
      </c>
      <c r="BM10" s="69">
        <f t="shared" si="42"/>
        <v>1.6089084186601068</v>
      </c>
      <c r="BO10" t="str">
        <f t="shared" si="43"/>
        <v>21 Science, research, engineering and technology professionals</v>
      </c>
      <c r="BP10" s="69">
        <v>1.453248986923124</v>
      </c>
      <c r="BQ10" s="69">
        <v>1.6928603328133742</v>
      </c>
      <c r="BR10" s="69">
        <v>1.7068867106153733</v>
      </c>
      <c r="BS10" s="69">
        <v>2.0063920649087614</v>
      </c>
      <c r="BT10" s="69">
        <v>1.8756513186110031</v>
      </c>
      <c r="BU10" s="69"/>
      <c r="BV10" s="69">
        <f t="shared" si="44"/>
        <v>0.16876460799562976</v>
      </c>
      <c r="BW10" s="69">
        <f>'RD T1'!E212</f>
        <v>0.67388365922785498</v>
      </c>
      <c r="BX10" s="69">
        <f t="shared" si="45"/>
        <v>0.84264826722348474</v>
      </c>
      <c r="BZ10" t="str">
        <f t="shared" si="46"/>
        <v>21 Science, research, engineering and technology professionals</v>
      </c>
      <c r="CA10" s="69">
        <v>0.88337004419477649</v>
      </c>
      <c r="CB10" s="69">
        <v>0.95741381136306347</v>
      </c>
      <c r="CC10" s="69">
        <v>1.0399539226054733</v>
      </c>
      <c r="CD10" s="69">
        <v>1.075760649355662</v>
      </c>
      <c r="CE10" s="69">
        <v>0.77477032458559814</v>
      </c>
      <c r="CF10" s="69"/>
      <c r="CG10" s="69">
        <f t="shared" si="47"/>
        <v>-0.26518359801987512</v>
      </c>
      <c r="CH10" s="69">
        <f>'RD T1'!E241</f>
        <v>0.30443732771644583</v>
      </c>
      <c r="CI10" s="69">
        <f t="shared" si="48"/>
        <v>3.9253729696570705E-2</v>
      </c>
      <c r="CK10" t="str">
        <f t="shared" si="49"/>
        <v>21 Science, research, engineering and technology professionals</v>
      </c>
      <c r="CL10" s="69">
        <v>0.30776161354252857</v>
      </c>
      <c r="CM10" s="69">
        <v>0.3692706959432851</v>
      </c>
      <c r="CN10" s="69">
        <v>0.42485597105024875</v>
      </c>
      <c r="CO10" s="69">
        <v>0.38693001822403961</v>
      </c>
      <c r="CP10" s="69">
        <v>0.29975647531193517</v>
      </c>
      <c r="CQ10" s="69"/>
      <c r="CR10" s="69">
        <f t="shared" si="50"/>
        <v>-0.12509949573831358</v>
      </c>
      <c r="CS10" s="69">
        <f>'RD T1'!E270</f>
        <v>0.11040454552561479</v>
      </c>
      <c r="CT10" s="69">
        <f t="shared" si="51"/>
        <v>-1.4694950212698787E-2</v>
      </c>
    </row>
    <row r="11" spans="1:98" x14ac:dyDescent="0.2">
      <c r="A11" s="10" t="str">
        <f>name!D7</f>
        <v>22 Health professionals</v>
      </c>
      <c r="B11" s="69">
        <v>0.54472619882911688</v>
      </c>
      <c r="C11" s="69">
        <v>0.88909155010002539</v>
      </c>
      <c r="D11" s="69">
        <v>0.86271014354236786</v>
      </c>
      <c r="E11" s="69">
        <v>1.1277903664230162</v>
      </c>
      <c r="F11" s="69">
        <v>1.6824548082686934</v>
      </c>
      <c r="G11" s="11"/>
      <c r="H11" s="69">
        <f t="shared" si="26"/>
        <v>0.81974466472632557</v>
      </c>
      <c r="I11" s="69">
        <f>'RD T1'!E39</f>
        <v>0.60744418119176735</v>
      </c>
      <c r="J11" s="69">
        <f t="shared" si="27"/>
        <v>1.427188845918093</v>
      </c>
      <c r="L11" t="str">
        <f t="shared" si="28"/>
        <v>22 Health professionals</v>
      </c>
      <c r="M11" s="69">
        <v>1.6657791492962539</v>
      </c>
      <c r="N11" s="69">
        <v>2.7375279700510924</v>
      </c>
      <c r="O11" s="69">
        <v>2.6957149142124011</v>
      </c>
      <c r="P11" s="69">
        <v>3.1956406972306692</v>
      </c>
      <c r="Q11" s="69">
        <v>4.5628187385635028</v>
      </c>
      <c r="R11" s="11"/>
      <c r="S11" s="69">
        <f t="shared" si="29"/>
        <v>1.8671038243511018</v>
      </c>
      <c r="T11" s="69">
        <f>'RD T1'!E68</f>
        <v>1.790021530868215</v>
      </c>
      <c r="U11" s="69">
        <f t="shared" si="30"/>
        <v>3.6571253552193168</v>
      </c>
      <c r="W11" t="str">
        <f t="shared" si="31"/>
        <v>22 Health professionals</v>
      </c>
      <c r="X11" s="69">
        <v>4.1595174943482691</v>
      </c>
      <c r="Y11" s="69">
        <v>4.7778070851960939</v>
      </c>
      <c r="Z11" s="69">
        <v>5.0436929055403814</v>
      </c>
      <c r="AA11" s="69">
        <v>4.9373248114031121</v>
      </c>
      <c r="AB11" s="69">
        <v>5.1063842478474184</v>
      </c>
      <c r="AC11" s="69"/>
      <c r="AD11" s="69">
        <f t="shared" si="32"/>
        <v>6.269134230703699E-2</v>
      </c>
      <c r="AE11" s="69">
        <f>'RD T1'!E97</f>
        <v>2.9120137915168396</v>
      </c>
      <c r="AF11" s="69">
        <f t="shared" si="33"/>
        <v>2.9747051338238766</v>
      </c>
      <c r="AH11" t="str">
        <f t="shared" si="34"/>
        <v>22 Health professionals</v>
      </c>
      <c r="AI11" s="69">
        <v>2.1729744731981921</v>
      </c>
      <c r="AJ11" s="69">
        <v>1.7392340569335685</v>
      </c>
      <c r="AK11" s="69">
        <v>1.694770128554782</v>
      </c>
      <c r="AL11" s="69">
        <v>0.90364522267102243</v>
      </c>
      <c r="AM11" s="69">
        <v>0.35266947924488989</v>
      </c>
      <c r="AN11" s="69"/>
      <c r="AO11" s="69">
        <f t="shared" si="35"/>
        <v>-1.3421006493098921</v>
      </c>
      <c r="AP11" s="69">
        <f>'RD T1'!E126</f>
        <v>0.31040279373920798</v>
      </c>
      <c r="AQ11" s="69">
        <f t="shared" si="36"/>
        <v>-1.0316978555706842</v>
      </c>
      <c r="AS11" t="str">
        <f t="shared" si="37"/>
        <v>22 Health professionals</v>
      </c>
      <c r="AT11" s="69">
        <v>0.27455077976580416</v>
      </c>
      <c r="AU11" s="69">
        <v>0.30473924413931003</v>
      </c>
      <c r="AV11" s="69">
        <v>0.34786759730669159</v>
      </c>
      <c r="AW11" s="69">
        <v>0.34473792763370437</v>
      </c>
      <c r="AX11" s="69">
        <v>0.3672587204086214</v>
      </c>
      <c r="AY11" s="69"/>
      <c r="AZ11" s="69">
        <f t="shared" si="38"/>
        <v>1.9391123101929808E-2</v>
      </c>
      <c r="BA11" s="69">
        <f>'RD T1'!E155</f>
        <v>0.1807545430652478</v>
      </c>
      <c r="BB11" s="69">
        <f t="shared" si="39"/>
        <v>0.2001456661671776</v>
      </c>
      <c r="BD11" t="str">
        <f t="shared" si="40"/>
        <v>22 Health professionals</v>
      </c>
      <c r="BE11" s="69">
        <v>1.1899552209740116</v>
      </c>
      <c r="BF11" s="69">
        <v>1.6387775059277383</v>
      </c>
      <c r="BG11" s="69">
        <v>1.4913738177908551</v>
      </c>
      <c r="BH11" s="69">
        <v>1.5362340040413041</v>
      </c>
      <c r="BI11" s="69">
        <v>1.4704276141176251</v>
      </c>
      <c r="BJ11" s="69"/>
      <c r="BK11" s="69">
        <f t="shared" si="41"/>
        <v>-2.0946203673229968E-2</v>
      </c>
      <c r="BL11" s="69">
        <f>'RD T1'!E184</f>
        <v>0.84519844395051269</v>
      </c>
      <c r="BM11" s="69">
        <f t="shared" si="42"/>
        <v>0.82425224027728272</v>
      </c>
      <c r="BO11" t="str">
        <f t="shared" si="43"/>
        <v>22 Health professionals</v>
      </c>
      <c r="BP11" s="69">
        <v>1.0400619322163625</v>
      </c>
      <c r="BQ11" s="69">
        <v>1.3055754364312351</v>
      </c>
      <c r="BR11" s="69">
        <v>1.080505629813993</v>
      </c>
      <c r="BS11" s="69">
        <v>1.0937202748411745</v>
      </c>
      <c r="BT11" s="69">
        <v>0.89978726924509189</v>
      </c>
      <c r="BU11" s="69"/>
      <c r="BV11" s="69">
        <f t="shared" si="44"/>
        <v>-0.18071836056890112</v>
      </c>
      <c r="BW11" s="69">
        <f>'RD T1'!E213</f>
        <v>0.54251264928266807</v>
      </c>
      <c r="BX11" s="69">
        <f t="shared" si="45"/>
        <v>0.36179428871376695</v>
      </c>
      <c r="BZ11" t="str">
        <f t="shared" si="46"/>
        <v>22 Health professionals</v>
      </c>
      <c r="CA11" s="69">
        <v>0.54136761293729396</v>
      </c>
      <c r="CB11" s="69">
        <v>0.66394777669222571</v>
      </c>
      <c r="CC11" s="69">
        <v>0.50976051392499222</v>
      </c>
      <c r="CD11" s="69">
        <v>0.41437986957106737</v>
      </c>
      <c r="CE11" s="69">
        <v>0.20320824715533015</v>
      </c>
      <c r="CF11" s="69"/>
      <c r="CG11" s="69">
        <f t="shared" si="47"/>
        <v>-0.30655226676966207</v>
      </c>
      <c r="CH11" s="69">
        <f>'RD T1'!E242</f>
        <v>0.15057207705981621</v>
      </c>
      <c r="CI11" s="69">
        <f t="shared" si="48"/>
        <v>-0.15598018970984587</v>
      </c>
      <c r="CK11" t="str">
        <f t="shared" si="49"/>
        <v>22 Health professionals</v>
      </c>
      <c r="CL11" s="69">
        <v>0.11404127169063452</v>
      </c>
      <c r="CM11" s="69">
        <v>0.14277946413851242</v>
      </c>
      <c r="CN11" s="69">
        <v>0.17812104347232435</v>
      </c>
      <c r="CO11" s="69">
        <v>0.11828263547926124</v>
      </c>
      <c r="CP11" s="69">
        <v>0.10055353207377279</v>
      </c>
      <c r="CQ11" s="69"/>
      <c r="CR11" s="69">
        <f t="shared" si="50"/>
        <v>-7.7567511398551559E-2</v>
      </c>
      <c r="CS11" s="69">
        <f>'RD T1'!E271</f>
        <v>5.1681172989247556E-2</v>
      </c>
      <c r="CT11" s="69">
        <f t="shared" si="51"/>
        <v>-2.5886338409304002E-2</v>
      </c>
    </row>
    <row r="12" spans="1:98" x14ac:dyDescent="0.2">
      <c r="A12" s="10" t="str">
        <f>name!D8</f>
        <v>23 Teaching and other educational professionals</v>
      </c>
      <c r="B12" s="69">
        <v>0.84145301027102792</v>
      </c>
      <c r="C12" s="69">
        <v>1.0084992186715134</v>
      </c>
      <c r="D12" s="69">
        <v>1.0423760443846131</v>
      </c>
      <c r="E12" s="69">
        <v>1.1984328959498571</v>
      </c>
      <c r="F12" s="69">
        <v>1.5215969090185728</v>
      </c>
      <c r="G12" s="11"/>
      <c r="H12" s="69">
        <f t="shared" si="26"/>
        <v>0.47922086463395974</v>
      </c>
      <c r="I12" s="69">
        <f>'RD T1'!E40</f>
        <v>0.632980523473196</v>
      </c>
      <c r="J12" s="69">
        <f t="shared" si="27"/>
        <v>1.1122013881071557</v>
      </c>
      <c r="L12" t="str">
        <f t="shared" si="28"/>
        <v>23 Teaching and other educational professionals</v>
      </c>
      <c r="M12" s="69">
        <v>4.6376309446116508</v>
      </c>
      <c r="N12" s="69">
        <v>5.8109592972057138</v>
      </c>
      <c r="O12" s="69">
        <v>6.0743643795463438</v>
      </c>
      <c r="P12" s="69">
        <v>6.8822871075881311</v>
      </c>
      <c r="Q12" s="69">
        <v>8.6296285562571438</v>
      </c>
      <c r="R12" s="11"/>
      <c r="S12" s="69">
        <f t="shared" si="29"/>
        <v>2.5552641767108</v>
      </c>
      <c r="T12" s="69">
        <f>'RD T1'!E69</f>
        <v>3.7364719951260521</v>
      </c>
      <c r="U12" s="69">
        <f t="shared" si="30"/>
        <v>6.2917361718368525</v>
      </c>
      <c r="W12" t="str">
        <f t="shared" si="31"/>
        <v>23 Teaching and other educational professionals</v>
      </c>
      <c r="X12" s="69">
        <v>3.5239529476015763</v>
      </c>
      <c r="Y12" s="69">
        <v>2.6838313588209308</v>
      </c>
      <c r="Z12" s="69">
        <v>3.0229042058007392</v>
      </c>
      <c r="AA12" s="69">
        <v>2.3242100804211461</v>
      </c>
      <c r="AB12" s="69">
        <v>1.6670669783476086</v>
      </c>
      <c r="AC12" s="69"/>
      <c r="AD12" s="69">
        <f t="shared" si="32"/>
        <v>-1.3558372274531305</v>
      </c>
      <c r="AE12" s="69">
        <f>'RD T1'!E98</f>
        <v>1.1778118275821803</v>
      </c>
      <c r="AF12" s="69">
        <f t="shared" si="33"/>
        <v>-0.17802539987095023</v>
      </c>
      <c r="AH12" t="str">
        <f t="shared" si="34"/>
        <v>23 Teaching and other educational professionals</v>
      </c>
      <c r="AI12" s="69">
        <v>0.49391418482846139</v>
      </c>
      <c r="AJ12" s="69">
        <v>0.2432822174110591</v>
      </c>
      <c r="AK12" s="69">
        <v>0.24399788475702569</v>
      </c>
      <c r="AL12" s="69">
        <v>0.1338373357385495</v>
      </c>
      <c r="AM12" s="69">
        <v>0.13586224865900409</v>
      </c>
      <c r="AN12" s="69"/>
      <c r="AO12" s="69">
        <f t="shared" si="35"/>
        <v>-0.1081356360980216</v>
      </c>
      <c r="AP12" s="69">
        <f>'RD T1'!E127</f>
        <v>4.2448494042931301E-2</v>
      </c>
      <c r="AQ12" s="69">
        <f t="shared" si="36"/>
        <v>-6.5687142055090297E-2</v>
      </c>
      <c r="AS12" t="str">
        <f t="shared" si="37"/>
        <v>23 Teaching and other educational professionals</v>
      </c>
      <c r="AT12" s="69">
        <v>0.12165395687260434</v>
      </c>
      <c r="AU12" s="69">
        <v>0.1097084613530578</v>
      </c>
      <c r="AV12" s="69">
        <v>0.12543228505316686</v>
      </c>
      <c r="AW12" s="69">
        <v>9.8053263875088253E-2</v>
      </c>
      <c r="AX12" s="69">
        <v>8.5097230051150358E-2</v>
      </c>
      <c r="AY12" s="69"/>
      <c r="AZ12" s="69">
        <f t="shared" si="38"/>
        <v>-4.0335055002016507E-2</v>
      </c>
      <c r="BA12" s="69">
        <f>'RD T1'!E156</f>
        <v>4.7591970972136514E-2</v>
      </c>
      <c r="BB12" s="69">
        <f t="shared" si="39"/>
        <v>7.2569159701200078E-3</v>
      </c>
      <c r="BD12" t="str">
        <f t="shared" si="40"/>
        <v>23 Teaching and other educational professionals</v>
      </c>
      <c r="BE12" s="69">
        <v>0.46258417894899229</v>
      </c>
      <c r="BF12" s="69">
        <v>0.47891024513041286</v>
      </c>
      <c r="BG12" s="69">
        <v>0.51923984359207698</v>
      </c>
      <c r="BH12" s="69">
        <v>0.47424171223741818</v>
      </c>
      <c r="BI12" s="69">
        <v>0.48704867140431263</v>
      </c>
      <c r="BJ12" s="69"/>
      <c r="BK12" s="69">
        <f t="shared" si="41"/>
        <v>-3.219117218776435E-2</v>
      </c>
      <c r="BL12" s="69">
        <f>'RD T1'!E185</f>
        <v>0.21178476756453116</v>
      </c>
      <c r="BM12" s="69">
        <f t="shared" si="42"/>
        <v>0.17959359537676681</v>
      </c>
      <c r="BO12" t="str">
        <f t="shared" si="43"/>
        <v>23 Teaching and other educational professionals</v>
      </c>
      <c r="BP12" s="69">
        <v>0.43669622683942583</v>
      </c>
      <c r="BQ12" s="69">
        <v>0.44194034151088002</v>
      </c>
      <c r="BR12" s="69">
        <v>0.40339034228918808</v>
      </c>
      <c r="BS12" s="69">
        <v>0.36722221918944487</v>
      </c>
      <c r="BT12" s="69">
        <v>0.29275227718984614</v>
      </c>
      <c r="BU12" s="69"/>
      <c r="BV12" s="69">
        <f t="shared" si="44"/>
        <v>-0.11063806509934193</v>
      </c>
      <c r="BW12" s="69">
        <f>'RD T1'!E214</f>
        <v>0.17757082657200829</v>
      </c>
      <c r="BX12" s="69">
        <f t="shared" si="45"/>
        <v>6.6932761472666358E-2</v>
      </c>
      <c r="BZ12" t="str">
        <f t="shared" si="46"/>
        <v>23 Teaching and other educational professionals</v>
      </c>
      <c r="CA12" s="69">
        <v>0.27943993755811075</v>
      </c>
      <c r="CB12" s="69">
        <v>0.26850938062209356</v>
      </c>
      <c r="CC12" s="69">
        <v>0.27260557978015737</v>
      </c>
      <c r="CD12" s="69">
        <v>0.21556086977326347</v>
      </c>
      <c r="CE12" s="69">
        <v>0.12530732101547629</v>
      </c>
      <c r="CF12" s="69"/>
      <c r="CG12" s="69">
        <f t="shared" si="47"/>
        <v>-0.14729825876468108</v>
      </c>
      <c r="CH12" s="69">
        <f>'RD T1'!E243</f>
        <v>8.9866687522508704E-2</v>
      </c>
      <c r="CI12" s="69">
        <f t="shared" si="48"/>
        <v>-5.743157124217238E-2</v>
      </c>
      <c r="CK12" t="str">
        <f t="shared" si="49"/>
        <v>23 Teaching and other educational professionals</v>
      </c>
      <c r="CL12" s="69">
        <v>8.3741897825722292E-2</v>
      </c>
      <c r="CM12" s="69">
        <v>8.4467824516508139E-2</v>
      </c>
      <c r="CN12" s="69">
        <v>0.11826007906046652</v>
      </c>
      <c r="CO12" s="69">
        <v>8.0197299123378488E-2</v>
      </c>
      <c r="CP12" s="69">
        <v>6.4993340869902438E-2</v>
      </c>
      <c r="CQ12" s="69"/>
      <c r="CR12" s="69">
        <f t="shared" si="50"/>
        <v>-5.3266738190564086E-2</v>
      </c>
      <c r="CS12" s="69">
        <f>'RD T1'!E272</f>
        <v>3.5191488592106121E-2</v>
      </c>
      <c r="CT12" s="69">
        <f t="shared" si="51"/>
        <v>-1.8075249598457965E-2</v>
      </c>
    </row>
    <row r="13" spans="1:98" x14ac:dyDescent="0.2">
      <c r="A13" s="10" t="str">
        <f>name!D9</f>
        <v>24 Business, media and public service professionals</v>
      </c>
      <c r="B13" s="69">
        <v>0.1934511096921189</v>
      </c>
      <c r="C13" s="69">
        <v>0.2864984560264332</v>
      </c>
      <c r="D13" s="69">
        <v>0.28940096421429962</v>
      </c>
      <c r="E13" s="69">
        <v>0.37824393628589459</v>
      </c>
      <c r="F13" s="69">
        <v>0.58381431174784482</v>
      </c>
      <c r="G13" s="11"/>
      <c r="H13" s="69">
        <f t="shared" si="26"/>
        <v>0.2944133475335452</v>
      </c>
      <c r="I13" s="69">
        <f>'RD T1'!E41</f>
        <v>0.20504589906047282</v>
      </c>
      <c r="J13" s="69">
        <f t="shared" si="27"/>
        <v>0.49945924659401802</v>
      </c>
      <c r="L13" t="str">
        <f t="shared" si="28"/>
        <v>24 Business, media and public service professionals</v>
      </c>
      <c r="M13" s="69">
        <v>2.3735267892191008</v>
      </c>
      <c r="N13" s="69">
        <v>3.701796606789753</v>
      </c>
      <c r="O13" s="69">
        <v>3.6986504911523364</v>
      </c>
      <c r="P13" s="69">
        <v>4.5547864157077758</v>
      </c>
      <c r="Q13" s="69">
        <v>6.4126184901735108</v>
      </c>
      <c r="R13" s="11"/>
      <c r="S13" s="69">
        <f t="shared" si="29"/>
        <v>2.7139679990211745</v>
      </c>
      <c r="T13" s="69">
        <f>'RD T1'!E70</f>
        <v>2.3938145047982591</v>
      </c>
      <c r="U13" s="69">
        <f t="shared" si="30"/>
        <v>5.1077825038194336</v>
      </c>
      <c r="W13" t="str">
        <f t="shared" si="31"/>
        <v>24 Business, media and public service professionals</v>
      </c>
      <c r="X13" s="69">
        <v>4.9914531146197918</v>
      </c>
      <c r="Y13" s="69">
        <v>5.3899960192394163</v>
      </c>
      <c r="Z13" s="69">
        <v>6.3095019643432915</v>
      </c>
      <c r="AA13" s="69">
        <v>6.3204313313387726</v>
      </c>
      <c r="AB13" s="69">
        <v>6.7610919628337758</v>
      </c>
      <c r="AC13" s="69"/>
      <c r="AD13" s="69">
        <f t="shared" si="32"/>
        <v>0.45158999849048431</v>
      </c>
      <c r="AE13" s="69">
        <f>'RD T1'!E99</f>
        <v>3.3732142577459121</v>
      </c>
      <c r="AF13" s="69">
        <f t="shared" si="33"/>
        <v>3.8248042562363964</v>
      </c>
      <c r="AH13" t="str">
        <f t="shared" si="34"/>
        <v>24 Business, media and public service professionals</v>
      </c>
      <c r="AI13" s="69">
        <v>0.58042150114755409</v>
      </c>
      <c r="AJ13" s="69">
        <v>0.56279100579160857</v>
      </c>
      <c r="AK13" s="69">
        <v>0.6718141397546763</v>
      </c>
      <c r="AL13" s="69">
        <v>0.61275490380133779</v>
      </c>
      <c r="AM13" s="69">
        <v>0.63956363903839863</v>
      </c>
      <c r="AN13" s="69"/>
      <c r="AO13" s="69">
        <f t="shared" si="35"/>
        <v>-3.2250500716277664E-2</v>
      </c>
      <c r="AP13" s="69">
        <f>'RD T1'!E128</f>
        <v>0.23897342180361436</v>
      </c>
      <c r="AQ13" s="69">
        <f t="shared" si="36"/>
        <v>0.2067229210873367</v>
      </c>
      <c r="AS13" t="str">
        <f t="shared" si="37"/>
        <v>24 Business, media and public service professionals</v>
      </c>
      <c r="AT13" s="69">
        <v>0.86033743783855032</v>
      </c>
      <c r="AU13" s="69">
        <v>0.88276620791684846</v>
      </c>
      <c r="AV13" s="69">
        <v>1.0400289350174468</v>
      </c>
      <c r="AW13" s="69">
        <v>1.0500817604625332</v>
      </c>
      <c r="AX13" s="69">
        <v>1.1550872348486623</v>
      </c>
      <c r="AY13" s="69"/>
      <c r="AZ13" s="69">
        <f t="shared" si="38"/>
        <v>0.11505829983121552</v>
      </c>
      <c r="BA13" s="69">
        <f>'RD T1'!E157</f>
        <v>0.52424202733019354</v>
      </c>
      <c r="BB13" s="69">
        <f t="shared" si="39"/>
        <v>0.63930032716140905</v>
      </c>
      <c r="BD13" t="str">
        <f t="shared" si="40"/>
        <v>24 Business, media and public service professionals</v>
      </c>
      <c r="BE13" s="69">
        <v>1.7877503068201139</v>
      </c>
      <c r="BF13" s="69">
        <v>2.3035832395392322</v>
      </c>
      <c r="BG13" s="69">
        <v>2.5381568897793274</v>
      </c>
      <c r="BH13" s="69">
        <v>2.6780686618024334</v>
      </c>
      <c r="BI13" s="69">
        <v>2.9354052501794508</v>
      </c>
      <c r="BJ13" s="69"/>
      <c r="BK13" s="69">
        <f t="shared" si="41"/>
        <v>0.39724836040012335</v>
      </c>
      <c r="BL13" s="69">
        <f>'RD T1'!E186</f>
        <v>1.1609851347514284</v>
      </c>
      <c r="BM13" s="69">
        <f t="shared" si="42"/>
        <v>1.5582334951515517</v>
      </c>
      <c r="BO13" t="str">
        <f t="shared" si="43"/>
        <v>24 Business, media and public service professionals</v>
      </c>
      <c r="BP13" s="69">
        <v>1.4493325548220366</v>
      </c>
      <c r="BQ13" s="69">
        <v>1.7007888001311307</v>
      </c>
      <c r="BR13" s="69">
        <v>1.6615001638070501</v>
      </c>
      <c r="BS13" s="69">
        <v>1.6639822893977689</v>
      </c>
      <c r="BT13" s="69">
        <v>1.4701409715863851</v>
      </c>
      <c r="BU13" s="69"/>
      <c r="BV13" s="69">
        <f t="shared" si="44"/>
        <v>-0.191359192220665</v>
      </c>
      <c r="BW13" s="69">
        <f>'RD T1'!E215</f>
        <v>0.69539469014456479</v>
      </c>
      <c r="BX13" s="69">
        <f t="shared" si="45"/>
        <v>0.50403549792389979</v>
      </c>
      <c r="BZ13" t="str">
        <f t="shared" si="46"/>
        <v>24 Business, media and public service professionals</v>
      </c>
      <c r="CA13" s="69">
        <v>0.87072687891228928</v>
      </c>
      <c r="CB13" s="69">
        <v>0.99365425267720553</v>
      </c>
      <c r="CC13" s="69">
        <v>1.0445739552148634</v>
      </c>
      <c r="CD13" s="69">
        <v>0.89923475673273001</v>
      </c>
      <c r="CE13" s="69">
        <v>0.58767541553108849</v>
      </c>
      <c r="CF13" s="69"/>
      <c r="CG13" s="69">
        <f t="shared" si="47"/>
        <v>-0.45689853968377492</v>
      </c>
      <c r="CH13" s="69">
        <f>'RD T1'!E244</f>
        <v>0.31849818720224499</v>
      </c>
      <c r="CI13" s="69">
        <f t="shared" si="48"/>
        <v>-0.13840035248152993</v>
      </c>
      <c r="CK13" t="str">
        <f t="shared" si="49"/>
        <v>24 Business, media and public service professionals</v>
      </c>
      <c r="CL13" s="69">
        <v>0.29595135628661517</v>
      </c>
      <c r="CM13" s="69">
        <v>0.34087284116805816</v>
      </c>
      <c r="CN13" s="69">
        <v>0.41143654592897916</v>
      </c>
      <c r="CO13" s="69">
        <v>0.30149134556406693</v>
      </c>
      <c r="CP13" s="69">
        <v>0.22866074396124261</v>
      </c>
      <c r="CQ13" s="69"/>
      <c r="CR13" s="69">
        <f t="shared" si="50"/>
        <v>-0.18277580196773655</v>
      </c>
      <c r="CS13" s="69">
        <f>'RD T1'!E273</f>
        <v>0.10546533108006634</v>
      </c>
      <c r="CT13" s="69">
        <f t="shared" si="51"/>
        <v>-7.7310470887670207E-2</v>
      </c>
    </row>
    <row r="14" spans="1:98" x14ac:dyDescent="0.2">
      <c r="A14" s="10" t="str">
        <f>name!D10</f>
        <v>31 Science, engineering and technology associate professionals</v>
      </c>
      <c r="B14" s="69">
        <v>6.2966501347250431E-2</v>
      </c>
      <c r="C14" s="69">
        <v>9.5467149128699635E-2</v>
      </c>
      <c r="D14" s="69">
        <v>8.9709987312230982E-2</v>
      </c>
      <c r="E14" s="69">
        <v>0.11236500081456707</v>
      </c>
      <c r="F14" s="69">
        <v>0.18666994311458082</v>
      </c>
      <c r="G14" s="11"/>
      <c r="H14" s="69">
        <f t="shared" si="26"/>
        <v>9.695995580234984E-2</v>
      </c>
      <c r="I14" s="69">
        <f>'RD T1'!E42</f>
        <v>5.8734102608162156E-2</v>
      </c>
      <c r="J14" s="69">
        <f t="shared" si="27"/>
        <v>0.15569405841051198</v>
      </c>
      <c r="L14" t="str">
        <f t="shared" si="28"/>
        <v>31 Science, engineering and technology associate professionals</v>
      </c>
      <c r="M14" s="69">
        <v>0.40522815970472842</v>
      </c>
      <c r="N14" s="69">
        <v>0.61111072166953673</v>
      </c>
      <c r="O14" s="69">
        <v>0.58132816202864113</v>
      </c>
      <c r="P14" s="69">
        <v>0.66393110496371477</v>
      </c>
      <c r="Q14" s="69">
        <v>0.95506821595361346</v>
      </c>
      <c r="R14" s="11"/>
      <c r="S14" s="69">
        <f t="shared" si="29"/>
        <v>0.37374005392497234</v>
      </c>
      <c r="T14" s="69">
        <f>'RD T1'!E71</f>
        <v>0.30639596612291109</v>
      </c>
      <c r="U14" s="69">
        <f t="shared" si="30"/>
        <v>0.68013602004788343</v>
      </c>
      <c r="W14" t="str">
        <f t="shared" si="31"/>
        <v>31 Science, engineering and technology associate professionals</v>
      </c>
      <c r="X14" s="69">
        <v>1.1159694709248704</v>
      </c>
      <c r="Y14" s="69">
        <v>1.2124458047643685</v>
      </c>
      <c r="Z14" s="69">
        <v>1.3330616480881954</v>
      </c>
      <c r="AA14" s="69">
        <v>1.2902179601985027</v>
      </c>
      <c r="AB14" s="69">
        <v>1.4504610189329203</v>
      </c>
      <c r="AC14" s="69"/>
      <c r="AD14" s="69">
        <f t="shared" si="32"/>
        <v>0.11739937084472496</v>
      </c>
      <c r="AE14" s="69">
        <f>'RD T1'!E100</f>
        <v>0.59386316414715568</v>
      </c>
      <c r="AF14" s="69">
        <f t="shared" si="33"/>
        <v>0.71126253499188064</v>
      </c>
      <c r="AH14" t="str">
        <f t="shared" si="34"/>
        <v>31 Science, engineering and technology associate professionals</v>
      </c>
      <c r="AI14" s="69">
        <v>0.19069192106183253</v>
      </c>
      <c r="AJ14" s="69">
        <v>0.21486858013213589</v>
      </c>
      <c r="AK14" s="69">
        <v>0.25428791917304211</v>
      </c>
      <c r="AL14" s="69">
        <v>0.26076969790426602</v>
      </c>
      <c r="AM14" s="69">
        <v>0.34056912847207105</v>
      </c>
      <c r="AN14" s="69"/>
      <c r="AO14" s="69">
        <f t="shared" si="35"/>
        <v>8.6281209299028938E-2</v>
      </c>
      <c r="AP14" s="69">
        <f>'RD T1'!E129</f>
        <v>0.13161499828414483</v>
      </c>
      <c r="AQ14" s="69">
        <f t="shared" si="36"/>
        <v>0.21789620758317377</v>
      </c>
      <c r="AS14" t="str">
        <f t="shared" si="37"/>
        <v>31 Science, engineering and technology associate professionals</v>
      </c>
      <c r="AT14" s="69">
        <v>0.53302551107741902</v>
      </c>
      <c r="AU14" s="69">
        <v>0.51578404008957968</v>
      </c>
      <c r="AV14" s="69">
        <v>0.55805465004462662</v>
      </c>
      <c r="AW14" s="69">
        <v>0.47655450449897102</v>
      </c>
      <c r="AX14" s="69">
        <v>0.47218170706877866</v>
      </c>
      <c r="AY14" s="69"/>
      <c r="AZ14" s="69">
        <f t="shared" si="38"/>
        <v>-8.5872942975847966E-2</v>
      </c>
      <c r="BA14" s="69">
        <f>'RD T1'!E158</f>
        <v>0.18074294296406698</v>
      </c>
      <c r="BB14" s="69">
        <f t="shared" si="39"/>
        <v>9.4869999988219017E-2</v>
      </c>
      <c r="BD14" t="str">
        <f t="shared" si="40"/>
        <v>31 Science, engineering and technology associate professionals</v>
      </c>
      <c r="BE14" s="69">
        <v>0.79529760800706206</v>
      </c>
      <c r="BF14" s="69">
        <v>0.88383005606012677</v>
      </c>
      <c r="BG14" s="69">
        <v>0.95020524357605962</v>
      </c>
      <c r="BH14" s="69">
        <v>0.81590205028598495</v>
      </c>
      <c r="BI14" s="69">
        <v>0.70469356704107644</v>
      </c>
      <c r="BJ14" s="69"/>
      <c r="BK14" s="69">
        <f t="shared" si="41"/>
        <v>-0.24551167653498318</v>
      </c>
      <c r="BL14" s="69">
        <f>'RD T1'!E187</f>
        <v>0.27309856757716189</v>
      </c>
      <c r="BM14" s="69">
        <f t="shared" si="42"/>
        <v>2.7586891042178707E-2</v>
      </c>
      <c r="BO14" t="str">
        <f t="shared" si="43"/>
        <v>31 Science, engineering and technology associate professionals</v>
      </c>
      <c r="BP14" s="69">
        <v>0.64400279481495504</v>
      </c>
      <c r="BQ14" s="69">
        <v>0.76254138315348674</v>
      </c>
      <c r="BR14" s="69">
        <v>0.77975230803973106</v>
      </c>
      <c r="BS14" s="69">
        <v>0.74087275395843155</v>
      </c>
      <c r="BT14" s="69">
        <v>0.72609907010944941</v>
      </c>
      <c r="BU14" s="69"/>
      <c r="BV14" s="69">
        <f t="shared" si="44"/>
        <v>-5.365323793028165E-2</v>
      </c>
      <c r="BW14" s="69">
        <f>'RD T1'!E216</f>
        <v>0.28193632449649964</v>
      </c>
      <c r="BX14" s="69">
        <f t="shared" si="45"/>
        <v>0.22828308656621799</v>
      </c>
      <c r="BZ14" t="str">
        <f t="shared" si="46"/>
        <v>31 Science, engineering and technology associate professionals</v>
      </c>
      <c r="CA14" s="69">
        <v>0.49874055620535018</v>
      </c>
      <c r="CB14" s="69">
        <v>0.57309771125408449</v>
      </c>
      <c r="CC14" s="69">
        <v>0.65614317630530672</v>
      </c>
      <c r="CD14" s="69">
        <v>0.52621751370302783</v>
      </c>
      <c r="CE14" s="69">
        <v>0.41172509711311756</v>
      </c>
      <c r="CF14" s="69"/>
      <c r="CG14" s="69">
        <f t="shared" si="47"/>
        <v>-0.24441807919218916</v>
      </c>
      <c r="CH14" s="69">
        <f>'RD T1'!E245</f>
        <v>0.17970636684156732</v>
      </c>
      <c r="CI14" s="69">
        <f t="shared" si="48"/>
        <v>-6.4711712350621842E-2</v>
      </c>
      <c r="CK14" t="str">
        <f t="shared" si="49"/>
        <v>31 Science, engineering and technology associate professionals</v>
      </c>
      <c r="CL14" s="69">
        <v>0.1341874268373294</v>
      </c>
      <c r="CM14" s="69">
        <v>0.16766583722759457</v>
      </c>
      <c r="CN14" s="69">
        <v>0.21967108776563338</v>
      </c>
      <c r="CO14" s="69">
        <v>0.17407034837932064</v>
      </c>
      <c r="CP14" s="69">
        <v>0.19877332761917121</v>
      </c>
      <c r="CQ14" s="69"/>
      <c r="CR14" s="69">
        <f t="shared" si="50"/>
        <v>-2.0897760146462163E-2</v>
      </c>
      <c r="CS14" s="69">
        <f>'RD T1'!E274</f>
        <v>7.2307897479180289E-2</v>
      </c>
      <c r="CT14" s="69">
        <f t="shared" si="51"/>
        <v>5.1410137332718125E-2</v>
      </c>
    </row>
    <row r="15" spans="1:98" x14ac:dyDescent="0.2">
      <c r="A15" s="10" t="str">
        <f>name!D11</f>
        <v>32 Health and social care associate professionals</v>
      </c>
      <c r="B15" s="69">
        <v>1.5217008829238888E-2</v>
      </c>
      <c r="C15" s="69">
        <v>2.2941722289541288E-2</v>
      </c>
      <c r="D15" s="69">
        <v>2.0571906615097092E-2</v>
      </c>
      <c r="E15" s="69">
        <v>4.4223701847487314E-2</v>
      </c>
      <c r="F15" s="69">
        <v>9.4392062768041948E-2</v>
      </c>
      <c r="G15" s="11"/>
      <c r="H15" s="69">
        <f t="shared" si="26"/>
        <v>7.3820156152944849E-2</v>
      </c>
      <c r="I15" s="69">
        <f>'RD T1'!E43</f>
        <v>3.2276907645596084E-2</v>
      </c>
      <c r="J15" s="69">
        <f t="shared" si="27"/>
        <v>0.10609706379854093</v>
      </c>
      <c r="L15" t="str">
        <f t="shared" si="28"/>
        <v>32 Health and social care associate professionals</v>
      </c>
      <c r="M15" s="69">
        <v>0.39192396502107535</v>
      </c>
      <c r="N15" s="69">
        <v>0.6459173731654323</v>
      </c>
      <c r="O15" s="69">
        <v>0.65577613286834435</v>
      </c>
      <c r="P15" s="69">
        <v>1.3542718563377001</v>
      </c>
      <c r="Q15" s="69">
        <v>2.5650250786449882</v>
      </c>
      <c r="R15" s="11"/>
      <c r="S15" s="69">
        <f t="shared" si="29"/>
        <v>1.9092489457766439</v>
      </c>
      <c r="T15" s="69">
        <f>'RD T1'!E72</f>
        <v>0.90608797401881092</v>
      </c>
      <c r="U15" s="69">
        <f t="shared" si="30"/>
        <v>2.8153369197954548</v>
      </c>
      <c r="W15" t="str">
        <f t="shared" si="31"/>
        <v>32 Health and social care associate professionals</v>
      </c>
      <c r="X15" s="69">
        <v>1.3872799403878504</v>
      </c>
      <c r="Y15" s="69">
        <v>1.6188389607818643</v>
      </c>
      <c r="Z15" s="69">
        <v>1.7883965040570999</v>
      </c>
      <c r="AA15" s="69">
        <v>3.0523159031267157</v>
      </c>
      <c r="AB15" s="69">
        <v>3.9303441999523709</v>
      </c>
      <c r="AC15" s="69"/>
      <c r="AD15" s="69">
        <f t="shared" si="32"/>
        <v>2.1419476958952712</v>
      </c>
      <c r="AE15" s="69">
        <f>'RD T1'!E101</f>
        <v>2.1004649557670225</v>
      </c>
      <c r="AF15" s="69">
        <f t="shared" si="33"/>
        <v>4.2424126516622938</v>
      </c>
      <c r="AH15" t="str">
        <f t="shared" si="34"/>
        <v>32 Health and social care associate professionals</v>
      </c>
      <c r="AI15" s="69">
        <v>0.99772438452467727</v>
      </c>
      <c r="AJ15" s="69">
        <v>0.88658606429495324</v>
      </c>
      <c r="AK15" s="69">
        <v>0.93227164072056423</v>
      </c>
      <c r="AL15" s="69">
        <v>1.0589914006269801</v>
      </c>
      <c r="AM15" s="69">
        <v>0.69896661552794404</v>
      </c>
      <c r="AN15" s="69"/>
      <c r="AO15" s="69">
        <f t="shared" si="35"/>
        <v>-0.2333050251926202</v>
      </c>
      <c r="AP15" s="69">
        <f>'RD T1'!E130</f>
        <v>0.41875514524482282</v>
      </c>
      <c r="AQ15" s="69">
        <f t="shared" si="36"/>
        <v>0.18545012005220263</v>
      </c>
      <c r="AS15" t="str">
        <f t="shared" si="37"/>
        <v>32 Health and social care associate professionals</v>
      </c>
      <c r="AT15" s="69">
        <v>0.20762586049747456</v>
      </c>
      <c r="AU15" s="69">
        <v>0.22246572174254281</v>
      </c>
      <c r="AV15" s="69">
        <v>0.25973344889487932</v>
      </c>
      <c r="AW15" s="69">
        <v>0.37745256920506248</v>
      </c>
      <c r="AX15" s="69">
        <v>0.44769492838894426</v>
      </c>
      <c r="AY15" s="69"/>
      <c r="AZ15" s="69">
        <f t="shared" si="38"/>
        <v>0.18796147949406494</v>
      </c>
      <c r="BA15" s="69">
        <f>'RD T1'!E159</f>
        <v>0.22404107622456915</v>
      </c>
      <c r="BB15" s="69">
        <f t="shared" si="39"/>
        <v>0.41200255571863409</v>
      </c>
      <c r="BD15" t="str">
        <f t="shared" si="40"/>
        <v>32 Health and social care associate professionals</v>
      </c>
      <c r="BE15" s="69">
        <v>0.82229576434564833</v>
      </c>
      <c r="BF15" s="69">
        <v>1.1046513066754304</v>
      </c>
      <c r="BG15" s="69">
        <v>1.0415545181505177</v>
      </c>
      <c r="BH15" s="69">
        <v>1.7503989429889422</v>
      </c>
      <c r="BI15" s="69">
        <v>1.9626536998277053</v>
      </c>
      <c r="BJ15" s="69"/>
      <c r="BK15" s="69">
        <f t="shared" si="41"/>
        <v>0.92109918167718763</v>
      </c>
      <c r="BL15" s="69">
        <f>'RD T1'!E188</f>
        <v>1.0120092499910804</v>
      </c>
      <c r="BM15" s="69">
        <f t="shared" si="42"/>
        <v>1.9331084316682681</v>
      </c>
      <c r="BO15" t="str">
        <f t="shared" si="43"/>
        <v>32 Health and social care associate professionals</v>
      </c>
      <c r="BP15" s="69">
        <v>0.74196192975617148</v>
      </c>
      <c r="BQ15" s="69">
        <v>0.89890713360227259</v>
      </c>
      <c r="BR15" s="69">
        <v>0.73940027804457764</v>
      </c>
      <c r="BS15" s="69">
        <v>1.1946792619310018</v>
      </c>
      <c r="BT15" s="69">
        <v>1.0415408276710847</v>
      </c>
      <c r="BU15" s="69"/>
      <c r="BV15" s="69">
        <f t="shared" si="44"/>
        <v>0.30214054962650705</v>
      </c>
      <c r="BW15" s="69">
        <f>'RD T1'!E217</f>
        <v>0.61053548902238552</v>
      </c>
      <c r="BX15" s="69">
        <f t="shared" si="45"/>
        <v>0.91267603864889257</v>
      </c>
      <c r="BZ15" t="str">
        <f t="shared" si="46"/>
        <v>32 Health and social care associate professionals</v>
      </c>
      <c r="CA15" s="69">
        <v>0.2907214853329792</v>
      </c>
      <c r="CB15" s="69">
        <v>0.2975302521169218</v>
      </c>
      <c r="CC15" s="69">
        <v>0.24793918539561269</v>
      </c>
      <c r="CD15" s="69">
        <v>0.30170896834619082</v>
      </c>
      <c r="CE15" s="69">
        <v>0.17573435165283449</v>
      </c>
      <c r="CF15" s="69"/>
      <c r="CG15" s="69">
        <f t="shared" si="47"/>
        <v>-7.2204833742778196E-2</v>
      </c>
      <c r="CH15" s="69">
        <f>'RD T1'!E246</f>
        <v>0.11392605795948524</v>
      </c>
      <c r="CI15" s="69">
        <f t="shared" si="48"/>
        <v>4.1721224216707042E-2</v>
      </c>
      <c r="CK15" t="str">
        <f t="shared" si="49"/>
        <v>32 Health and social care associate professionals</v>
      </c>
      <c r="CL15" s="69">
        <v>5.522654101145013E-2</v>
      </c>
      <c r="CM15" s="69">
        <v>6.3244479311810167E-2</v>
      </c>
      <c r="CN15" s="69">
        <v>7.3772312763162637E-2</v>
      </c>
      <c r="CO15" s="69">
        <v>7.7510896267711335E-2</v>
      </c>
      <c r="CP15" s="69">
        <v>6.9999014628075326E-2</v>
      </c>
      <c r="CQ15" s="69"/>
      <c r="CR15" s="69">
        <f t="shared" si="50"/>
        <v>-3.7732981350873107E-3</v>
      </c>
      <c r="CS15" s="69">
        <f>'RD T1'!E275</f>
        <v>3.1608163118257114E-2</v>
      </c>
      <c r="CT15" s="69">
        <f t="shared" si="51"/>
        <v>2.7834864983169803E-2</v>
      </c>
    </row>
    <row r="16" spans="1:98" x14ac:dyDescent="0.2">
      <c r="A16" s="10" t="str">
        <f>name!D12</f>
        <v>33 Protective service occupations</v>
      </c>
      <c r="B16" s="69">
        <v>1.0209113484445276E-2</v>
      </c>
      <c r="C16" s="69">
        <v>1.3792012753074439E-2</v>
      </c>
      <c r="D16" s="69">
        <v>1.2422631135662637E-2</v>
      </c>
      <c r="E16" s="69">
        <v>1.5304430752385986E-2</v>
      </c>
      <c r="F16" s="69">
        <v>2.6473823992335079E-2</v>
      </c>
      <c r="G16" s="11"/>
      <c r="H16" s="69">
        <f t="shared" si="26"/>
        <v>1.4051192856672442E-2</v>
      </c>
      <c r="I16" s="69">
        <f>'RD T1'!E44</f>
        <v>6.8109303635536826E-3</v>
      </c>
      <c r="J16" s="69">
        <f t="shared" si="27"/>
        <v>2.0862123220226125E-2</v>
      </c>
      <c r="L16" t="str">
        <f t="shared" si="28"/>
        <v>33 Protective service occupations</v>
      </c>
      <c r="M16" s="69">
        <v>0.13150442540868193</v>
      </c>
      <c r="N16" s="69">
        <v>0.17527950218387561</v>
      </c>
      <c r="O16" s="69">
        <v>0.16101588706673897</v>
      </c>
      <c r="P16" s="69">
        <v>0.17655776729424633</v>
      </c>
      <c r="Q16" s="69">
        <v>0.29213778169939997</v>
      </c>
      <c r="R16" s="11"/>
      <c r="S16" s="69">
        <f t="shared" si="29"/>
        <v>0.131121894632661</v>
      </c>
      <c r="T16" s="69">
        <f>'RD T1'!E73</f>
        <v>6.7366194282402675E-2</v>
      </c>
      <c r="U16" s="69">
        <f t="shared" si="30"/>
        <v>0.19848808891506367</v>
      </c>
      <c r="W16" t="str">
        <f t="shared" si="31"/>
        <v>33 Protective service occupations</v>
      </c>
      <c r="X16" s="69">
        <v>0.5999991560063791</v>
      </c>
      <c r="Y16" s="69">
        <v>0.61274591061396966</v>
      </c>
      <c r="Z16" s="69">
        <v>0.71884888156229776</v>
      </c>
      <c r="AA16" s="69">
        <v>0.6505624016932211</v>
      </c>
      <c r="AB16" s="69">
        <v>0.90292161158673934</v>
      </c>
      <c r="AC16" s="69"/>
      <c r="AD16" s="69">
        <f t="shared" si="32"/>
        <v>0.18407273002444158</v>
      </c>
      <c r="AE16" s="69">
        <f>'RD T1'!E102</f>
        <v>0.31086582662464002</v>
      </c>
      <c r="AF16" s="69">
        <f t="shared" si="33"/>
        <v>0.4949385566490816</v>
      </c>
      <c r="AH16" t="str">
        <f t="shared" si="34"/>
        <v>33 Protective service occupations</v>
      </c>
      <c r="AI16" s="69">
        <v>0.16570469726275763</v>
      </c>
      <c r="AJ16" s="69">
        <v>0.17714323900740378</v>
      </c>
      <c r="AK16" s="69">
        <v>0.2055369324247138</v>
      </c>
      <c r="AL16" s="69">
        <v>0.19347405406390852</v>
      </c>
      <c r="AM16" s="69">
        <v>0.27017872469022258</v>
      </c>
      <c r="AN16" s="69"/>
      <c r="AO16" s="69">
        <f t="shared" si="35"/>
        <v>6.4641792265508785E-2</v>
      </c>
      <c r="AP16" s="69">
        <f>'RD T1'!E131</f>
        <v>7.9895110980636092E-2</v>
      </c>
      <c r="AQ16" s="69">
        <f t="shared" si="36"/>
        <v>0.14453690324614488</v>
      </c>
      <c r="AS16" t="str">
        <f t="shared" si="37"/>
        <v>33 Protective service occupations</v>
      </c>
      <c r="AT16" s="69">
        <v>0.16117548547050864</v>
      </c>
      <c r="AU16" s="69">
        <v>0.14037934821478895</v>
      </c>
      <c r="AV16" s="69">
        <v>0.16031172026847348</v>
      </c>
      <c r="AW16" s="69">
        <v>0.13165818979719299</v>
      </c>
      <c r="AX16" s="69">
        <v>0.15972139974780394</v>
      </c>
      <c r="AY16" s="69"/>
      <c r="AZ16" s="69">
        <f t="shared" si="38"/>
        <v>-5.9032052066954055E-4</v>
      </c>
      <c r="BA16" s="69">
        <f>'RD T1'!E160</f>
        <v>5.2887686139143131E-2</v>
      </c>
      <c r="BB16" s="69">
        <f t="shared" si="39"/>
        <v>5.229736561847359E-2</v>
      </c>
      <c r="BD16" t="str">
        <f t="shared" si="40"/>
        <v>33 Protective service occupations</v>
      </c>
      <c r="BE16" s="69">
        <v>0.49826264902187722</v>
      </c>
      <c r="BF16" s="69">
        <v>0.56407570054854828</v>
      </c>
      <c r="BG16" s="69">
        <v>0.59103095187915844</v>
      </c>
      <c r="BH16" s="69">
        <v>0.50020283271646526</v>
      </c>
      <c r="BI16" s="69">
        <v>0.47481348925284061</v>
      </c>
      <c r="BJ16" s="69"/>
      <c r="BK16" s="69">
        <f t="shared" si="41"/>
        <v>-0.11621746262631782</v>
      </c>
      <c r="BL16" s="69">
        <f>'RD T1'!E189</f>
        <v>0.12829119202320854</v>
      </c>
      <c r="BM16" s="69">
        <f t="shared" si="42"/>
        <v>1.207372939689072E-2</v>
      </c>
      <c r="BO16" t="str">
        <f t="shared" si="43"/>
        <v>33 Protective service occupations</v>
      </c>
      <c r="BP16" s="69">
        <v>0.63682181974154861</v>
      </c>
      <c r="BQ16" s="69">
        <v>0.70988462229949001</v>
      </c>
      <c r="BR16" s="69">
        <v>0.6884124821024169</v>
      </c>
      <c r="BS16" s="69">
        <v>0.58259776354222215</v>
      </c>
      <c r="BT16" s="69">
        <v>0.47632678137848028</v>
      </c>
      <c r="BU16" s="69"/>
      <c r="BV16" s="69">
        <f t="shared" si="44"/>
        <v>-0.21208570072393662</v>
      </c>
      <c r="BW16" s="69">
        <f>'RD T1'!E218</f>
        <v>0.17048586989837761</v>
      </c>
      <c r="BX16" s="69">
        <f t="shared" si="45"/>
        <v>-4.1599830825559014E-2</v>
      </c>
      <c r="BZ16" t="str">
        <f t="shared" si="46"/>
        <v>33 Protective service occupations</v>
      </c>
      <c r="CA16" s="69">
        <v>0.36010307368747219</v>
      </c>
      <c r="CB16" s="69">
        <v>0.37312603632188301</v>
      </c>
      <c r="CC16" s="69">
        <v>0.38179577038087947</v>
      </c>
      <c r="CD16" s="69">
        <v>0.27997540838194818</v>
      </c>
      <c r="CE16" s="69">
        <v>0.18506659939962747</v>
      </c>
      <c r="CF16" s="69"/>
      <c r="CG16" s="69">
        <f t="shared" si="47"/>
        <v>-0.19672917098125201</v>
      </c>
      <c r="CH16" s="69">
        <f>'RD T1'!E247</f>
        <v>8.6646359374333029E-2</v>
      </c>
      <c r="CI16" s="69">
        <f t="shared" si="48"/>
        <v>-0.11008281160691898</v>
      </c>
      <c r="CK16" t="str">
        <f t="shared" si="49"/>
        <v>33 Protective service occupations</v>
      </c>
      <c r="CL16" s="69">
        <v>9.2472233839918969E-2</v>
      </c>
      <c r="CM16" s="69">
        <v>7.6519685443853083E-2</v>
      </c>
      <c r="CN16" s="69">
        <v>8.4939879292978929E-2</v>
      </c>
      <c r="CO16" s="69">
        <v>6.2977488450062305E-2</v>
      </c>
      <c r="CP16" s="69">
        <v>5.0399767422759222E-2</v>
      </c>
      <c r="CQ16" s="69"/>
      <c r="CR16" s="69">
        <f t="shared" si="50"/>
        <v>-3.4540111870219707E-2</v>
      </c>
      <c r="CS16" s="69">
        <f>'RD T1'!E276</f>
        <v>1.3890452063863162E-2</v>
      </c>
      <c r="CT16" s="69">
        <f t="shared" si="51"/>
        <v>-2.0649659806356545E-2</v>
      </c>
    </row>
    <row r="17" spans="1:98" x14ac:dyDescent="0.2">
      <c r="A17" s="10" t="str">
        <f>name!D13</f>
        <v>34 Culture, media and sports occupations</v>
      </c>
      <c r="B17" s="69">
        <v>2.8869305778763572E-2</v>
      </c>
      <c r="C17" s="69">
        <v>4.6459211187710611E-2</v>
      </c>
      <c r="D17" s="69">
        <v>4.6687184371128995E-2</v>
      </c>
      <c r="E17" s="69">
        <v>5.4700884028092089E-2</v>
      </c>
      <c r="F17" s="69">
        <v>7.8742594130313273E-2</v>
      </c>
      <c r="G17" s="11"/>
      <c r="H17" s="69">
        <f t="shared" si="26"/>
        <v>3.2055409759184278E-2</v>
      </c>
      <c r="I17" s="69">
        <f>'RD T1'!E45</f>
        <v>3.0775897846654365E-2</v>
      </c>
      <c r="J17" s="69">
        <f t="shared" si="27"/>
        <v>6.2831307605838646E-2</v>
      </c>
      <c r="L17" t="str">
        <f t="shared" si="28"/>
        <v>34 Culture, media and sports occupations</v>
      </c>
      <c r="M17" s="69">
        <v>0.62910916433698583</v>
      </c>
      <c r="N17" s="69">
        <v>0.9312600301742433</v>
      </c>
      <c r="O17" s="69">
        <v>0.92774960045854016</v>
      </c>
      <c r="P17" s="69">
        <v>0.95078810301892625</v>
      </c>
      <c r="Q17" s="69">
        <v>1.3150319007233719</v>
      </c>
      <c r="R17" s="11"/>
      <c r="S17" s="69">
        <f t="shared" si="29"/>
        <v>0.38728230026483179</v>
      </c>
      <c r="T17" s="69">
        <f>'RD T1'!E74</f>
        <v>0.52395695790370211</v>
      </c>
      <c r="U17" s="69">
        <f t="shared" si="30"/>
        <v>0.91123925816853391</v>
      </c>
      <c r="W17" t="str">
        <f t="shared" si="31"/>
        <v>34 Culture, media and sports occupations</v>
      </c>
      <c r="X17" s="69">
        <v>1.802737014801111</v>
      </c>
      <c r="Y17" s="69">
        <v>1.8696451689742537</v>
      </c>
      <c r="Z17" s="69">
        <v>1.9718542919704825</v>
      </c>
      <c r="AA17" s="69">
        <v>1.6999797818285536</v>
      </c>
      <c r="AB17" s="69">
        <v>1.8565012143035147</v>
      </c>
      <c r="AC17" s="69"/>
      <c r="AD17" s="69">
        <f t="shared" si="32"/>
        <v>-0.11535307766696778</v>
      </c>
      <c r="AE17" s="69">
        <f>'RD T1'!E103</f>
        <v>0.86933972753273692</v>
      </c>
      <c r="AF17" s="69">
        <f t="shared" si="33"/>
        <v>0.75398664986576913</v>
      </c>
      <c r="AH17" t="str">
        <f t="shared" si="34"/>
        <v>34 Culture, media and sports occupations</v>
      </c>
      <c r="AI17" s="69">
        <v>0.24415368735443299</v>
      </c>
      <c r="AJ17" s="69">
        <v>0.2446028046677084</v>
      </c>
      <c r="AK17" s="69">
        <v>0.29239430681379147</v>
      </c>
      <c r="AL17" s="69">
        <v>0.26260426564474881</v>
      </c>
      <c r="AM17" s="69">
        <v>0.34404645217089924</v>
      </c>
      <c r="AN17" s="69"/>
      <c r="AO17" s="69">
        <f t="shared" si="35"/>
        <v>5.165214535710777E-2</v>
      </c>
      <c r="AP17" s="69">
        <f>'RD T1'!E132</f>
        <v>0.14813001143014198</v>
      </c>
      <c r="AQ17" s="69">
        <f t="shared" si="36"/>
        <v>0.19978215678724975</v>
      </c>
      <c r="AS17" t="str">
        <f t="shared" si="37"/>
        <v>34 Culture, media and sports occupations</v>
      </c>
      <c r="AT17" s="69">
        <v>0.30643077751533776</v>
      </c>
      <c r="AU17" s="69">
        <v>0.29592537486614123</v>
      </c>
      <c r="AV17" s="69">
        <v>0.30966069451289835</v>
      </c>
      <c r="AW17" s="69">
        <v>0.25105488648412799</v>
      </c>
      <c r="AX17" s="69">
        <v>0.25904844734132293</v>
      </c>
      <c r="AY17" s="69"/>
      <c r="AZ17" s="69">
        <f t="shared" si="38"/>
        <v>-5.061224717157542E-2</v>
      </c>
      <c r="BA17" s="69">
        <f>'RD T1'!E161</f>
        <v>0.12262378938719135</v>
      </c>
      <c r="BB17" s="69">
        <f t="shared" si="39"/>
        <v>7.2011542215615926E-2</v>
      </c>
      <c r="BD17" t="str">
        <f t="shared" si="40"/>
        <v>34 Culture, media and sports occupations</v>
      </c>
      <c r="BE17" s="69">
        <v>0.80765309054578016</v>
      </c>
      <c r="BF17" s="69">
        <v>0.87829493309855855</v>
      </c>
      <c r="BG17" s="69">
        <v>0.90991195459864949</v>
      </c>
      <c r="BH17" s="69">
        <v>0.77381253085044943</v>
      </c>
      <c r="BI17" s="69">
        <v>0.85592020620502784</v>
      </c>
      <c r="BJ17" s="69"/>
      <c r="BK17" s="69">
        <f t="shared" si="41"/>
        <v>-5.3991748393621641E-2</v>
      </c>
      <c r="BL17" s="69">
        <f>'RD T1'!E190</f>
        <v>0.3192804565462074</v>
      </c>
      <c r="BM17" s="69">
        <f t="shared" si="42"/>
        <v>0.26528870815258576</v>
      </c>
      <c r="BO17" t="str">
        <f t="shared" si="43"/>
        <v>34 Culture, media and sports occupations</v>
      </c>
      <c r="BP17" s="69">
        <v>0.46171555086842897</v>
      </c>
      <c r="BQ17" s="69">
        <v>0.44310419855560013</v>
      </c>
      <c r="BR17" s="69">
        <v>0.39475590881241113</v>
      </c>
      <c r="BS17" s="69">
        <v>0.31057054147324231</v>
      </c>
      <c r="BT17" s="69">
        <v>0.22824902020243421</v>
      </c>
      <c r="BU17" s="69"/>
      <c r="BV17" s="69">
        <f t="shared" si="44"/>
        <v>-0.16650688860997692</v>
      </c>
      <c r="BW17" s="69">
        <f>'RD T1'!E219</f>
        <v>0.11184542942308674</v>
      </c>
      <c r="BX17" s="69">
        <f t="shared" si="45"/>
        <v>-5.4661459186890179E-2</v>
      </c>
      <c r="BZ17" t="str">
        <f t="shared" si="46"/>
        <v>34 Culture, media and sports occupations</v>
      </c>
      <c r="CA17" s="69">
        <v>0.33179381993878782</v>
      </c>
      <c r="CB17" s="69">
        <v>0.3074515322201033</v>
      </c>
      <c r="CC17" s="69">
        <v>0.30009131133884615</v>
      </c>
      <c r="CD17" s="69">
        <v>0.184683794263968</v>
      </c>
      <c r="CE17" s="69">
        <v>9.4969866404770426E-2</v>
      </c>
      <c r="CF17" s="69"/>
      <c r="CG17" s="69">
        <f t="shared" si="47"/>
        <v>-0.20512144493407572</v>
      </c>
      <c r="CH17" s="69">
        <f>'RD T1'!E248</f>
        <v>5.8743919828138313E-2</v>
      </c>
      <c r="CI17" s="69">
        <f t="shared" si="48"/>
        <v>-0.14637752510593741</v>
      </c>
      <c r="CK17" t="str">
        <f t="shared" si="49"/>
        <v>34 Culture, media and sports occupations</v>
      </c>
      <c r="CL17" s="69">
        <v>0.16822782138350301</v>
      </c>
      <c r="CM17" s="69">
        <v>0.18631887820742898</v>
      </c>
      <c r="CN17" s="69">
        <v>0.19980774115788555</v>
      </c>
      <c r="CO17" s="69">
        <v>0.12293505340453345</v>
      </c>
      <c r="CP17" s="69">
        <v>9.5173613073768995E-2</v>
      </c>
      <c r="CQ17" s="69"/>
      <c r="CR17" s="69">
        <f t="shared" si="50"/>
        <v>-0.10463412808411655</v>
      </c>
      <c r="CS17" s="69">
        <f>'RD T1'!E277</f>
        <v>4.4189141282897859E-2</v>
      </c>
      <c r="CT17" s="69">
        <f t="shared" si="51"/>
        <v>-6.0444986801218695E-2</v>
      </c>
    </row>
    <row r="18" spans="1:98" x14ac:dyDescent="0.2">
      <c r="A18" s="10" t="str">
        <f>name!D14</f>
        <v>35 Business and public service associate professionals</v>
      </c>
      <c r="B18" s="69">
        <v>0.15877978019211655</v>
      </c>
      <c r="C18" s="69">
        <v>0.22907905963744751</v>
      </c>
      <c r="D18" s="69">
        <v>0.21506322021834601</v>
      </c>
      <c r="E18" s="69">
        <v>0.28451852016062396</v>
      </c>
      <c r="F18" s="69">
        <v>0.4636340917906534</v>
      </c>
      <c r="G18" s="11"/>
      <c r="H18" s="69">
        <f t="shared" si="26"/>
        <v>0.24857087157230739</v>
      </c>
      <c r="I18" s="69">
        <f>'RD T1'!E46</f>
        <v>0.15330858511749118</v>
      </c>
      <c r="J18" s="69">
        <f t="shared" si="27"/>
        <v>0.40187945668979858</v>
      </c>
      <c r="L18" t="str">
        <f t="shared" si="28"/>
        <v>35 Business and public service associate professionals</v>
      </c>
      <c r="M18" s="69">
        <v>1.5858864490082338</v>
      </c>
      <c r="N18" s="69">
        <v>2.2802064637052553</v>
      </c>
      <c r="O18" s="69">
        <v>2.2199652425118672</v>
      </c>
      <c r="P18" s="69">
        <v>2.8052327942292172</v>
      </c>
      <c r="Q18" s="69">
        <v>4.1947593421340734</v>
      </c>
      <c r="R18" s="11"/>
      <c r="S18" s="69">
        <f t="shared" si="29"/>
        <v>1.9747940996222062</v>
      </c>
      <c r="T18" s="69">
        <f>'RD T1'!E75</f>
        <v>1.5081201712771626</v>
      </c>
      <c r="U18" s="69">
        <f t="shared" si="30"/>
        <v>3.4829142708993688</v>
      </c>
      <c r="W18" t="str">
        <f t="shared" si="31"/>
        <v>35 Business and public service associate professionals</v>
      </c>
      <c r="X18" s="69">
        <v>4.0363268046834486</v>
      </c>
      <c r="Y18" s="69">
        <v>4.0215370451934662</v>
      </c>
      <c r="Z18" s="69">
        <v>4.4314882414192791</v>
      </c>
      <c r="AA18" s="69">
        <v>4.4642717973402499</v>
      </c>
      <c r="AB18" s="69">
        <v>4.760973925810271</v>
      </c>
      <c r="AC18" s="69"/>
      <c r="AD18" s="69">
        <f t="shared" si="32"/>
        <v>0.32948568439099191</v>
      </c>
      <c r="AE18" s="69">
        <f>'RD T1'!E104</f>
        <v>2.3416379946683596</v>
      </c>
      <c r="AF18" s="69">
        <f t="shared" si="33"/>
        <v>2.6711236790593516</v>
      </c>
      <c r="AH18" t="str">
        <f t="shared" si="34"/>
        <v>35 Business and public service associate professionals</v>
      </c>
      <c r="AI18" s="69">
        <v>1.0977429026132663</v>
      </c>
      <c r="AJ18" s="69">
        <v>1.1675154017709066</v>
      </c>
      <c r="AK18" s="69">
        <v>1.3490940064142221</v>
      </c>
      <c r="AL18" s="69">
        <v>1.3863551153651901</v>
      </c>
      <c r="AM18" s="69">
        <v>1.5616525104017203</v>
      </c>
      <c r="AN18" s="69"/>
      <c r="AO18" s="69">
        <f t="shared" si="35"/>
        <v>0.2125585039874982</v>
      </c>
      <c r="AP18" s="69">
        <f>'RD T1'!E133</f>
        <v>0.70588492353121546</v>
      </c>
      <c r="AQ18" s="69">
        <f t="shared" si="36"/>
        <v>0.91844342751871366</v>
      </c>
      <c r="AS18" t="str">
        <f t="shared" si="37"/>
        <v>35 Business and public service associate professionals</v>
      </c>
      <c r="AT18" s="69">
        <v>1.0436532091115611</v>
      </c>
      <c r="AU18" s="69">
        <v>1.0530101697621359</v>
      </c>
      <c r="AV18" s="69">
        <v>1.1720328572394594</v>
      </c>
      <c r="AW18" s="69">
        <v>1.1934837015054385</v>
      </c>
      <c r="AX18" s="69">
        <v>1.3369517646244251</v>
      </c>
      <c r="AY18" s="69"/>
      <c r="AZ18" s="69">
        <f t="shared" si="38"/>
        <v>0.16491890738496573</v>
      </c>
      <c r="BA18" s="69">
        <f>'RD T1'!E162</f>
        <v>0.58841872295956255</v>
      </c>
      <c r="BB18" s="69">
        <f t="shared" si="39"/>
        <v>0.75333763034452828</v>
      </c>
      <c r="BD18" t="str">
        <f t="shared" si="40"/>
        <v>35 Business and public service associate professionals</v>
      </c>
      <c r="BE18" s="69">
        <v>2.8941283593098359</v>
      </c>
      <c r="BF18" s="69">
        <v>3.3355998177598885</v>
      </c>
      <c r="BG18" s="69">
        <v>3.3684766313084054</v>
      </c>
      <c r="BH18" s="69">
        <v>3.3189530549293811</v>
      </c>
      <c r="BI18" s="69">
        <v>3.2726309541912668</v>
      </c>
      <c r="BJ18" s="69"/>
      <c r="BK18" s="69">
        <f t="shared" si="41"/>
        <v>-9.5845677117138539E-2</v>
      </c>
      <c r="BL18" s="69">
        <f>'RD T1'!E191</f>
        <v>1.3791638221440847</v>
      </c>
      <c r="BM18" s="69">
        <f t="shared" si="42"/>
        <v>1.2833181450269462</v>
      </c>
      <c r="BO18" t="str">
        <f t="shared" si="43"/>
        <v>35 Business and public service associate professionals</v>
      </c>
      <c r="BP18" s="69">
        <v>2.624003547499973</v>
      </c>
      <c r="BQ18" s="69">
        <v>2.8596444623869095</v>
      </c>
      <c r="BR18" s="69">
        <v>2.6256355279573529</v>
      </c>
      <c r="BS18" s="69">
        <v>2.5722768084237662</v>
      </c>
      <c r="BT18" s="69">
        <v>2.2017499331789545</v>
      </c>
      <c r="BU18" s="69"/>
      <c r="BV18" s="69">
        <f t="shared" si="44"/>
        <v>-0.42388559477839838</v>
      </c>
      <c r="BW18" s="69">
        <f>'RD T1'!E220</f>
        <v>1.0277993018340188</v>
      </c>
      <c r="BX18" s="69">
        <f t="shared" si="45"/>
        <v>0.60391370705562042</v>
      </c>
      <c r="BZ18" t="str">
        <f t="shared" si="46"/>
        <v>35 Business and public service associate professionals</v>
      </c>
      <c r="CA18" s="69">
        <v>1.5597883244677815</v>
      </c>
      <c r="CB18" s="69">
        <v>1.6789962991314415</v>
      </c>
      <c r="CC18" s="69">
        <v>1.652004913130797</v>
      </c>
      <c r="CD18" s="69">
        <v>1.3797707415710523</v>
      </c>
      <c r="CE18" s="69">
        <v>0.90263134514703713</v>
      </c>
      <c r="CF18" s="69"/>
      <c r="CG18" s="69">
        <f t="shared" si="47"/>
        <v>-0.74937356798375987</v>
      </c>
      <c r="CH18" s="69">
        <f>'RD T1'!E249</f>
        <v>0.45978910807151419</v>
      </c>
      <c r="CI18" s="69">
        <f t="shared" si="48"/>
        <v>-0.28958445991224568</v>
      </c>
      <c r="CK18" t="str">
        <f t="shared" si="49"/>
        <v>35 Business and public service associate professionals</v>
      </c>
      <c r="CL18" s="69">
        <v>0.51294508343279743</v>
      </c>
      <c r="CM18" s="69">
        <v>0.52941592737929588</v>
      </c>
      <c r="CN18" s="69">
        <v>0.61162708852365999</v>
      </c>
      <c r="CO18" s="69">
        <v>0.399630513928104</v>
      </c>
      <c r="CP18" s="69">
        <v>0.35007902333704904</v>
      </c>
      <c r="CQ18" s="69"/>
      <c r="CR18" s="69">
        <f t="shared" si="50"/>
        <v>-0.26154806518661095</v>
      </c>
      <c r="CS18" s="69">
        <f>'RD T1'!E278</f>
        <v>0.13482887390563869</v>
      </c>
      <c r="CT18" s="69">
        <f t="shared" si="51"/>
        <v>-0.12671919128097225</v>
      </c>
    </row>
    <row r="19" spans="1:98" x14ac:dyDescent="0.2">
      <c r="A19" s="10" t="str">
        <f>name!D15</f>
        <v>41 Administrative occupations</v>
      </c>
      <c r="B19" s="69">
        <v>0.12291049613634876</v>
      </c>
      <c r="C19" s="69">
        <v>0.17347818718439301</v>
      </c>
      <c r="D19" s="69">
        <v>0.1817540408145481</v>
      </c>
      <c r="E19" s="69">
        <v>0.25393734629218367</v>
      </c>
      <c r="F19" s="69">
        <v>0.43376077675014768</v>
      </c>
      <c r="G19" s="11"/>
      <c r="H19" s="69">
        <f t="shared" si="26"/>
        <v>0.25200673593559958</v>
      </c>
      <c r="I19" s="69">
        <f>'RD T1'!E47</f>
        <v>0.15085376928008362</v>
      </c>
      <c r="J19" s="69">
        <f t="shared" si="27"/>
        <v>0.40286050521568317</v>
      </c>
      <c r="L19" t="str">
        <f t="shared" si="28"/>
        <v>41 Administrative occupations</v>
      </c>
      <c r="M19" s="69">
        <v>1.2221297273800518</v>
      </c>
      <c r="N19" s="69">
        <v>1.7016527117687188</v>
      </c>
      <c r="O19" s="69">
        <v>1.8310454657522863</v>
      </c>
      <c r="P19" s="69">
        <v>2.5056775944639784</v>
      </c>
      <c r="Q19" s="69">
        <v>3.7972022315724092</v>
      </c>
      <c r="R19" s="11"/>
      <c r="S19" s="69">
        <f t="shared" si="29"/>
        <v>1.9661567658201229</v>
      </c>
      <c r="T19" s="69">
        <f>'RD T1'!E76</f>
        <v>1.4523464547415605</v>
      </c>
      <c r="U19" s="69">
        <f t="shared" si="30"/>
        <v>3.4185032205616834</v>
      </c>
      <c r="W19" t="str">
        <f t="shared" si="31"/>
        <v>41 Administrative occupations</v>
      </c>
      <c r="X19" s="69">
        <v>4.9099473879814974</v>
      </c>
      <c r="Y19" s="69">
        <v>4.7775483528415696</v>
      </c>
      <c r="Z19" s="69">
        <v>5.7069645739201631</v>
      </c>
      <c r="AA19" s="69">
        <v>6.5756125685039244</v>
      </c>
      <c r="AB19" s="69">
        <v>7.9811401091960894</v>
      </c>
      <c r="AC19" s="69"/>
      <c r="AD19" s="69">
        <f t="shared" si="32"/>
        <v>2.2741755352759263</v>
      </c>
      <c r="AE19" s="69">
        <f>'RD T1'!E105</f>
        <v>3.9417030257023704</v>
      </c>
      <c r="AF19" s="69">
        <f t="shared" si="33"/>
        <v>6.2158785609782967</v>
      </c>
      <c r="AH19" t="str">
        <f t="shared" si="34"/>
        <v>41 Administrative occupations</v>
      </c>
      <c r="AI19" s="69">
        <v>1.7163446458931633</v>
      </c>
      <c r="AJ19" s="69">
        <v>1.7173850727688775</v>
      </c>
      <c r="AK19" s="69">
        <v>2.0858660162587404</v>
      </c>
      <c r="AL19" s="69">
        <v>2.3177495553096654</v>
      </c>
      <c r="AM19" s="69">
        <v>2.7940102515348113</v>
      </c>
      <c r="AN19" s="69"/>
      <c r="AO19" s="69">
        <f t="shared" si="35"/>
        <v>0.70814423527607095</v>
      </c>
      <c r="AP19" s="69">
        <f>'RD T1'!E134</f>
        <v>1.4746318545105506</v>
      </c>
      <c r="AQ19" s="69">
        <f t="shared" si="36"/>
        <v>2.1827760897866213</v>
      </c>
      <c r="AS19" t="str">
        <f t="shared" si="37"/>
        <v>41 Administrative occupations</v>
      </c>
      <c r="AT19" s="69">
        <v>1.7395319887132614</v>
      </c>
      <c r="AU19" s="69">
        <v>1.6693557621077451</v>
      </c>
      <c r="AV19" s="69">
        <v>2.0199982468619653</v>
      </c>
      <c r="AW19" s="69">
        <v>2.1537541030682403</v>
      </c>
      <c r="AX19" s="69">
        <v>2.5308982786872445</v>
      </c>
      <c r="AY19" s="69"/>
      <c r="AZ19" s="69">
        <f t="shared" si="38"/>
        <v>0.51090003182527921</v>
      </c>
      <c r="BA19" s="69">
        <f>'RD T1'!E163</f>
        <v>1.2664860284888531</v>
      </c>
      <c r="BB19" s="69">
        <f t="shared" si="39"/>
        <v>1.7773860603141323</v>
      </c>
      <c r="BD19" t="str">
        <f t="shared" si="40"/>
        <v>41 Administrative occupations</v>
      </c>
      <c r="BE19" s="69">
        <v>5.5584732356238318</v>
      </c>
      <c r="BF19" s="69">
        <v>5.8380366057843434</v>
      </c>
      <c r="BG19" s="69">
        <v>5.881975385300847</v>
      </c>
      <c r="BH19" s="69">
        <v>6.0030103653917974</v>
      </c>
      <c r="BI19" s="69">
        <v>5.5180600057177793</v>
      </c>
      <c r="BJ19" s="69"/>
      <c r="BK19" s="69">
        <f t="shared" si="41"/>
        <v>-0.36391537958306763</v>
      </c>
      <c r="BL19" s="69">
        <f>'RD T1'!E192</f>
        <v>2.6988467277494346</v>
      </c>
      <c r="BM19" s="69">
        <f t="shared" si="42"/>
        <v>2.3349313481663669</v>
      </c>
      <c r="BO19" t="str">
        <f t="shared" si="43"/>
        <v>41 Administrative occupations</v>
      </c>
      <c r="BP19" s="69">
        <v>7.2226293187605179</v>
      </c>
      <c r="BQ19" s="69">
        <v>7.444974855541914</v>
      </c>
      <c r="BR19" s="69">
        <v>6.7998033203429777</v>
      </c>
      <c r="BS19" s="69">
        <v>7.0557277880149076</v>
      </c>
      <c r="BT19" s="69">
        <v>5.487548569224149</v>
      </c>
      <c r="BU19" s="69"/>
      <c r="BV19" s="69">
        <f t="shared" si="44"/>
        <v>-1.3122547511188287</v>
      </c>
      <c r="BW19" s="69">
        <f>'RD T1'!E221</f>
        <v>2.9626881543337569</v>
      </c>
      <c r="BX19" s="69">
        <f t="shared" si="45"/>
        <v>1.6504334032149282</v>
      </c>
      <c r="BZ19" t="str">
        <f t="shared" si="46"/>
        <v>41 Administrative occupations</v>
      </c>
      <c r="CA19" s="69">
        <v>3.801985968211143</v>
      </c>
      <c r="CB19" s="69">
        <v>3.2285374186214848</v>
      </c>
      <c r="CC19" s="69">
        <v>2.9356642151344143</v>
      </c>
      <c r="CD19" s="69">
        <v>2.2557828758945151</v>
      </c>
      <c r="CE19" s="69">
        <v>0.83210421103936449</v>
      </c>
      <c r="CF19" s="69"/>
      <c r="CG19" s="69">
        <f t="shared" si="47"/>
        <v>-2.10356000409505</v>
      </c>
      <c r="CH19" s="69">
        <f>'RD T1'!E250</f>
        <v>0.69371833010737061</v>
      </c>
      <c r="CI19" s="69">
        <f t="shared" si="48"/>
        <v>-1.4098416739876793</v>
      </c>
      <c r="CK19" t="str">
        <f t="shared" si="49"/>
        <v>41 Administrative occupations</v>
      </c>
      <c r="CL19" s="69">
        <v>1.3930118240958171</v>
      </c>
      <c r="CM19" s="69">
        <v>1.1977618176470932</v>
      </c>
      <c r="CN19" s="69">
        <v>1.3598054618675439</v>
      </c>
      <c r="CO19" s="69">
        <v>0.98516120494981707</v>
      </c>
      <c r="CP19" s="69">
        <v>0.77037065191347853</v>
      </c>
      <c r="CQ19" s="69"/>
      <c r="CR19" s="69">
        <f t="shared" si="50"/>
        <v>-0.58943480995406539</v>
      </c>
      <c r="CS19" s="69">
        <f>'RD T1'!E279</f>
        <v>0.31912761604629897</v>
      </c>
      <c r="CT19" s="69">
        <f t="shared" si="51"/>
        <v>-0.27030719390776642</v>
      </c>
    </row>
    <row r="20" spans="1:98" x14ac:dyDescent="0.2">
      <c r="A20" s="10" t="str">
        <f>name!D16</f>
        <v>42 Secretarial and related occupations</v>
      </c>
      <c r="B20" s="69">
        <v>9.9769531087329152E-3</v>
      </c>
      <c r="C20" s="69">
        <v>1.3053888231086334E-2</v>
      </c>
      <c r="D20" s="69">
        <v>1.5323125213169997E-2</v>
      </c>
      <c r="E20" s="69">
        <v>2.2639174298878996E-2</v>
      </c>
      <c r="F20" s="69">
        <v>3.9161241525123985E-2</v>
      </c>
      <c r="G20" s="11"/>
      <c r="H20" s="69">
        <f t="shared" si="26"/>
        <v>2.383811631195399E-2</v>
      </c>
      <c r="I20" s="69">
        <f>'RD T1'!E48</f>
        <v>1.5915473321719425E-2</v>
      </c>
      <c r="J20" s="69">
        <f t="shared" si="27"/>
        <v>3.9753589633673411E-2</v>
      </c>
      <c r="L20" t="str">
        <f t="shared" si="28"/>
        <v>42 Secretarial and related occupations</v>
      </c>
      <c r="M20" s="69">
        <v>0.19957751655787978</v>
      </c>
      <c r="N20" s="69">
        <v>0.26070968972719127</v>
      </c>
      <c r="O20" s="69">
        <v>0.29591727219752417</v>
      </c>
      <c r="P20" s="69">
        <v>0.38122941640703589</v>
      </c>
      <c r="Q20" s="69">
        <v>0.35991062471275881</v>
      </c>
      <c r="R20" s="11"/>
      <c r="S20" s="69">
        <f t="shared" si="29"/>
        <v>6.3993352515234636E-2</v>
      </c>
      <c r="T20" s="69">
        <f>'RD T1'!E77</f>
        <v>0.19867281109449683</v>
      </c>
      <c r="U20" s="69">
        <f t="shared" si="30"/>
        <v>0.2626661636097315</v>
      </c>
      <c r="W20" t="str">
        <f t="shared" si="31"/>
        <v>42 Secretarial and related occupations</v>
      </c>
      <c r="X20" s="69">
        <v>0.78893026209222961</v>
      </c>
      <c r="Y20" s="69">
        <v>0.75315066373922301</v>
      </c>
      <c r="Z20" s="69">
        <v>0.90290988105717929</v>
      </c>
      <c r="AA20" s="69">
        <v>1.0997431698080702</v>
      </c>
      <c r="AB20" s="69">
        <v>1.4338040845417179</v>
      </c>
      <c r="AC20" s="69"/>
      <c r="AD20" s="69">
        <f t="shared" si="32"/>
        <v>0.53089420348453864</v>
      </c>
      <c r="AE20" s="69">
        <f>'RD T1'!E106</f>
        <v>0.75756451042853545</v>
      </c>
      <c r="AF20" s="69">
        <f t="shared" si="33"/>
        <v>1.2884587139130741</v>
      </c>
      <c r="AH20" t="str">
        <f t="shared" si="34"/>
        <v>42 Secretarial and related occupations</v>
      </c>
      <c r="AI20" s="69">
        <v>0.36637383744917323</v>
      </c>
      <c r="AJ20" s="69">
        <v>0.32574723032066077</v>
      </c>
      <c r="AK20" s="69">
        <v>0.40639807155735597</v>
      </c>
      <c r="AL20" s="69">
        <v>0.4244579640451277</v>
      </c>
      <c r="AM20" s="69">
        <v>0.42954745774891212</v>
      </c>
      <c r="AN20" s="69"/>
      <c r="AO20" s="69">
        <f t="shared" si="35"/>
        <v>2.3149386191556154E-2</v>
      </c>
      <c r="AP20" s="69">
        <f>'RD T1'!E135</f>
        <v>0.26068571448045752</v>
      </c>
      <c r="AQ20" s="69">
        <f t="shared" si="36"/>
        <v>0.28383510067201367</v>
      </c>
      <c r="AS20" t="str">
        <f t="shared" si="37"/>
        <v>42 Secretarial and related occupations</v>
      </c>
      <c r="AT20" s="69">
        <v>0.31986015668250711</v>
      </c>
      <c r="AU20" s="69">
        <v>0.26150267359458812</v>
      </c>
      <c r="AV20" s="69">
        <v>0.32484923547413275</v>
      </c>
      <c r="AW20" s="69">
        <v>0.33433199448376971</v>
      </c>
      <c r="AX20" s="69">
        <v>0.34465561027176195</v>
      </c>
      <c r="AY20" s="69"/>
      <c r="AZ20" s="69">
        <f t="shared" si="38"/>
        <v>1.98063747976292E-2</v>
      </c>
      <c r="BA20" s="69">
        <f>'RD T1'!E164</f>
        <v>0.19267513756166857</v>
      </c>
      <c r="BB20" s="69">
        <f t="shared" si="39"/>
        <v>0.21248151235929777</v>
      </c>
      <c r="BD20" t="str">
        <f t="shared" si="40"/>
        <v>42 Secretarial and related occupations</v>
      </c>
      <c r="BE20" s="69">
        <v>1.1781436696403416</v>
      </c>
      <c r="BF20" s="69">
        <v>1.1304069820536728</v>
      </c>
      <c r="BG20" s="69">
        <v>1.0525217591875171</v>
      </c>
      <c r="BH20" s="69">
        <v>1.0057242792268872</v>
      </c>
      <c r="BI20" s="69">
        <v>0.30039903636444476</v>
      </c>
      <c r="BJ20" s="69"/>
      <c r="BK20" s="69">
        <f t="shared" si="41"/>
        <v>-0.75212272282307235</v>
      </c>
      <c r="BL20" s="69">
        <f>'RD T1'!E193</f>
        <v>0.37228640572832239</v>
      </c>
      <c r="BM20" s="69">
        <f t="shared" si="42"/>
        <v>-0.37983631709474996</v>
      </c>
      <c r="BO20" t="str">
        <f t="shared" si="43"/>
        <v>42 Secretarial and related occupations</v>
      </c>
      <c r="BP20" s="69">
        <v>1.7602076810999256</v>
      </c>
      <c r="BQ20" s="69">
        <v>1.4571674496328693</v>
      </c>
      <c r="BR20" s="69">
        <v>1.2182558124132192</v>
      </c>
      <c r="BS20" s="69">
        <v>0.91498736075129339</v>
      </c>
      <c r="BT20" s="69">
        <v>0.24941349098451676</v>
      </c>
      <c r="BU20" s="69"/>
      <c r="BV20" s="69">
        <f t="shared" si="44"/>
        <v>-0.96884232142870252</v>
      </c>
      <c r="BW20" s="69">
        <f>'RD T1'!E222</f>
        <v>0.33311532423208418</v>
      </c>
      <c r="BX20" s="69">
        <f t="shared" si="45"/>
        <v>-0.6357269971966184</v>
      </c>
      <c r="BZ20" t="str">
        <f t="shared" si="46"/>
        <v>42 Secretarial and related occupations</v>
      </c>
      <c r="CA20" s="69">
        <v>1.412572160347827</v>
      </c>
      <c r="CB20" s="69">
        <v>1.3199396913670134</v>
      </c>
      <c r="CC20" s="69">
        <v>1.0878988612713609</v>
      </c>
      <c r="CD20" s="69">
        <v>0.85079755453162509</v>
      </c>
      <c r="CE20" s="69">
        <v>0.17796084240817284</v>
      </c>
      <c r="CF20" s="69"/>
      <c r="CG20" s="69">
        <f t="shared" si="47"/>
        <v>-0.90993801886318804</v>
      </c>
      <c r="CH20" s="69">
        <f>'RD T1'!E251</f>
        <v>0.27432456937698513</v>
      </c>
      <c r="CI20" s="69">
        <f t="shared" si="48"/>
        <v>-0.63561344948620291</v>
      </c>
      <c r="CK20" t="str">
        <f t="shared" si="49"/>
        <v>42 Secretarial and related occupations</v>
      </c>
      <c r="CL20" s="69">
        <v>0.44693478031346295</v>
      </c>
      <c r="CM20" s="69">
        <v>0.39415315433172232</v>
      </c>
      <c r="CN20" s="69">
        <v>0.4560729421562783</v>
      </c>
      <c r="CO20" s="69">
        <v>0.37389955528689928</v>
      </c>
      <c r="CP20" s="69">
        <v>0.28145427895366582</v>
      </c>
      <c r="CQ20" s="69"/>
      <c r="CR20" s="69">
        <f t="shared" si="50"/>
        <v>-0.17461866320261249</v>
      </c>
      <c r="CS20" s="69">
        <f>'RD T1'!E280</f>
        <v>0.14677170973211942</v>
      </c>
      <c r="CT20" s="69">
        <f t="shared" si="51"/>
        <v>-2.7846953470493069E-2</v>
      </c>
    </row>
    <row r="21" spans="1:98" x14ac:dyDescent="0.2">
      <c r="A21" s="10" t="str">
        <f>name!D17</f>
        <v>51 Skilled agricultural and related trades</v>
      </c>
      <c r="B21" s="69">
        <v>7.0978307704781737E-3</v>
      </c>
      <c r="C21" s="69">
        <v>1.0315720853690643E-2</v>
      </c>
      <c r="D21" s="69">
        <v>8.7052795481222418E-3</v>
      </c>
      <c r="E21" s="69">
        <v>1.0432128515954403E-2</v>
      </c>
      <c r="F21" s="69">
        <v>1.6363484216999711E-2</v>
      </c>
      <c r="G21" s="11"/>
      <c r="H21" s="69">
        <f t="shared" si="26"/>
        <v>7.6582046688774691E-3</v>
      </c>
      <c r="I21" s="69">
        <f>'RD T1'!E49</f>
        <v>7.6256373428849967E-3</v>
      </c>
      <c r="J21" s="69">
        <f t="shared" si="27"/>
        <v>1.5283842011762465E-2</v>
      </c>
      <c r="L21" t="str">
        <f t="shared" si="28"/>
        <v>51 Skilled agricultural and related trades</v>
      </c>
      <c r="M21" s="69">
        <v>6.1041708593405963E-2</v>
      </c>
      <c r="N21" s="69">
        <v>5.698787153521024E-2</v>
      </c>
      <c r="O21" s="69">
        <v>4.8462731185579103E-2</v>
      </c>
      <c r="P21" s="69">
        <v>5.7177794384017835E-2</v>
      </c>
      <c r="Q21" s="69">
        <v>8.3508745890318092E-2</v>
      </c>
      <c r="R21" s="11"/>
      <c r="S21" s="69">
        <f t="shared" si="29"/>
        <v>3.504601470473899E-2</v>
      </c>
      <c r="T21" s="69">
        <f>'RD T1'!E78</f>
        <v>3.2501168554209876E-2</v>
      </c>
      <c r="U21" s="69">
        <f t="shared" si="30"/>
        <v>6.7547183258948873E-2</v>
      </c>
      <c r="W21" t="str">
        <f t="shared" si="31"/>
        <v>51 Skilled agricultural and related trades</v>
      </c>
      <c r="X21" s="69">
        <v>0.49870095789837116</v>
      </c>
      <c r="Y21" s="69">
        <v>0.40522209532020054</v>
      </c>
      <c r="Z21" s="69">
        <v>0.39151420317217467</v>
      </c>
      <c r="AA21" s="69">
        <v>0.43976538361611162</v>
      </c>
      <c r="AB21" s="69">
        <v>0.59243093059685126</v>
      </c>
      <c r="AC21" s="69"/>
      <c r="AD21" s="69">
        <f t="shared" si="32"/>
        <v>0.20091672742467659</v>
      </c>
      <c r="AE21" s="69">
        <f>'RD T1'!E107</f>
        <v>0.32607589474758158</v>
      </c>
      <c r="AF21" s="69">
        <f t="shared" si="33"/>
        <v>0.52699262217225817</v>
      </c>
      <c r="AH21" t="str">
        <f t="shared" si="34"/>
        <v>51 Skilled agricultural and related trades</v>
      </c>
      <c r="AI21" s="69">
        <v>0.18640828766543749</v>
      </c>
      <c r="AJ21" s="69">
        <v>0.16385697795390605</v>
      </c>
      <c r="AK21" s="69">
        <v>0.15105373041652329</v>
      </c>
      <c r="AL21" s="69">
        <v>0.17248754085643334</v>
      </c>
      <c r="AM21" s="69">
        <v>0.22631590108938687</v>
      </c>
      <c r="AN21" s="69"/>
      <c r="AO21" s="69">
        <f t="shared" si="35"/>
        <v>7.5262170672863588E-2</v>
      </c>
      <c r="AP21" s="69">
        <f>'RD T1'!E136</f>
        <v>0.13123987804125659</v>
      </c>
      <c r="AQ21" s="69">
        <f t="shared" si="36"/>
        <v>0.20650204871412017</v>
      </c>
      <c r="AS21" t="str">
        <f t="shared" si="37"/>
        <v>51 Skilled agricultural and related trades</v>
      </c>
      <c r="AT21" s="69">
        <v>0.36848958077470867</v>
      </c>
      <c r="AU21" s="69">
        <v>0.29347963970656266</v>
      </c>
      <c r="AV21" s="69">
        <v>0.2516145412025742</v>
      </c>
      <c r="AW21" s="69">
        <v>0.28258744548975934</v>
      </c>
      <c r="AX21" s="69">
        <v>0.39739481869006887</v>
      </c>
      <c r="AY21" s="69"/>
      <c r="AZ21" s="69">
        <f t="shared" si="38"/>
        <v>0.14578027748749467</v>
      </c>
      <c r="BA21" s="69">
        <f>'RD T1'!E165</f>
        <v>0.19765499770488656</v>
      </c>
      <c r="BB21" s="69">
        <f t="shared" si="39"/>
        <v>0.34343527519238126</v>
      </c>
      <c r="BD21" t="str">
        <f t="shared" si="40"/>
        <v>51 Skilled agricultural and related trades</v>
      </c>
      <c r="BE21" s="69">
        <v>0.58308862398526873</v>
      </c>
      <c r="BF21" s="69">
        <v>0.52805659782994718</v>
      </c>
      <c r="BG21" s="69">
        <v>0.40208347829848318</v>
      </c>
      <c r="BH21" s="69">
        <v>0.40935122084362358</v>
      </c>
      <c r="BI21" s="69">
        <v>0.42937210031626677</v>
      </c>
      <c r="BJ21" s="69"/>
      <c r="BK21" s="69">
        <f t="shared" si="41"/>
        <v>2.7288622017783593E-2</v>
      </c>
      <c r="BL21" s="69">
        <f>'RD T1'!E194</f>
        <v>0.2226488643214227</v>
      </c>
      <c r="BM21" s="69">
        <f t="shared" si="42"/>
        <v>0.24993748633920629</v>
      </c>
      <c r="BO21" t="str">
        <f t="shared" si="43"/>
        <v>51 Skilled agricultural and related trades</v>
      </c>
      <c r="BP21" s="69">
        <v>0.98973759608422929</v>
      </c>
      <c r="BQ21" s="69">
        <v>0.90914453828066688</v>
      </c>
      <c r="BR21" s="69">
        <v>0.65948247918353975</v>
      </c>
      <c r="BS21" s="69">
        <v>0.68447602037605615</v>
      </c>
      <c r="BT21" s="69">
        <v>0.63637183217293192</v>
      </c>
      <c r="BU21" s="69"/>
      <c r="BV21" s="69">
        <f t="shared" si="44"/>
        <v>-2.3110647010607832E-2</v>
      </c>
      <c r="BW21" s="69">
        <f>'RD T1'!E223</f>
        <v>0.38055941229168011</v>
      </c>
      <c r="BX21" s="69">
        <f t="shared" si="45"/>
        <v>0.35744876528107228</v>
      </c>
      <c r="BZ21" t="str">
        <f t="shared" si="46"/>
        <v>51 Skilled agricultural and related trades</v>
      </c>
      <c r="CA21" s="69">
        <v>0.77679761164342853</v>
      </c>
      <c r="CB21" s="69">
        <v>0.61285321936850889</v>
      </c>
      <c r="CC21" s="69">
        <v>0.5713869761749456</v>
      </c>
      <c r="CD21" s="69">
        <v>0.53367837239482252</v>
      </c>
      <c r="CE21" s="69">
        <v>0.55792787116009779</v>
      </c>
      <c r="CF21" s="69"/>
      <c r="CG21" s="69">
        <f t="shared" si="47"/>
        <v>-1.3459105014847816E-2</v>
      </c>
      <c r="CH21" s="69">
        <f>'RD T1'!E252</f>
        <v>0.25435013365066933</v>
      </c>
      <c r="CI21" s="69">
        <f t="shared" si="48"/>
        <v>0.24089102863582151</v>
      </c>
      <c r="CK21" t="str">
        <f t="shared" si="49"/>
        <v>51 Skilled agricultural and related trades</v>
      </c>
      <c r="CL21" s="69">
        <v>0.85901806736269171</v>
      </c>
      <c r="CM21" s="69">
        <v>0.64648536483031949</v>
      </c>
      <c r="CN21" s="69">
        <v>0.51181213363975131</v>
      </c>
      <c r="CO21" s="69">
        <v>0.36098974820992591</v>
      </c>
      <c r="CP21" s="69">
        <v>0.16921768994813907</v>
      </c>
      <c r="CQ21" s="69"/>
      <c r="CR21" s="69">
        <f t="shared" si="50"/>
        <v>-0.34259444369161224</v>
      </c>
      <c r="CS21" s="69">
        <f>'RD T1'!E281</f>
        <v>0.11586018024988594</v>
      </c>
      <c r="CT21" s="69">
        <f t="shared" si="51"/>
        <v>-0.22673426344172631</v>
      </c>
    </row>
    <row r="22" spans="1:98" x14ac:dyDescent="0.2">
      <c r="A22" s="10" t="str">
        <f>name!D18</f>
        <v>52 Skilled metal, electrical and electronic trades</v>
      </c>
      <c r="B22" s="69">
        <v>7.2085951762952396E-3</v>
      </c>
      <c r="C22" s="69">
        <v>8.6239551974899055E-3</v>
      </c>
      <c r="D22" s="69">
        <v>6.2394173216161431E-3</v>
      </c>
      <c r="E22" s="69">
        <v>7.8825445548065098E-3</v>
      </c>
      <c r="F22" s="69">
        <v>1.1637898967724901E-2</v>
      </c>
      <c r="G22" s="11"/>
      <c r="H22" s="69">
        <f t="shared" si="26"/>
        <v>5.3984816461087578E-3</v>
      </c>
      <c r="I22" s="69">
        <f>'RD T1'!E50</f>
        <v>3.6355739261093255E-3</v>
      </c>
      <c r="J22" s="69">
        <f t="shared" si="27"/>
        <v>9.0340555722180828E-3</v>
      </c>
      <c r="L22" t="str">
        <f t="shared" si="28"/>
        <v>52 Skilled metal, electrical and electronic trades</v>
      </c>
      <c r="M22" s="69">
        <v>0.21108371060090478</v>
      </c>
      <c r="N22" s="69">
        <v>0.27891019677212336</v>
      </c>
      <c r="O22" s="69">
        <v>0.20099893550177589</v>
      </c>
      <c r="P22" s="69">
        <v>0.32318984533508205</v>
      </c>
      <c r="Q22" s="69">
        <v>0.52071952726513127</v>
      </c>
      <c r="R22" s="11"/>
      <c r="S22" s="69">
        <f t="shared" si="29"/>
        <v>0.31972059176335538</v>
      </c>
      <c r="T22" s="69">
        <f>'RD T1'!E79</f>
        <v>0.16717558351591866</v>
      </c>
      <c r="U22" s="69">
        <f t="shared" si="30"/>
        <v>0.48689617527927403</v>
      </c>
      <c r="W22" t="str">
        <f t="shared" si="31"/>
        <v>52 Skilled metal, electrical and electronic trades</v>
      </c>
      <c r="X22" s="69">
        <v>0.68770007549956613</v>
      </c>
      <c r="Y22" s="69">
        <v>0.67528291177487532</v>
      </c>
      <c r="Z22" s="69">
        <v>0.53974637121342295</v>
      </c>
      <c r="AA22" s="69">
        <v>0.64240061219958944</v>
      </c>
      <c r="AB22" s="69">
        <v>0.78164737233530213</v>
      </c>
      <c r="AC22" s="69"/>
      <c r="AD22" s="69">
        <f t="shared" si="32"/>
        <v>0.24190100112187918</v>
      </c>
      <c r="AE22" s="69">
        <f>'RD T1'!E108</f>
        <v>0.32547723257030359</v>
      </c>
      <c r="AF22" s="69">
        <f t="shared" si="33"/>
        <v>0.56737823369218277</v>
      </c>
      <c r="AH22" t="str">
        <f t="shared" si="34"/>
        <v>52 Skilled metal, electrical and electronic trades</v>
      </c>
      <c r="AI22" s="69">
        <v>0.29352575010211296</v>
      </c>
      <c r="AJ22" s="69">
        <v>0.27665890724177805</v>
      </c>
      <c r="AK22" s="69">
        <v>0.23350222103495741</v>
      </c>
      <c r="AL22" s="69">
        <v>0.26670959610433592</v>
      </c>
      <c r="AM22" s="69">
        <v>0.33658540000331516</v>
      </c>
      <c r="AN22" s="69"/>
      <c r="AO22" s="69">
        <f t="shared" si="35"/>
        <v>0.10308317896835775</v>
      </c>
      <c r="AP22" s="69">
        <f>'RD T1'!E137</f>
        <v>0.12341748680214686</v>
      </c>
      <c r="AQ22" s="69">
        <f t="shared" si="36"/>
        <v>0.22650066577050459</v>
      </c>
      <c r="AS22" t="str">
        <f t="shared" si="37"/>
        <v>52 Skilled metal, electrical and electronic trades</v>
      </c>
      <c r="AT22" s="69">
        <v>1.2256252922326123</v>
      </c>
      <c r="AU22" s="69">
        <v>1.1063764454102789</v>
      </c>
      <c r="AV22" s="69">
        <v>0.9716503904662841</v>
      </c>
      <c r="AW22" s="69">
        <v>1.0078397385211513</v>
      </c>
      <c r="AX22" s="69">
        <v>1.1214712566401526</v>
      </c>
      <c r="AY22" s="69"/>
      <c r="AZ22" s="69">
        <f t="shared" si="38"/>
        <v>0.14982086617386847</v>
      </c>
      <c r="BA22" s="69">
        <f>'RD T1'!E166</f>
        <v>0.44740225571754844</v>
      </c>
      <c r="BB22" s="69">
        <f t="shared" si="39"/>
        <v>0.59722312189141691</v>
      </c>
      <c r="BD22" t="str">
        <f t="shared" si="40"/>
        <v>52 Skilled metal, electrical and electronic trades</v>
      </c>
      <c r="BE22" s="69">
        <v>5.6461033536034657</v>
      </c>
      <c r="BF22" s="69">
        <v>6.1680731302974898</v>
      </c>
      <c r="BG22" s="69">
        <v>5.1807295207647295</v>
      </c>
      <c r="BH22" s="69">
        <v>5.2389780104860817</v>
      </c>
      <c r="BI22" s="69">
        <v>5.1003275341666656</v>
      </c>
      <c r="BJ22" s="69"/>
      <c r="BK22" s="69">
        <f t="shared" si="41"/>
        <v>-8.0401986598063857E-2</v>
      </c>
      <c r="BL22" s="69">
        <f>'RD T1'!E195</f>
        <v>1.8158714053633673</v>
      </c>
      <c r="BM22" s="69">
        <f t="shared" si="42"/>
        <v>1.7354694187653035</v>
      </c>
      <c r="BO22" t="str">
        <f t="shared" si="43"/>
        <v>52 Skilled metal, electrical and electronic trades</v>
      </c>
      <c r="BP22" s="69">
        <v>3.5766202584435534</v>
      </c>
      <c r="BQ22" s="69">
        <v>3.7680305686619788</v>
      </c>
      <c r="BR22" s="69">
        <v>3.0168338286685628</v>
      </c>
      <c r="BS22" s="69">
        <v>3.0607361958236328</v>
      </c>
      <c r="BT22" s="69">
        <v>2.6429801587013562</v>
      </c>
      <c r="BU22" s="69"/>
      <c r="BV22" s="69">
        <f t="shared" si="44"/>
        <v>-0.37385366996720659</v>
      </c>
      <c r="BW22" s="69">
        <f>'RD T1'!E224</f>
        <v>1.106701166314322</v>
      </c>
      <c r="BX22" s="69">
        <f t="shared" si="45"/>
        <v>0.73284749634711543</v>
      </c>
      <c r="BZ22" t="str">
        <f t="shared" si="46"/>
        <v>52 Skilled metal, electrical and electronic trades</v>
      </c>
      <c r="CA22" s="69">
        <v>1.9389150210520276</v>
      </c>
      <c r="CB22" s="69">
        <v>1.7439694942419999</v>
      </c>
      <c r="CC22" s="69">
        <v>1.5342841254431276</v>
      </c>
      <c r="CD22" s="69">
        <v>1.2633449278305895</v>
      </c>
      <c r="CE22" s="69">
        <v>0.68789135992760431</v>
      </c>
      <c r="CF22" s="69"/>
      <c r="CG22" s="69">
        <f t="shared" si="47"/>
        <v>-0.84639276551552334</v>
      </c>
      <c r="CH22" s="69">
        <f>'RD T1'!E253</f>
        <v>0.38604079702247668</v>
      </c>
      <c r="CI22" s="69">
        <f t="shared" si="48"/>
        <v>-0.46035196849304666</v>
      </c>
      <c r="CK22" t="str">
        <f t="shared" si="49"/>
        <v>52 Skilled metal, electrical and electronic trades</v>
      </c>
      <c r="CL22" s="69">
        <v>1.1001074061815479</v>
      </c>
      <c r="CM22" s="69">
        <v>0.93223511348499211</v>
      </c>
      <c r="CN22" s="69">
        <v>0.73768338962929758</v>
      </c>
      <c r="CO22" s="69">
        <v>0.45216727418383895</v>
      </c>
      <c r="CP22" s="69">
        <v>0.27603273043295451</v>
      </c>
      <c r="CQ22" s="69"/>
      <c r="CR22" s="69">
        <f t="shared" si="50"/>
        <v>-0.46165065919634307</v>
      </c>
      <c r="CS22" s="69">
        <f>'RD T1'!E282</f>
        <v>0.14345999059142187</v>
      </c>
      <c r="CT22" s="69">
        <f t="shared" si="51"/>
        <v>-0.31819066860492118</v>
      </c>
    </row>
    <row r="23" spans="1:98" x14ac:dyDescent="0.2">
      <c r="A23" s="10" t="str">
        <f>name!D19</f>
        <v>53 Skilled construction and building trades</v>
      </c>
      <c r="B23" s="69">
        <v>3.9555824475200271E-3</v>
      </c>
      <c r="C23" s="69">
        <v>3.3746480132800355E-3</v>
      </c>
      <c r="D23" s="69">
        <v>2.1054057956913018E-3</v>
      </c>
      <c r="E23" s="69">
        <v>3.1179260590141755E-3</v>
      </c>
      <c r="F23" s="69">
        <v>3.3384779552372637E-3</v>
      </c>
      <c r="G23" s="11"/>
      <c r="H23" s="69">
        <f t="shared" si="26"/>
        <v>1.2330721595459619E-3</v>
      </c>
      <c r="I23" s="69">
        <f>'RD T1'!E51</f>
        <v>1.2356899004101226E-3</v>
      </c>
      <c r="J23" s="69">
        <f t="shared" si="27"/>
        <v>2.4687620599560846E-3</v>
      </c>
      <c r="L23" t="str">
        <f t="shared" si="28"/>
        <v>53 Skilled construction and building trades</v>
      </c>
      <c r="M23" s="69">
        <v>8.0955608513897076E-2</v>
      </c>
      <c r="N23" s="69">
        <v>0.114835078463807</v>
      </c>
      <c r="O23" s="69">
        <v>8.0608631432805208E-2</v>
      </c>
      <c r="P23" s="69">
        <v>0.11007433264497703</v>
      </c>
      <c r="Q23" s="69">
        <v>0.15744641597056735</v>
      </c>
      <c r="R23" s="11"/>
      <c r="S23" s="69">
        <f t="shared" si="29"/>
        <v>7.6837784537762147E-2</v>
      </c>
      <c r="T23" s="69">
        <f>'RD T1'!E80</f>
        <v>5.4708728533565232E-2</v>
      </c>
      <c r="U23" s="69">
        <f t="shared" si="30"/>
        <v>0.13154651307132736</v>
      </c>
      <c r="W23" t="str">
        <f t="shared" si="31"/>
        <v>53 Skilled construction and building trades</v>
      </c>
      <c r="X23" s="69">
        <v>0.35700891048596572</v>
      </c>
      <c r="Y23" s="69">
        <v>0.34171318082180735</v>
      </c>
      <c r="Z23" s="69">
        <v>0.27422068406786487</v>
      </c>
      <c r="AA23" s="69">
        <v>0.31529302064308756</v>
      </c>
      <c r="AB23" s="69">
        <v>0.35115749740548591</v>
      </c>
      <c r="AC23" s="69"/>
      <c r="AD23" s="69">
        <f t="shared" si="32"/>
        <v>7.6936813337621035E-2</v>
      </c>
      <c r="AE23" s="69">
        <f>'RD T1'!E109</f>
        <v>0.16008099365007261</v>
      </c>
      <c r="AF23" s="69">
        <f t="shared" si="33"/>
        <v>0.23701780698769365</v>
      </c>
      <c r="AH23" t="str">
        <f t="shared" si="34"/>
        <v>53 Skilled construction and building trades</v>
      </c>
      <c r="AI23" s="69">
        <v>0.20261836892639989</v>
      </c>
      <c r="AJ23" s="69">
        <v>0.2400759805688997</v>
      </c>
      <c r="AK23" s="69">
        <v>0.21047361856820873</v>
      </c>
      <c r="AL23" s="69">
        <v>0.24303079531467228</v>
      </c>
      <c r="AM23" s="69">
        <v>0.28263762885733129</v>
      </c>
      <c r="AN23" s="69"/>
      <c r="AO23" s="69">
        <f t="shared" si="35"/>
        <v>7.216401028912256E-2</v>
      </c>
      <c r="AP23" s="69">
        <f>'RD T1'!E138</f>
        <v>0.13347670798081698</v>
      </c>
      <c r="AQ23" s="69">
        <f t="shared" si="36"/>
        <v>0.20564071826993954</v>
      </c>
      <c r="AS23" t="str">
        <f t="shared" si="37"/>
        <v>53 Skilled construction and building trades</v>
      </c>
      <c r="AT23" s="69">
        <v>0.33255642880040642</v>
      </c>
      <c r="AU23" s="69">
        <v>0.36981668059871647</v>
      </c>
      <c r="AV23" s="69">
        <v>0.31615579471680472</v>
      </c>
      <c r="AW23" s="69">
        <v>0.35610472631581963</v>
      </c>
      <c r="AX23" s="69">
        <v>0.36908177992255753</v>
      </c>
      <c r="AY23" s="69"/>
      <c r="AZ23" s="69">
        <f t="shared" si="38"/>
        <v>5.2925985205752812E-2</v>
      </c>
      <c r="BA23" s="69">
        <f>'RD T1'!E167</f>
        <v>0.17752312625285208</v>
      </c>
      <c r="BB23" s="69">
        <f t="shared" si="39"/>
        <v>0.23044911145860489</v>
      </c>
      <c r="BD23" t="str">
        <f t="shared" si="40"/>
        <v>53 Skilled construction and building trades</v>
      </c>
      <c r="BE23" s="69">
        <v>3.2473753041090396</v>
      </c>
      <c r="BF23" s="69">
        <v>3.9238967883228462</v>
      </c>
      <c r="BG23" s="69">
        <v>3.2303245022063272</v>
      </c>
      <c r="BH23" s="69">
        <v>3.2093622321925319</v>
      </c>
      <c r="BI23" s="69">
        <v>2.8589107967140364</v>
      </c>
      <c r="BJ23" s="69"/>
      <c r="BK23" s="69">
        <f t="shared" si="41"/>
        <v>-0.3714137054922908</v>
      </c>
      <c r="BL23" s="69">
        <f>'RD T1'!E196</f>
        <v>1.1834021583929137</v>
      </c>
      <c r="BM23" s="69">
        <f t="shared" si="42"/>
        <v>0.81198845290062294</v>
      </c>
      <c r="BO23" t="str">
        <f t="shared" si="43"/>
        <v>53 Skilled construction and building trades</v>
      </c>
      <c r="BP23" s="69">
        <v>3.1094074303698456</v>
      </c>
      <c r="BQ23" s="69">
        <v>4.007090981946293</v>
      </c>
      <c r="BR23" s="69">
        <v>3.1715116955341833</v>
      </c>
      <c r="BS23" s="69">
        <v>3.4892990662800156</v>
      </c>
      <c r="BT23" s="69">
        <v>3.2642250023024739</v>
      </c>
      <c r="BU23" s="69"/>
      <c r="BV23" s="69">
        <f t="shared" si="44"/>
        <v>9.2713306768290593E-2</v>
      </c>
      <c r="BW23" s="69">
        <f>'RD T1'!E225</f>
        <v>1.5594530440920931</v>
      </c>
      <c r="BX23" s="69">
        <f t="shared" si="45"/>
        <v>1.6521663508603837</v>
      </c>
      <c r="BZ23" t="str">
        <f t="shared" si="46"/>
        <v>53 Skilled construction and building trades</v>
      </c>
      <c r="CA23" s="69">
        <v>1.7200941320779797</v>
      </c>
      <c r="CB23" s="69">
        <v>1.7424553515183903</v>
      </c>
      <c r="CC23" s="69">
        <v>1.5117753763548198</v>
      </c>
      <c r="CD23" s="69">
        <v>1.2891341756493324</v>
      </c>
      <c r="CE23" s="69">
        <v>0.89188835277959666</v>
      </c>
      <c r="CF23" s="69"/>
      <c r="CG23" s="69">
        <f t="shared" si="47"/>
        <v>-0.61988702357522318</v>
      </c>
      <c r="CH23" s="69">
        <f>'RD T1'!E254</f>
        <v>0.46507843536367388</v>
      </c>
      <c r="CI23" s="69">
        <f t="shared" si="48"/>
        <v>-0.1548085882115493</v>
      </c>
      <c r="CK23" t="str">
        <f t="shared" si="49"/>
        <v>53 Skilled construction and building trades</v>
      </c>
      <c r="CL23" s="69">
        <v>1.3453448488381987</v>
      </c>
      <c r="CM23" s="69">
        <v>1.3847864114279942</v>
      </c>
      <c r="CN23" s="69">
        <v>1.1301724246505143</v>
      </c>
      <c r="CO23" s="69">
        <v>0.57410534317294992</v>
      </c>
      <c r="CP23" s="69">
        <v>0.10417338834461791</v>
      </c>
      <c r="CQ23" s="69"/>
      <c r="CR23" s="69">
        <f t="shared" si="50"/>
        <v>-1.0259990363058964</v>
      </c>
      <c r="CS23" s="69">
        <f>'RD T1'!E283</f>
        <v>0.13725242735414431</v>
      </c>
      <c r="CT23" s="69">
        <f t="shared" si="51"/>
        <v>-0.88874660895175206</v>
      </c>
    </row>
    <row r="24" spans="1:98" x14ac:dyDescent="0.2">
      <c r="A24" s="10" t="str">
        <f>name!D20</f>
        <v>54 Textiles, printing and other skilled trades</v>
      </c>
      <c r="B24" s="69">
        <v>1.7481833233264344E-2</v>
      </c>
      <c r="C24" s="69">
        <v>1.7411823987459992E-2</v>
      </c>
      <c r="D24" s="69">
        <v>1.5906474017731494E-2</v>
      </c>
      <c r="E24" s="69">
        <v>2.2007413884789283E-2</v>
      </c>
      <c r="F24" s="69">
        <v>3.0405441030318898E-2</v>
      </c>
      <c r="G24" s="11"/>
      <c r="H24" s="69">
        <f t="shared" si="26"/>
        <v>1.4498967012587405E-2</v>
      </c>
      <c r="I24" s="69">
        <f>'RD T1'!E52</f>
        <v>1.1317155933113882E-2</v>
      </c>
      <c r="J24" s="69">
        <f t="shared" si="27"/>
        <v>2.5816122945701285E-2</v>
      </c>
      <c r="L24" t="str">
        <f t="shared" si="28"/>
        <v>54 Textiles, printing and other skilled trades</v>
      </c>
      <c r="M24" s="69">
        <v>0.12377233024122493</v>
      </c>
      <c r="N24" s="69">
        <v>0.16053434130240604</v>
      </c>
      <c r="O24" s="69">
        <v>0.17418150527078663</v>
      </c>
      <c r="P24" s="69">
        <v>0.23181823230067414</v>
      </c>
      <c r="Q24" s="69">
        <v>0.40070088546631866</v>
      </c>
      <c r="R24" s="11"/>
      <c r="S24" s="69">
        <f t="shared" si="29"/>
        <v>0.22651938019553203</v>
      </c>
      <c r="T24" s="69">
        <f>'RD T1'!E81</f>
        <v>0.14477568023616239</v>
      </c>
      <c r="U24" s="69">
        <f t="shared" si="30"/>
        <v>0.37129506043169441</v>
      </c>
      <c r="W24" t="str">
        <f t="shared" si="31"/>
        <v>54 Textiles, printing and other skilled trades</v>
      </c>
      <c r="X24" s="69">
        <v>0.39406669188303944</v>
      </c>
      <c r="Y24" s="69">
        <v>0.34724425896785682</v>
      </c>
      <c r="Z24" s="69">
        <v>0.38926427658024698</v>
      </c>
      <c r="AA24" s="69">
        <v>0.47457949669719718</v>
      </c>
      <c r="AB24" s="69">
        <v>0.61926268436941967</v>
      </c>
      <c r="AC24" s="69"/>
      <c r="AD24" s="69">
        <f t="shared" si="32"/>
        <v>0.22999840778917269</v>
      </c>
      <c r="AE24" s="69">
        <f>'RD T1'!E110</f>
        <v>0.28802054649276587</v>
      </c>
      <c r="AF24" s="69">
        <f t="shared" si="33"/>
        <v>0.51801895428193856</v>
      </c>
      <c r="AH24" t="str">
        <f t="shared" si="34"/>
        <v>54 Textiles, printing and other skilled trades</v>
      </c>
      <c r="AI24" s="69">
        <v>0.16032216949938338</v>
      </c>
      <c r="AJ24" s="69">
        <v>0.12733807649053852</v>
      </c>
      <c r="AK24" s="69">
        <v>0.16009651018996601</v>
      </c>
      <c r="AL24" s="69">
        <v>0.17134808678727653</v>
      </c>
      <c r="AM24" s="69">
        <v>0.21827513033965568</v>
      </c>
      <c r="AN24" s="69"/>
      <c r="AO24" s="69">
        <f t="shared" si="35"/>
        <v>5.8178620149689664E-2</v>
      </c>
      <c r="AP24" s="69">
        <f>'RD T1'!E139</f>
        <v>0.10834532784693496</v>
      </c>
      <c r="AQ24" s="69">
        <f t="shared" si="36"/>
        <v>0.16652394799662462</v>
      </c>
      <c r="AS24" t="str">
        <f t="shared" si="37"/>
        <v>54 Textiles, printing and other skilled trades</v>
      </c>
      <c r="AT24" s="69">
        <v>0.18364922088025967</v>
      </c>
      <c r="AU24" s="69">
        <v>0.14908644339496313</v>
      </c>
      <c r="AV24" s="69">
        <v>0.17462490029581579</v>
      </c>
      <c r="AW24" s="69">
        <v>0.19007385844240704</v>
      </c>
      <c r="AX24" s="69">
        <v>0.22644553039061038</v>
      </c>
      <c r="AY24" s="69"/>
      <c r="AZ24" s="69">
        <f t="shared" si="38"/>
        <v>5.1820630094794595E-2</v>
      </c>
      <c r="BA24" s="69">
        <f>'RD T1'!E168</f>
        <v>0.10812168045860837</v>
      </c>
      <c r="BB24" s="69">
        <f t="shared" si="39"/>
        <v>0.15994231055340297</v>
      </c>
      <c r="BD24" t="str">
        <f t="shared" si="40"/>
        <v>54 Textiles, printing and other skilled trades</v>
      </c>
      <c r="BE24" s="69">
        <v>1.2054953169847547</v>
      </c>
      <c r="BF24" s="69">
        <v>1.2140946545769171</v>
      </c>
      <c r="BG24" s="69">
        <v>1.1626072489730181</v>
      </c>
      <c r="BH24" s="69">
        <v>1.3391265522870619</v>
      </c>
      <c r="BI24" s="69">
        <v>1.3679441729530435</v>
      </c>
      <c r="BJ24" s="69"/>
      <c r="BK24" s="69">
        <f t="shared" si="41"/>
        <v>0.20533692398002534</v>
      </c>
      <c r="BL24" s="69">
        <f>'RD T1'!E197</f>
        <v>0.5401539851851187</v>
      </c>
      <c r="BM24" s="69">
        <f t="shared" si="42"/>
        <v>0.74549090916514404</v>
      </c>
      <c r="BO24" t="str">
        <f t="shared" si="43"/>
        <v>54 Textiles, printing and other skilled trades</v>
      </c>
      <c r="BP24" s="69">
        <v>1.5373366175986853</v>
      </c>
      <c r="BQ24" s="69">
        <v>1.3870494818593393</v>
      </c>
      <c r="BR24" s="69">
        <v>1.3223633114868589</v>
      </c>
      <c r="BS24" s="69">
        <v>1.3895658968233602</v>
      </c>
      <c r="BT24" s="69">
        <v>1.3916417908938497</v>
      </c>
      <c r="BU24" s="69"/>
      <c r="BV24" s="69">
        <f t="shared" si="44"/>
        <v>6.9278479406990723E-2</v>
      </c>
      <c r="BW24" s="69">
        <f>'RD T1'!E226</f>
        <v>0.55595452304295789</v>
      </c>
      <c r="BX24" s="69">
        <f t="shared" si="45"/>
        <v>0.62523300244994862</v>
      </c>
      <c r="BZ24" t="str">
        <f t="shared" si="46"/>
        <v>54 Textiles, printing and other skilled trades</v>
      </c>
      <c r="CA24" s="69">
        <v>1.2304601941711955</v>
      </c>
      <c r="CB24" s="69">
        <v>1.0463647740420263</v>
      </c>
      <c r="CC24" s="69">
        <v>1.0307613090604253</v>
      </c>
      <c r="CD24" s="69">
        <v>0.97990572615146443</v>
      </c>
      <c r="CE24" s="69">
        <v>0.62081612268833797</v>
      </c>
      <c r="CF24" s="69"/>
      <c r="CG24" s="69">
        <f t="shared" si="47"/>
        <v>-0.40994518637208732</v>
      </c>
      <c r="CH24" s="69">
        <f>'RD T1'!E255</f>
        <v>0.32456911071350997</v>
      </c>
      <c r="CI24" s="69">
        <f t="shared" si="48"/>
        <v>-8.5376075658577355E-2</v>
      </c>
      <c r="CK24" t="str">
        <f t="shared" si="49"/>
        <v>54 Textiles, printing and other skilled trades</v>
      </c>
      <c r="CL24" s="69">
        <v>0.88503240836270924</v>
      </c>
      <c r="CM24" s="69">
        <v>0.67414390701012072</v>
      </c>
      <c r="CN24" s="69">
        <v>0.72108999700413712</v>
      </c>
      <c r="CO24" s="69">
        <v>0.40834501311361104</v>
      </c>
      <c r="CP24" s="69">
        <v>0.29292715625539978</v>
      </c>
      <c r="CQ24" s="69"/>
      <c r="CR24" s="69">
        <f t="shared" si="50"/>
        <v>-0.42816284074873734</v>
      </c>
      <c r="CS24" s="69">
        <f>'RD T1'!E284</f>
        <v>0.1349406545259858</v>
      </c>
      <c r="CT24" s="69">
        <f t="shared" si="51"/>
        <v>-0.29322218622275154</v>
      </c>
    </row>
    <row r="25" spans="1:98" x14ac:dyDescent="0.2">
      <c r="A25" s="10" t="str">
        <f>name!D21</f>
        <v>61 Caring personal service occupations</v>
      </c>
      <c r="B25" s="69">
        <v>1.0305275814553145E-2</v>
      </c>
      <c r="C25" s="69">
        <v>1.4224891768391533E-2</v>
      </c>
      <c r="D25" s="69">
        <v>1.4154598699750652E-2</v>
      </c>
      <c r="E25" s="69">
        <v>1.9422575466299288E-2</v>
      </c>
      <c r="F25" s="69">
        <v>3.4740533902643575E-2</v>
      </c>
      <c r="G25" s="11"/>
      <c r="H25" s="69">
        <f t="shared" si="26"/>
        <v>2.0585935202892924E-2</v>
      </c>
      <c r="I25" s="69">
        <f>'RD T1'!E53</f>
        <v>1.2393248428825518E-2</v>
      </c>
      <c r="J25" s="69">
        <f t="shared" si="27"/>
        <v>3.2979183631718444E-2</v>
      </c>
      <c r="L25" t="str">
        <f t="shared" si="28"/>
        <v>61 Caring personal service occupations</v>
      </c>
      <c r="M25" s="69">
        <v>0.57859944834922494</v>
      </c>
      <c r="N25" s="69">
        <v>0.89971740104503195</v>
      </c>
      <c r="O25" s="69">
        <v>0.92429574546221083</v>
      </c>
      <c r="P25" s="69">
        <v>1.3439463732434891</v>
      </c>
      <c r="Q25" s="69">
        <v>2.5710152751196751</v>
      </c>
      <c r="R25" s="11"/>
      <c r="S25" s="69">
        <f t="shared" si="29"/>
        <v>1.6467195296574642</v>
      </c>
      <c r="T25" s="69">
        <f>'RD T1'!E82</f>
        <v>0.93559943251156119</v>
      </c>
      <c r="U25" s="69">
        <f t="shared" si="30"/>
        <v>2.5823189621690252</v>
      </c>
      <c r="W25" t="str">
        <f t="shared" si="31"/>
        <v>61 Caring personal service occupations</v>
      </c>
      <c r="X25" s="69">
        <v>2.329252916375995</v>
      </c>
      <c r="Y25" s="69">
        <v>2.4006802793591255</v>
      </c>
      <c r="Z25" s="69">
        <v>2.7889365170666509</v>
      </c>
      <c r="AA25" s="69">
        <v>3.2040091651563758</v>
      </c>
      <c r="AB25" s="69">
        <v>4.1561402060533803</v>
      </c>
      <c r="AC25" s="69"/>
      <c r="AD25" s="69">
        <f t="shared" si="32"/>
        <v>1.3672036889867294</v>
      </c>
      <c r="AE25" s="69">
        <f>'RD T1'!E111</f>
        <v>2.3330461851584188</v>
      </c>
      <c r="AF25" s="69">
        <f t="shared" si="33"/>
        <v>3.7002498741451482</v>
      </c>
      <c r="AH25" t="str">
        <f t="shared" si="34"/>
        <v>61 Caring personal service occupations</v>
      </c>
      <c r="AI25" s="69">
        <v>2.062521796862709</v>
      </c>
      <c r="AJ25" s="69">
        <v>1.9282445061645197</v>
      </c>
      <c r="AK25" s="69">
        <v>2.2840351717451739</v>
      </c>
      <c r="AL25" s="69">
        <v>2.2036444279314473</v>
      </c>
      <c r="AM25" s="69">
        <v>2.460777833079359</v>
      </c>
      <c r="AN25" s="69"/>
      <c r="AO25" s="69">
        <f t="shared" si="35"/>
        <v>0.17674266133418515</v>
      </c>
      <c r="AP25" s="69">
        <f>'RD T1'!E140</f>
        <v>1.3755833436887746</v>
      </c>
      <c r="AQ25" s="69">
        <f t="shared" si="36"/>
        <v>1.5523260050229597</v>
      </c>
      <c r="AS25" t="str">
        <f t="shared" si="37"/>
        <v>61 Caring personal service occupations</v>
      </c>
      <c r="AT25" s="69">
        <v>1.0664008594602661</v>
      </c>
      <c r="AU25" s="69">
        <v>1.0354542978170573</v>
      </c>
      <c r="AV25" s="69">
        <v>1.2015284304327809</v>
      </c>
      <c r="AW25" s="69">
        <v>1.1778123360144512</v>
      </c>
      <c r="AX25" s="69">
        <v>1.3572777935559439</v>
      </c>
      <c r="AY25" s="69"/>
      <c r="AZ25" s="69">
        <f t="shared" si="38"/>
        <v>0.15574936312316301</v>
      </c>
      <c r="BA25" s="69">
        <f>'RD T1'!E169</f>
        <v>0.75667923577099783</v>
      </c>
      <c r="BB25" s="69">
        <f t="shared" si="39"/>
        <v>0.91242859889416084</v>
      </c>
      <c r="BD25" t="str">
        <f t="shared" si="40"/>
        <v>61 Caring personal service occupations</v>
      </c>
      <c r="BE25" s="69">
        <v>6.8136525021871881</v>
      </c>
      <c r="BF25" s="69">
        <v>7.925605270987913</v>
      </c>
      <c r="BG25" s="69">
        <v>7.4807490440850923</v>
      </c>
      <c r="BH25" s="69">
        <v>7.9462110872465592</v>
      </c>
      <c r="BI25" s="69">
        <v>8.5871916562791117</v>
      </c>
      <c r="BJ25" s="69"/>
      <c r="BK25" s="69">
        <f t="shared" si="41"/>
        <v>1.1064426121940194</v>
      </c>
      <c r="BL25" s="69">
        <f>'RD T1'!E198</f>
        <v>4.5498388626852879</v>
      </c>
      <c r="BM25" s="69">
        <f t="shared" si="42"/>
        <v>5.6562814748793073</v>
      </c>
      <c r="BO25" t="str">
        <f t="shared" si="43"/>
        <v>61 Caring personal service occupations</v>
      </c>
      <c r="BP25" s="69">
        <v>6.0590555549322955</v>
      </c>
      <c r="BQ25" s="69">
        <v>6.3282746267615497</v>
      </c>
      <c r="BR25" s="69">
        <v>5.1722068187125112</v>
      </c>
      <c r="BS25" s="69">
        <v>5.2197356455035484</v>
      </c>
      <c r="BT25" s="69">
        <v>4.2613008511320416</v>
      </c>
      <c r="BU25" s="69"/>
      <c r="BV25" s="69">
        <f t="shared" si="44"/>
        <v>-0.9109059675804696</v>
      </c>
      <c r="BW25" s="69">
        <f>'RD T1'!E227</f>
        <v>2.5584507602855107</v>
      </c>
      <c r="BX25" s="69">
        <f t="shared" si="45"/>
        <v>1.6475447927050411</v>
      </c>
      <c r="BZ25" t="str">
        <f t="shared" si="46"/>
        <v>61 Caring personal service occupations</v>
      </c>
      <c r="CA25" s="69">
        <v>1.7533489948771168</v>
      </c>
      <c r="CB25" s="69">
        <v>1.0718923758120662</v>
      </c>
      <c r="CC25" s="69">
        <v>0.86784636928560588</v>
      </c>
      <c r="CD25" s="69">
        <v>0.62512463490053749</v>
      </c>
      <c r="CE25" s="69">
        <v>0.44648598797032102</v>
      </c>
      <c r="CF25" s="69"/>
      <c r="CG25" s="69">
        <f t="shared" si="47"/>
        <v>-0.42136038131528486</v>
      </c>
      <c r="CH25" s="69">
        <f>'RD T1'!E256</f>
        <v>0.19774601713008405</v>
      </c>
      <c r="CI25" s="69">
        <f t="shared" si="48"/>
        <v>-0.22361436418520081</v>
      </c>
      <c r="CK25" t="str">
        <f t="shared" si="49"/>
        <v>61 Caring personal service occupations</v>
      </c>
      <c r="CL25" s="69">
        <v>0.37260664816073219</v>
      </c>
      <c r="CM25" s="69">
        <v>0.30554264454420865</v>
      </c>
      <c r="CN25" s="69">
        <v>0.32204450530217593</v>
      </c>
      <c r="CO25" s="69">
        <v>0.24897673823175098</v>
      </c>
      <c r="CP25" s="69">
        <v>0.18115352714613855</v>
      </c>
      <c r="CQ25" s="69"/>
      <c r="CR25" s="69">
        <f t="shared" si="50"/>
        <v>-0.14089097815603738</v>
      </c>
      <c r="CS25" s="69">
        <f>'RD T1'!E285</f>
        <v>7.1337399435627988E-2</v>
      </c>
      <c r="CT25" s="69">
        <f t="shared" si="51"/>
        <v>-6.955357872040939E-2</v>
      </c>
    </row>
    <row r="26" spans="1:98" x14ac:dyDescent="0.2">
      <c r="A26" s="10" t="str">
        <f>name!D22</f>
        <v>62 Leisure, travel and related personal service occupations</v>
      </c>
      <c r="B26" s="69">
        <v>5.4540231692278233E-3</v>
      </c>
      <c r="C26" s="69">
        <v>1.0020898756736391E-2</v>
      </c>
      <c r="D26" s="69">
        <v>1.0719305301004537E-2</v>
      </c>
      <c r="E26" s="69">
        <v>1.5129561680814144E-2</v>
      </c>
      <c r="F26" s="69">
        <v>2.7592646509227919E-2</v>
      </c>
      <c r="G26" s="11"/>
      <c r="H26" s="69">
        <f t="shared" si="26"/>
        <v>1.6873341208223383E-2</v>
      </c>
      <c r="I26" s="69">
        <f>'RD T1'!E54</f>
        <v>1.0287228898345213E-2</v>
      </c>
      <c r="J26" s="69">
        <f t="shared" si="27"/>
        <v>2.7160570106568596E-2</v>
      </c>
      <c r="L26" t="str">
        <f t="shared" si="28"/>
        <v>62 Leisure, travel and related personal service occupations</v>
      </c>
      <c r="M26" s="69">
        <v>0.116679491878316</v>
      </c>
      <c r="N26" s="69">
        <v>0.15597602855644535</v>
      </c>
      <c r="O26" s="69">
        <v>0.15477462236666453</v>
      </c>
      <c r="P26" s="69">
        <v>0.17718408271176894</v>
      </c>
      <c r="Q26" s="69">
        <v>0.31553955350608665</v>
      </c>
      <c r="R26" s="11"/>
      <c r="S26" s="69">
        <f t="shared" si="29"/>
        <v>0.16076493113942211</v>
      </c>
      <c r="T26" s="69">
        <f>'RD T1'!E83</f>
        <v>0.11471371302698799</v>
      </c>
      <c r="U26" s="69">
        <f t="shared" si="30"/>
        <v>0.2754786441664101</v>
      </c>
      <c r="W26" t="str">
        <f t="shared" si="31"/>
        <v>62 Leisure, travel and related personal service occupations</v>
      </c>
      <c r="X26" s="69">
        <v>0.50079220713511396</v>
      </c>
      <c r="Y26" s="69">
        <v>0.56997858210554053</v>
      </c>
      <c r="Z26" s="69">
        <v>0.60228662553917911</v>
      </c>
      <c r="AA26" s="69">
        <v>0.68765306349080857</v>
      </c>
      <c r="AB26" s="69">
        <v>0.97253034284746265</v>
      </c>
      <c r="AC26" s="69"/>
      <c r="AD26" s="69">
        <f t="shared" si="32"/>
        <v>0.37024371730828354</v>
      </c>
      <c r="AE26" s="69">
        <f>'RD T1'!E112</f>
        <v>0.4808396357539389</v>
      </c>
      <c r="AF26" s="69">
        <f t="shared" si="33"/>
        <v>0.85108335306222238</v>
      </c>
      <c r="AH26" t="str">
        <f t="shared" si="34"/>
        <v>62 Leisure, travel and related personal service occupations</v>
      </c>
      <c r="AI26" s="69">
        <v>0.34570598275047887</v>
      </c>
      <c r="AJ26" s="69">
        <v>0.37005473063300814</v>
      </c>
      <c r="AK26" s="69">
        <v>0.40257303640076614</v>
      </c>
      <c r="AL26" s="69">
        <v>0.41604701176087916</v>
      </c>
      <c r="AM26" s="69">
        <v>0.56516336862456207</v>
      </c>
      <c r="AN26" s="69"/>
      <c r="AO26" s="69">
        <f t="shared" si="35"/>
        <v>0.16259033222379593</v>
      </c>
      <c r="AP26" s="69">
        <f>'RD T1'!E141</f>
        <v>0.29151917361957735</v>
      </c>
      <c r="AQ26" s="69">
        <f t="shared" si="36"/>
        <v>0.45410950584337328</v>
      </c>
      <c r="AS26" t="str">
        <f t="shared" si="37"/>
        <v>62 Leisure, travel and related personal service occupations</v>
      </c>
      <c r="AT26" s="69">
        <v>0.37917612387209904</v>
      </c>
      <c r="AU26" s="69">
        <v>0.40298512361401234</v>
      </c>
      <c r="AV26" s="69">
        <v>0.45125879280265513</v>
      </c>
      <c r="AW26" s="69">
        <v>0.47639928375453561</v>
      </c>
      <c r="AX26" s="69">
        <v>0.66460196726546839</v>
      </c>
      <c r="AY26" s="69"/>
      <c r="AZ26" s="69">
        <f t="shared" si="38"/>
        <v>0.21334317446281326</v>
      </c>
      <c r="BA26" s="69">
        <f>'RD T1'!E170</f>
        <v>0.33699095765422576</v>
      </c>
      <c r="BB26" s="69">
        <f t="shared" si="39"/>
        <v>0.55033413211703897</v>
      </c>
      <c r="BD26" t="str">
        <f t="shared" si="40"/>
        <v>62 Leisure, travel and related personal service occupations</v>
      </c>
      <c r="BE26" s="69">
        <v>1.5590596968966373</v>
      </c>
      <c r="BF26" s="69">
        <v>1.5064220182169157</v>
      </c>
      <c r="BG26" s="69">
        <v>1.3433371135583034</v>
      </c>
      <c r="BH26" s="69">
        <v>1.2306069627547518</v>
      </c>
      <c r="BI26" s="69">
        <v>1.1190709973883886</v>
      </c>
      <c r="BJ26" s="69"/>
      <c r="BK26" s="69">
        <f t="shared" si="41"/>
        <v>-0.22426611616991488</v>
      </c>
      <c r="BL26" s="69">
        <f>'RD T1'!E199</f>
        <v>0.53956852652399179</v>
      </c>
      <c r="BM26" s="69">
        <f t="shared" si="42"/>
        <v>0.31530241035407691</v>
      </c>
      <c r="BO26" t="str">
        <f t="shared" si="43"/>
        <v>62 Leisure, travel and related personal service occupations</v>
      </c>
      <c r="BP26" s="69">
        <v>1.8789387524312502</v>
      </c>
      <c r="BQ26" s="69">
        <v>1.8407855064186971</v>
      </c>
      <c r="BR26" s="69">
        <v>1.4818790236042947</v>
      </c>
      <c r="BS26" s="69">
        <v>1.3801015680845705</v>
      </c>
      <c r="BT26" s="69">
        <v>1.1532360271800339</v>
      </c>
      <c r="BU26" s="69"/>
      <c r="BV26" s="69">
        <f t="shared" si="44"/>
        <v>-0.32864299642426076</v>
      </c>
      <c r="BW26" s="69">
        <f>'RD T1'!E228</f>
        <v>0.64594195214646244</v>
      </c>
      <c r="BX26" s="69">
        <f t="shared" si="45"/>
        <v>0.31729895572220168</v>
      </c>
      <c r="BZ26" t="str">
        <f t="shared" si="46"/>
        <v>62 Leisure, travel and related personal service occupations</v>
      </c>
      <c r="CA26" s="69">
        <v>1.0954452924596505</v>
      </c>
      <c r="CB26" s="69">
        <v>1.0971712758894343</v>
      </c>
      <c r="CC26" s="69">
        <v>0.92648174289048424</v>
      </c>
      <c r="CD26" s="69">
        <v>0.78151342780626887</v>
      </c>
      <c r="CE26" s="69">
        <v>0.5027281229756545</v>
      </c>
      <c r="CF26" s="69"/>
      <c r="CG26" s="69">
        <f t="shared" si="47"/>
        <v>-0.42375361991482974</v>
      </c>
      <c r="CH26" s="69">
        <f>'RD T1'!E257</f>
        <v>0.30094867727859936</v>
      </c>
      <c r="CI26" s="69">
        <f t="shared" si="48"/>
        <v>-0.12280494263623037</v>
      </c>
      <c r="CK26" t="str">
        <f t="shared" si="49"/>
        <v>62 Leisure, travel and related personal service occupations</v>
      </c>
      <c r="CL26" s="69">
        <v>0.58843156873512414</v>
      </c>
      <c r="CM26" s="69">
        <v>0.48719373371020058</v>
      </c>
      <c r="CN26" s="69">
        <v>0.49078692591870399</v>
      </c>
      <c r="CO26" s="69">
        <v>0.25787344815473473</v>
      </c>
      <c r="CP26" s="69">
        <v>0.15473533359476058</v>
      </c>
      <c r="CQ26" s="69"/>
      <c r="CR26" s="69">
        <f t="shared" si="50"/>
        <v>-0.33605159232394344</v>
      </c>
      <c r="CS26" s="69">
        <f>'RD T1'!E286</f>
        <v>7.9130469483960297E-2</v>
      </c>
      <c r="CT26" s="69">
        <f t="shared" si="51"/>
        <v>-0.25692112283998314</v>
      </c>
    </row>
    <row r="27" spans="1:98" x14ac:dyDescent="0.2">
      <c r="A27" s="10" t="str">
        <f>name!D23</f>
        <v>63 Community and civil enforcement occupations</v>
      </c>
      <c r="B27" s="69">
        <v>6.2976185081755568E-4</v>
      </c>
      <c r="C27" s="69">
        <v>9.1372929464127216E-4</v>
      </c>
      <c r="D27" s="69">
        <v>7.4652696869808427E-4</v>
      </c>
      <c r="E27" s="69">
        <v>1.0731263461872672E-3</v>
      </c>
      <c r="F27" s="69">
        <v>1.7595998053723937E-3</v>
      </c>
      <c r="G27" s="11"/>
      <c r="H27" s="69">
        <f t="shared" si="26"/>
        <v>1.0130728366743095E-3</v>
      </c>
      <c r="I27" s="69">
        <f>'RD T1'!E55</f>
        <v>6.6809977810818565E-4</v>
      </c>
      <c r="J27" s="69">
        <f t="shared" si="27"/>
        <v>1.6811726147824952E-3</v>
      </c>
      <c r="L27" t="str">
        <f t="shared" si="28"/>
        <v>63 Community and civil enforcement occupations</v>
      </c>
      <c r="M27" s="69">
        <v>8.4502880548278821E-3</v>
      </c>
      <c r="N27" s="69">
        <v>1.0163922187998177E-2</v>
      </c>
      <c r="O27" s="69">
        <v>1.0612565981324247E-2</v>
      </c>
      <c r="P27" s="69">
        <v>1.098560009669654E-2</v>
      </c>
      <c r="Q27" s="69">
        <v>1.8605173309694186E-2</v>
      </c>
      <c r="R27" s="11"/>
      <c r="S27" s="69">
        <f t="shared" si="29"/>
        <v>7.9926073283699394E-3</v>
      </c>
      <c r="T27" s="69">
        <f>'RD T1'!E84</f>
        <v>6.9641301216985686E-3</v>
      </c>
      <c r="U27" s="69">
        <f t="shared" si="30"/>
        <v>1.4956737450068508E-2</v>
      </c>
      <c r="W27" t="str">
        <f t="shared" si="31"/>
        <v>63 Community and civil enforcement occupations</v>
      </c>
      <c r="X27" s="69">
        <v>4.0037116034727795E-2</v>
      </c>
      <c r="Y27" s="69">
        <v>3.9726404407947689E-2</v>
      </c>
      <c r="Z27" s="69">
        <v>4.5769725425428363E-2</v>
      </c>
      <c r="AA27" s="69">
        <v>4.7143779733756018E-2</v>
      </c>
      <c r="AB27" s="69">
        <v>6.0387334243862799E-2</v>
      </c>
      <c r="AC27" s="69"/>
      <c r="AD27" s="69">
        <f t="shared" si="32"/>
        <v>1.4617608818434435E-2</v>
      </c>
      <c r="AE27" s="69">
        <f>'RD T1'!E113</f>
        <v>3.4171004502659058E-2</v>
      </c>
      <c r="AF27" s="69">
        <f t="shared" si="33"/>
        <v>4.8788613321093494E-2</v>
      </c>
      <c r="AH27" t="str">
        <f t="shared" si="34"/>
        <v>63 Community and civil enforcement occupations</v>
      </c>
      <c r="AI27" s="69">
        <v>1.1360242468241343E-2</v>
      </c>
      <c r="AJ27" s="69">
        <v>1.0725408857130882E-2</v>
      </c>
      <c r="AK27" s="69">
        <v>1.4239140731654774E-2</v>
      </c>
      <c r="AL27" s="69">
        <v>1.1315658046297956E-2</v>
      </c>
      <c r="AM27" s="69">
        <v>1.4555798753728701E-2</v>
      </c>
      <c r="AN27" s="69"/>
      <c r="AO27" s="69">
        <f t="shared" si="35"/>
        <v>3.1665802207392693E-4</v>
      </c>
      <c r="AP27" s="69">
        <f>'RD T1'!E142</f>
        <v>7.4342289127547426E-3</v>
      </c>
      <c r="AQ27" s="69">
        <f t="shared" si="36"/>
        <v>7.7508869348286696E-3</v>
      </c>
      <c r="AS27" t="str">
        <f t="shared" si="37"/>
        <v>63 Community and civil enforcement occupations</v>
      </c>
      <c r="AT27" s="69">
        <v>1.2180190772675398E-2</v>
      </c>
      <c r="AU27" s="69">
        <v>1.0188368346529541E-2</v>
      </c>
      <c r="AV27" s="69">
        <v>1.3077460963832414E-2</v>
      </c>
      <c r="AW27" s="69">
        <v>9.9717230587079726E-3</v>
      </c>
      <c r="AX27" s="69">
        <v>1.0993015342854674E-2</v>
      </c>
      <c r="AY27" s="69"/>
      <c r="AZ27" s="69">
        <f t="shared" si="38"/>
        <v>-2.0844456209777405E-3</v>
      </c>
      <c r="BA27" s="69">
        <f>'RD T1'!E171</f>
        <v>6.9428605384483644E-3</v>
      </c>
      <c r="BB27" s="69">
        <f t="shared" si="39"/>
        <v>4.8584149174706239E-3</v>
      </c>
      <c r="BD27" t="str">
        <f t="shared" si="40"/>
        <v>63 Community and civil enforcement occupations</v>
      </c>
      <c r="BE27" s="69">
        <v>4.1172974797473963E-2</v>
      </c>
      <c r="BF27" s="69">
        <v>3.4538812829044564E-2</v>
      </c>
      <c r="BG27" s="69">
        <v>4.6798654547464763E-2</v>
      </c>
      <c r="BH27" s="69">
        <v>3.0938612805119937E-2</v>
      </c>
      <c r="BI27" s="69">
        <v>3.6134450201198286E-2</v>
      </c>
      <c r="BJ27" s="69"/>
      <c r="BK27" s="69">
        <f t="shared" si="41"/>
        <v>-1.0664204346266477E-2</v>
      </c>
      <c r="BL27" s="69">
        <f>'RD T1'!E200</f>
        <v>1.2846457387876641E-2</v>
      </c>
      <c r="BM27" s="69">
        <f t="shared" si="42"/>
        <v>2.1822530416101635E-3</v>
      </c>
      <c r="BO27" t="str">
        <f t="shared" si="43"/>
        <v>63 Community and civil enforcement occupations</v>
      </c>
      <c r="BP27" s="69">
        <v>6.4473836264903592E-2</v>
      </c>
      <c r="BQ27" s="69">
        <v>6.5687253939800933E-2</v>
      </c>
      <c r="BR27" s="69">
        <v>7.5678051037330982E-2</v>
      </c>
      <c r="BS27" s="69">
        <v>5.7634343372641596E-2</v>
      </c>
      <c r="BT27" s="69">
        <v>6.2639886978074669E-2</v>
      </c>
      <c r="BU27" s="69"/>
      <c r="BV27" s="69">
        <f t="shared" si="44"/>
        <v>-1.3038164059256313E-2</v>
      </c>
      <c r="BW27" s="69">
        <f>'RD T1'!E229</f>
        <v>2.763332240560035E-2</v>
      </c>
      <c r="BX27" s="69">
        <f t="shared" si="45"/>
        <v>1.4595158346344037E-2</v>
      </c>
      <c r="BZ27" t="str">
        <f t="shared" si="46"/>
        <v>63 Community and civil enforcement occupations</v>
      </c>
      <c r="CA27" s="69">
        <v>5.2750282198797467E-2</v>
      </c>
      <c r="CB27" s="69">
        <v>5.2445102130905995E-2</v>
      </c>
      <c r="CC27" s="69">
        <v>6.44129112564715E-2</v>
      </c>
      <c r="CD27" s="69">
        <v>4.3130204386890254E-2</v>
      </c>
      <c r="CE27" s="69">
        <v>3.6519887920947305E-2</v>
      </c>
      <c r="CF27" s="69"/>
      <c r="CG27" s="69">
        <f t="shared" si="47"/>
        <v>-2.7893023335524195E-2</v>
      </c>
      <c r="CH27" s="69">
        <f>'RD T1'!E258</f>
        <v>1.7331543528099184E-2</v>
      </c>
      <c r="CI27" s="69">
        <f t="shared" si="48"/>
        <v>-1.0561479807425011E-2</v>
      </c>
      <c r="CK27" t="str">
        <f t="shared" si="49"/>
        <v>63 Community and civil enforcement occupations</v>
      </c>
      <c r="CL27" s="69">
        <v>2.8190774900712787E-2</v>
      </c>
      <c r="CM27" s="69">
        <v>1.8694702073302309E-2</v>
      </c>
      <c r="CN27" s="69">
        <v>2.7172196462752918E-2</v>
      </c>
      <c r="CO27" s="69">
        <v>8.1375499422194127E-3</v>
      </c>
      <c r="CP27" s="69">
        <v>4.4350138841034595E-3</v>
      </c>
      <c r="CQ27" s="69"/>
      <c r="CR27" s="69">
        <f t="shared" si="50"/>
        <v>-2.273718257864946E-2</v>
      </c>
      <c r="CS27" s="69">
        <f>'RD T1'!E287</f>
        <v>2.3626908851144051E-3</v>
      </c>
      <c r="CT27" s="69">
        <f t="shared" si="51"/>
        <v>-2.0374491693535054E-2</v>
      </c>
    </row>
    <row r="28" spans="1:98" x14ac:dyDescent="0.2">
      <c r="A28" s="10" t="str">
        <f>name!D24</f>
        <v>71 Sales occupations</v>
      </c>
      <c r="B28" s="69">
        <v>3.1712040341902815E-2</v>
      </c>
      <c r="C28" s="69">
        <v>3.7661564026548779E-2</v>
      </c>
      <c r="D28" s="69">
        <v>3.3186019513935607E-2</v>
      </c>
      <c r="E28" s="69">
        <v>4.2155234347861552E-2</v>
      </c>
      <c r="F28" s="69">
        <v>6.4834059991002405E-2</v>
      </c>
      <c r="G28" s="11"/>
      <c r="H28" s="69">
        <f t="shared" si="26"/>
        <v>3.1648040477066798E-2</v>
      </c>
      <c r="I28" s="69">
        <f>'RD T1'!E56</f>
        <v>2.1434399393878006E-2</v>
      </c>
      <c r="J28" s="69">
        <f t="shared" si="27"/>
        <v>5.3082439870944804E-2</v>
      </c>
      <c r="L28" t="str">
        <f t="shared" si="28"/>
        <v>71 Sales occupations</v>
      </c>
      <c r="M28" s="69">
        <v>0.45063203072050184</v>
      </c>
      <c r="N28" s="69">
        <v>0.59484363098543935</v>
      </c>
      <c r="O28" s="69">
        <v>0.58375081884521751</v>
      </c>
      <c r="P28" s="69">
        <v>0.80854134963123514</v>
      </c>
      <c r="Q28" s="69">
        <v>1.4184109948993697</v>
      </c>
      <c r="R28" s="11"/>
      <c r="S28" s="69">
        <f t="shared" si="29"/>
        <v>0.83466017605415221</v>
      </c>
      <c r="T28" s="69">
        <f>'RD T1'!E85</f>
        <v>0.4366410577822214</v>
      </c>
      <c r="U28" s="69">
        <f t="shared" si="30"/>
        <v>1.2713012338363736</v>
      </c>
      <c r="W28" t="str">
        <f t="shared" si="31"/>
        <v>71 Sales occupations</v>
      </c>
      <c r="X28" s="69">
        <v>2.0700630638834423</v>
      </c>
      <c r="Y28" s="69">
        <v>1.9899859793016881</v>
      </c>
      <c r="Z28" s="69">
        <v>2.240927195851381</v>
      </c>
      <c r="AA28" s="69">
        <v>2.5048347881178477</v>
      </c>
      <c r="AB28" s="69">
        <v>3.3098162361037056</v>
      </c>
      <c r="AC28" s="69"/>
      <c r="AD28" s="69">
        <f t="shared" si="32"/>
        <v>1.0688890402523246</v>
      </c>
      <c r="AE28" s="69">
        <f>'RD T1'!E114</f>
        <v>1.4631135750643165</v>
      </c>
      <c r="AF28" s="69">
        <f t="shared" si="33"/>
        <v>2.5320026153166411</v>
      </c>
      <c r="AH28" t="str">
        <f t="shared" si="34"/>
        <v>71 Sales occupations</v>
      </c>
      <c r="AI28" s="69">
        <v>0.69421859351586013</v>
      </c>
      <c r="AJ28" s="69">
        <v>0.66881396576225327</v>
      </c>
      <c r="AK28" s="69">
        <v>0.77536287518030744</v>
      </c>
      <c r="AL28" s="69">
        <v>0.82024538106374112</v>
      </c>
      <c r="AM28" s="69">
        <v>1.0589423020671194</v>
      </c>
      <c r="AN28" s="69"/>
      <c r="AO28" s="69">
        <f t="shared" si="35"/>
        <v>0.28357942688681193</v>
      </c>
      <c r="AP28" s="69">
        <f>'RD T1'!E143</f>
        <v>0.47430326504182801</v>
      </c>
      <c r="AQ28" s="69">
        <f t="shared" si="36"/>
        <v>0.75788269192863988</v>
      </c>
      <c r="AS28" t="str">
        <f t="shared" si="37"/>
        <v>71 Sales occupations</v>
      </c>
      <c r="AT28" s="69">
        <v>0.62134770166182018</v>
      </c>
      <c r="AU28" s="69">
        <v>0.57478338525982864</v>
      </c>
      <c r="AV28" s="69">
        <v>0.64033403765506236</v>
      </c>
      <c r="AW28" s="69">
        <v>0.64283459655405606</v>
      </c>
      <c r="AX28" s="69">
        <v>0.81550599533650525</v>
      </c>
      <c r="AY28" s="69"/>
      <c r="AZ28" s="69">
        <f t="shared" si="38"/>
        <v>0.17517195768144289</v>
      </c>
      <c r="BA28" s="69">
        <f>'RD T1'!E172</f>
        <v>0.32694936261374286</v>
      </c>
      <c r="BB28" s="69">
        <f t="shared" si="39"/>
        <v>0.50212132029518575</v>
      </c>
      <c r="BD28" t="str">
        <f t="shared" si="40"/>
        <v>71 Sales occupations</v>
      </c>
      <c r="BE28" s="69">
        <v>4.250026686331231</v>
      </c>
      <c r="BF28" s="69">
        <v>4.2877187016809337</v>
      </c>
      <c r="BG28" s="69">
        <v>4.2600998206022584</v>
      </c>
      <c r="BH28" s="69">
        <v>4.3986212548426984</v>
      </c>
      <c r="BI28" s="69">
        <v>4.3961207225801111</v>
      </c>
      <c r="BJ28" s="69"/>
      <c r="BK28" s="69">
        <f t="shared" si="41"/>
        <v>0.13602090197785266</v>
      </c>
      <c r="BL28" s="69">
        <f>'RD T1'!E201</f>
        <v>1.9120500815604027</v>
      </c>
      <c r="BM28" s="69">
        <f t="shared" si="42"/>
        <v>2.0480709835382553</v>
      </c>
      <c r="BO28" t="str">
        <f t="shared" si="43"/>
        <v>71 Sales occupations</v>
      </c>
      <c r="BP28" s="69">
        <v>5.0235039085281281</v>
      </c>
      <c r="BQ28" s="69">
        <v>4.7086192961408813</v>
      </c>
      <c r="BR28" s="69">
        <v>4.1217522017675954</v>
      </c>
      <c r="BS28" s="69">
        <v>4.2606959346607374</v>
      </c>
      <c r="BT28" s="69">
        <v>3.6672179825902673</v>
      </c>
      <c r="BU28" s="69"/>
      <c r="BV28" s="69">
        <f t="shared" si="44"/>
        <v>-0.45453421917732806</v>
      </c>
      <c r="BW28" s="69">
        <f>'RD T1'!E230</f>
        <v>1.9380745360395304</v>
      </c>
      <c r="BX28" s="69">
        <f t="shared" si="45"/>
        <v>1.4835403168622023</v>
      </c>
      <c r="BZ28" t="str">
        <f t="shared" si="46"/>
        <v>71 Sales occupations</v>
      </c>
      <c r="CA28" s="69">
        <v>3.2292586215437367</v>
      </c>
      <c r="CB28" s="69">
        <v>2.8668125020922344</v>
      </c>
      <c r="CC28" s="69">
        <v>2.613179779287508</v>
      </c>
      <c r="CD28" s="69">
        <v>2.121569549242599</v>
      </c>
      <c r="CE28" s="69">
        <v>0.91371877935748846</v>
      </c>
      <c r="CF28" s="69"/>
      <c r="CG28" s="69">
        <f t="shared" si="47"/>
        <v>-1.6994609999300194</v>
      </c>
      <c r="CH28" s="69">
        <f>'RD T1'!E259</f>
        <v>0.64961876271607188</v>
      </c>
      <c r="CI28" s="69">
        <f t="shared" si="48"/>
        <v>-1.0498422372139475</v>
      </c>
      <c r="CK28" t="str">
        <f t="shared" si="49"/>
        <v>71 Sales occupations</v>
      </c>
      <c r="CL28" s="69">
        <v>2.1170322476409167</v>
      </c>
      <c r="CM28" s="69">
        <v>1.5848984319023065</v>
      </c>
      <c r="CN28" s="69">
        <v>1.6203364765176609</v>
      </c>
      <c r="CO28" s="69">
        <v>0.91192782461760924</v>
      </c>
      <c r="CP28" s="69">
        <v>0.47201983340493286</v>
      </c>
      <c r="CQ28" s="69"/>
      <c r="CR28" s="69">
        <f t="shared" si="50"/>
        <v>-1.1483166431127281</v>
      </c>
      <c r="CS28" s="69">
        <f>'RD T1'!E288</f>
        <v>0.22732522962877444</v>
      </c>
      <c r="CT28" s="69">
        <f t="shared" si="51"/>
        <v>-0.92099141348395364</v>
      </c>
    </row>
    <row r="29" spans="1:98" x14ac:dyDescent="0.2">
      <c r="A29" s="10" t="str">
        <f>name!D25</f>
        <v>72 Customer service occupations</v>
      </c>
      <c r="B29" s="69">
        <v>1.4743188335530677E-2</v>
      </c>
      <c r="C29" s="69">
        <v>2.0069130278242125E-2</v>
      </c>
      <c r="D29" s="69">
        <v>2.0895194347185064E-2</v>
      </c>
      <c r="E29" s="69">
        <v>3.5306477308184391E-2</v>
      </c>
      <c r="F29" s="69">
        <v>6.4670733120446466E-2</v>
      </c>
      <c r="G29" s="11"/>
      <c r="H29" s="69">
        <f>F29-D29</f>
        <v>4.3775538773261402E-2</v>
      </c>
      <c r="I29" s="69">
        <f>'RD T1'!E57</f>
        <v>1.8159444515367086E-2</v>
      </c>
      <c r="J29" s="69">
        <f t="shared" si="27"/>
        <v>6.1934983288628488E-2</v>
      </c>
      <c r="L29" t="str">
        <f t="shared" si="28"/>
        <v>72 Customer service occupations</v>
      </c>
      <c r="M29" s="69">
        <v>0.1400167854302839</v>
      </c>
      <c r="N29" s="69">
        <v>0.20801554411329054</v>
      </c>
      <c r="O29" s="69">
        <v>0.21888454540815741</v>
      </c>
      <c r="P29" s="69">
        <v>0.31857430204786191</v>
      </c>
      <c r="Q29" s="69">
        <v>0.56111913852499973</v>
      </c>
      <c r="R29" s="11"/>
      <c r="S29" s="69">
        <f t="shared" si="29"/>
        <v>0.34223459311684234</v>
      </c>
      <c r="T29" s="69">
        <f>'RD T1'!E86</f>
        <v>0.17751614502473048</v>
      </c>
      <c r="U29" s="69">
        <f t="shared" si="30"/>
        <v>0.5197507381415728</v>
      </c>
      <c r="W29" t="str">
        <f t="shared" si="31"/>
        <v>72 Customer service occupations</v>
      </c>
      <c r="X29" s="69">
        <v>0.70916392429497921</v>
      </c>
      <c r="Y29" s="69">
        <v>0.80705224655103724</v>
      </c>
      <c r="Z29" s="69">
        <v>0.9605589703683024</v>
      </c>
      <c r="AA29" s="69">
        <v>1.1520889939168848</v>
      </c>
      <c r="AB29" s="69">
        <v>1.5456995711465065</v>
      </c>
      <c r="AC29" s="69"/>
      <c r="AD29" s="69">
        <f t="shared" si="32"/>
        <v>0.58514060077820407</v>
      </c>
      <c r="AE29" s="69">
        <f>'RD T1'!E115</f>
        <v>0.65184507628669774</v>
      </c>
      <c r="AF29" s="69">
        <f t="shared" si="33"/>
        <v>1.2369856770649017</v>
      </c>
      <c r="AH29" t="str">
        <f t="shared" si="34"/>
        <v>72 Customer service occupations</v>
      </c>
      <c r="AI29" s="69">
        <v>0.20013733413240889</v>
      </c>
      <c r="AJ29" s="69">
        <v>0.2162039108041203</v>
      </c>
      <c r="AK29" s="69">
        <v>0.27188963361483465</v>
      </c>
      <c r="AL29" s="69">
        <v>0.32402273538348791</v>
      </c>
      <c r="AM29" s="69">
        <v>0.44505120196369685</v>
      </c>
      <c r="AN29" s="69"/>
      <c r="AO29" s="69">
        <f t="shared" si="35"/>
        <v>0.1731615683488622</v>
      </c>
      <c r="AP29" s="69">
        <f>'RD T1'!E144</f>
        <v>0.19055911263118094</v>
      </c>
      <c r="AQ29" s="69">
        <f t="shared" si="36"/>
        <v>0.36372068098004318</v>
      </c>
      <c r="AS29" t="str">
        <f t="shared" si="37"/>
        <v>72 Customer service occupations</v>
      </c>
      <c r="AT29" s="69">
        <v>0.39362492866188908</v>
      </c>
      <c r="AU29" s="69">
        <v>0.46540610463033438</v>
      </c>
      <c r="AV29" s="69">
        <v>0.49957080506733836</v>
      </c>
      <c r="AW29" s="69">
        <v>0.61991273036875882</v>
      </c>
      <c r="AX29" s="69">
        <v>0.7262406617160061</v>
      </c>
      <c r="AY29" s="69"/>
      <c r="AZ29" s="69">
        <f t="shared" si="38"/>
        <v>0.22666985664866773</v>
      </c>
      <c r="BA29" s="69">
        <f>'RD T1'!E173</f>
        <v>0.28650351482329928</v>
      </c>
      <c r="BB29" s="69">
        <f t="shared" si="39"/>
        <v>0.51317337147196707</v>
      </c>
      <c r="BD29" t="str">
        <f t="shared" si="40"/>
        <v>72 Customer service occupations</v>
      </c>
      <c r="BE29" s="69">
        <v>1.1389942267109123</v>
      </c>
      <c r="BF29" s="69">
        <v>1.4196594789772587</v>
      </c>
      <c r="BG29" s="69">
        <v>1.4029138790985949</v>
      </c>
      <c r="BH29" s="69">
        <v>1.6469584415748972</v>
      </c>
      <c r="BI29" s="69">
        <v>1.850002383534681</v>
      </c>
      <c r="BJ29" s="69"/>
      <c r="BK29" s="69">
        <f t="shared" si="41"/>
        <v>0.44708850443608616</v>
      </c>
      <c r="BL29" s="69">
        <f>'RD T1'!E202</f>
        <v>0.68568130521400972</v>
      </c>
      <c r="BM29" s="69">
        <f t="shared" si="42"/>
        <v>1.132769809650096</v>
      </c>
      <c r="BO29" t="str">
        <f t="shared" si="43"/>
        <v>72 Customer service occupations</v>
      </c>
      <c r="BP29" s="69">
        <v>1.2871948783992817</v>
      </c>
      <c r="BQ29" s="69">
        <v>1.6317314701219576</v>
      </c>
      <c r="BR29" s="69">
        <v>1.439216695637586</v>
      </c>
      <c r="BS29" s="69">
        <v>1.6487551164926331</v>
      </c>
      <c r="BT29" s="69">
        <v>1.6065786029722313</v>
      </c>
      <c r="BU29" s="69"/>
      <c r="BV29" s="69">
        <f t="shared" si="44"/>
        <v>0.16736190733464529</v>
      </c>
      <c r="BW29" s="69">
        <f>'RD T1'!E231</f>
        <v>0.77579798333608452</v>
      </c>
      <c r="BX29" s="69">
        <f t="shared" si="45"/>
        <v>0.94315989067072981</v>
      </c>
      <c r="BZ29" t="str">
        <f t="shared" si="46"/>
        <v>72 Customer service occupations</v>
      </c>
      <c r="CA29" s="69">
        <v>0.68526353242457383</v>
      </c>
      <c r="CB29" s="69">
        <v>0.73379245393200465</v>
      </c>
      <c r="CC29" s="69">
        <v>0.73037084455793877</v>
      </c>
      <c r="CD29" s="69">
        <v>0.69390694569493128</v>
      </c>
      <c r="CE29" s="69">
        <v>0.60287401207787161</v>
      </c>
      <c r="CF29" s="69"/>
      <c r="CG29" s="69">
        <f t="shared" si="47"/>
        <v>-0.12749683248006716</v>
      </c>
      <c r="CH29" s="69">
        <f>'RD T1'!E260</f>
        <v>0.22297807710911013</v>
      </c>
      <c r="CI29" s="69">
        <f t="shared" si="48"/>
        <v>9.5481244629042977E-2</v>
      </c>
      <c r="CK29" t="str">
        <f t="shared" si="49"/>
        <v>72 Customer service occupations</v>
      </c>
      <c r="CL29" s="69">
        <v>0.29398079570189656</v>
      </c>
      <c r="CM29" s="69">
        <v>0.30177866893121491</v>
      </c>
      <c r="CN29" s="69">
        <v>0.35925739112067229</v>
      </c>
      <c r="CO29" s="69">
        <v>0.30547531234690978</v>
      </c>
      <c r="CP29" s="69">
        <v>0.27604062087273801</v>
      </c>
      <c r="CQ29" s="69"/>
      <c r="CR29" s="69">
        <f t="shared" si="50"/>
        <v>-8.321677024793428E-2</v>
      </c>
      <c r="CS29" s="69">
        <f>'RD T1'!E289</f>
        <v>0.10169111289197118</v>
      </c>
      <c r="CT29" s="69">
        <f t="shared" si="51"/>
        <v>1.8474342644036898E-2</v>
      </c>
    </row>
    <row r="30" spans="1:98" x14ac:dyDescent="0.2">
      <c r="A30" s="10" t="str">
        <f>name!D26</f>
        <v>81 Process, plant and machine operatives</v>
      </c>
      <c r="B30" s="69">
        <v>1.4008495735336909E-2</v>
      </c>
      <c r="C30" s="69">
        <v>1.8724429872521983E-2</v>
      </c>
      <c r="D30" s="69">
        <v>1.6249849751094156E-2</v>
      </c>
      <c r="E30" s="69">
        <v>2.5261018866619338E-2</v>
      </c>
      <c r="F30" s="69">
        <v>5.5190157592840509E-2</v>
      </c>
      <c r="G30" s="11"/>
      <c r="H30" s="69">
        <f t="shared" si="26"/>
        <v>3.8940307841746354E-2</v>
      </c>
      <c r="I30" s="69">
        <f>'RD T1'!E58</f>
        <v>1.8250300484524001E-2</v>
      </c>
      <c r="J30" s="69">
        <f t="shared" si="27"/>
        <v>5.7190608326270355E-2</v>
      </c>
      <c r="L30" t="str">
        <f t="shared" si="28"/>
        <v>81 Process, plant and machine operatives</v>
      </c>
      <c r="M30" s="69">
        <v>0.10808907253702389</v>
      </c>
      <c r="N30" s="69">
        <v>0.14568507989064014</v>
      </c>
      <c r="O30" s="69">
        <v>0.12402801931478667</v>
      </c>
      <c r="P30" s="69">
        <v>0.20945607749355427</v>
      </c>
      <c r="Q30" s="69">
        <v>0.39326925208713626</v>
      </c>
      <c r="R30" s="11"/>
      <c r="S30" s="69">
        <f t="shared" si="29"/>
        <v>0.26924123277234957</v>
      </c>
      <c r="T30" s="69">
        <f>'RD T1'!E87</f>
        <v>0.1217970373604603</v>
      </c>
      <c r="U30" s="69">
        <f t="shared" si="30"/>
        <v>0.3910382701328099</v>
      </c>
      <c r="W30" t="str">
        <f t="shared" si="31"/>
        <v>81 Process, plant and machine operatives</v>
      </c>
      <c r="X30" s="69">
        <v>0.36057027595455771</v>
      </c>
      <c r="Y30" s="69">
        <v>0.34235019379528048</v>
      </c>
      <c r="Z30" s="69">
        <v>0.3296703398928113</v>
      </c>
      <c r="AA30" s="69">
        <v>0.49738137196482118</v>
      </c>
      <c r="AB30" s="69">
        <v>0.82663398347036254</v>
      </c>
      <c r="AC30" s="69"/>
      <c r="AD30" s="69">
        <f t="shared" si="32"/>
        <v>0.49696364357755124</v>
      </c>
      <c r="AE30" s="69">
        <f>'RD T1'!E116</f>
        <v>0.32017001694204378</v>
      </c>
      <c r="AF30" s="69">
        <f t="shared" si="33"/>
        <v>0.81713366051959502</v>
      </c>
      <c r="AH30" t="str">
        <f t="shared" si="34"/>
        <v>81 Process, plant and machine operatives</v>
      </c>
      <c r="AI30" s="69">
        <v>0.16370084866177112</v>
      </c>
      <c r="AJ30" s="69">
        <v>0.15840859513239436</v>
      </c>
      <c r="AK30" s="69">
        <v>0.15240200379087165</v>
      </c>
      <c r="AL30" s="69">
        <v>0.20255753262505982</v>
      </c>
      <c r="AM30" s="69">
        <v>0.2742318497978728</v>
      </c>
      <c r="AN30" s="69"/>
      <c r="AO30" s="69">
        <f t="shared" si="35"/>
        <v>0.12182984600700114</v>
      </c>
      <c r="AP30" s="69">
        <f>'RD T1'!E145</f>
        <v>0.10317275598884544</v>
      </c>
      <c r="AQ30" s="69">
        <f t="shared" si="36"/>
        <v>0.2250026019958466</v>
      </c>
      <c r="AS30" t="str">
        <f t="shared" si="37"/>
        <v>81 Process, plant and machine operatives</v>
      </c>
      <c r="AT30" s="69">
        <v>0.41035825069150306</v>
      </c>
      <c r="AU30" s="69">
        <v>0.36151236167748518</v>
      </c>
      <c r="AV30" s="69">
        <v>0.33593137076231644</v>
      </c>
      <c r="AW30" s="69">
        <v>0.41903764505161956</v>
      </c>
      <c r="AX30" s="69">
        <v>0.55064574554345935</v>
      </c>
      <c r="AY30" s="69"/>
      <c r="AZ30" s="69">
        <f t="shared" si="38"/>
        <v>0.21471437478114291</v>
      </c>
      <c r="BA30" s="69">
        <f>'RD T1'!E174</f>
        <v>0.21868147478018596</v>
      </c>
      <c r="BB30" s="69">
        <f t="shared" si="39"/>
        <v>0.43339584956132887</v>
      </c>
      <c r="BD30" t="str">
        <f t="shared" si="40"/>
        <v>81 Process, plant and machine operatives</v>
      </c>
      <c r="BE30" s="69">
        <v>2.3825833881884049</v>
      </c>
      <c r="BF30" s="69">
        <v>2.5144360427133936</v>
      </c>
      <c r="BG30" s="69">
        <v>2.1839657214532679</v>
      </c>
      <c r="BH30" s="69">
        <v>2.6345060943524059</v>
      </c>
      <c r="BI30" s="69">
        <v>2.9082631826405776</v>
      </c>
      <c r="BJ30" s="69"/>
      <c r="BK30" s="69">
        <f t="shared" si="41"/>
        <v>0.72429746118730964</v>
      </c>
      <c r="BL30" s="69">
        <f>'RD T1'!E203</f>
        <v>1.0035424663666035</v>
      </c>
      <c r="BM30" s="69">
        <f t="shared" si="42"/>
        <v>1.7278399275539131</v>
      </c>
      <c r="BO30" t="str">
        <f t="shared" si="43"/>
        <v>81 Process, plant and machine operatives</v>
      </c>
      <c r="BP30" s="69">
        <v>3.4577231546645066</v>
      </c>
      <c r="BQ30" s="69">
        <v>3.5478148701161052</v>
      </c>
      <c r="BR30" s="69">
        <v>2.894771914174799</v>
      </c>
      <c r="BS30" s="69">
        <v>3.5031050499428296</v>
      </c>
      <c r="BT30" s="69">
        <v>3.3102398426353412</v>
      </c>
      <c r="BU30" s="69"/>
      <c r="BV30" s="69">
        <f t="shared" si="44"/>
        <v>0.41546792846054226</v>
      </c>
      <c r="BW30" s="69">
        <f>'RD T1'!E232</f>
        <v>1.4150516513495457</v>
      </c>
      <c r="BX30" s="69">
        <f t="shared" si="45"/>
        <v>1.8305195798100879</v>
      </c>
      <c r="BZ30" t="str">
        <f t="shared" si="46"/>
        <v>81 Process, plant and machine operatives</v>
      </c>
      <c r="CA30" s="69">
        <v>2.9785870428284515</v>
      </c>
      <c r="CB30" s="69">
        <v>2.6265906957231802</v>
      </c>
      <c r="CC30" s="69">
        <v>2.275810553564849</v>
      </c>
      <c r="CD30" s="69">
        <v>2.1171146661129514</v>
      </c>
      <c r="CE30" s="69">
        <v>1.0261368907347888</v>
      </c>
      <c r="CF30" s="69"/>
      <c r="CG30" s="69">
        <f t="shared" si="47"/>
        <v>-1.2496736628300602</v>
      </c>
      <c r="CH30" s="69">
        <f>'RD T1'!E261</f>
        <v>0.65605475380200684</v>
      </c>
      <c r="CI30" s="69">
        <f t="shared" si="48"/>
        <v>-0.59361890902805337</v>
      </c>
      <c r="CK30" t="str">
        <f t="shared" si="49"/>
        <v>81 Process, plant and machine operatives</v>
      </c>
      <c r="CL30" s="69">
        <v>2.2442845453035951</v>
      </c>
      <c r="CM30" s="69">
        <v>1.5310447550209241</v>
      </c>
      <c r="CN30" s="69">
        <v>1.3576303092062199</v>
      </c>
      <c r="CO30" s="69">
        <v>0.51219309489391363</v>
      </c>
      <c r="CP30" s="69">
        <v>0.17769682699226516</v>
      </c>
      <c r="CQ30" s="69"/>
      <c r="CR30" s="69">
        <f t="shared" si="50"/>
        <v>-1.1799334822139547</v>
      </c>
      <c r="CS30" s="69">
        <f>'RD T1'!E290</f>
        <v>0.12511860444029799</v>
      </c>
      <c r="CT30" s="69">
        <f t="shared" si="51"/>
        <v>-1.0548148777736568</v>
      </c>
    </row>
    <row r="31" spans="1:98" x14ac:dyDescent="0.2">
      <c r="A31" s="10" t="str">
        <f>name!D27</f>
        <v>82 Transport and mobile machine drivers and operatives</v>
      </c>
      <c r="B31" s="69">
        <v>1.7206363912323108E-2</v>
      </c>
      <c r="C31" s="69">
        <v>3.2004023662833461E-2</v>
      </c>
      <c r="D31" s="69">
        <v>2.3931812052811034E-2</v>
      </c>
      <c r="E31" s="69">
        <v>3.8515762036123995E-2</v>
      </c>
      <c r="F31" s="69">
        <v>6.9667691333701487E-2</v>
      </c>
      <c r="G31" s="11"/>
      <c r="H31" s="69">
        <f t="shared" si="26"/>
        <v>4.5735879280890457E-2</v>
      </c>
      <c r="I31" s="69">
        <f>'RD T1'!E59</f>
        <v>2.7890030969846647E-2</v>
      </c>
      <c r="J31" s="69">
        <f t="shared" si="27"/>
        <v>7.36259102507371E-2</v>
      </c>
      <c r="L31" t="str">
        <f t="shared" si="28"/>
        <v>82 Transport and mobile machine drivers and operatives</v>
      </c>
      <c r="M31" s="69">
        <v>0.11595378683107464</v>
      </c>
      <c r="N31" s="69">
        <v>0.18829492471740203</v>
      </c>
      <c r="O31" s="69">
        <v>0.15087560007235343</v>
      </c>
      <c r="P31" s="69">
        <v>0.23258829314999024</v>
      </c>
      <c r="Q31" s="69">
        <v>0.42379818171034811</v>
      </c>
      <c r="R31" s="11"/>
      <c r="S31" s="69">
        <f t="shared" si="29"/>
        <v>0.27292258163799465</v>
      </c>
      <c r="T31" s="69">
        <f>'RD T1'!E88</f>
        <v>0.16610709583115782</v>
      </c>
      <c r="U31" s="69">
        <f t="shared" si="30"/>
        <v>0.43902967746915245</v>
      </c>
      <c r="W31" t="str">
        <f t="shared" si="31"/>
        <v>82 Transport and mobile machine drivers and operatives</v>
      </c>
      <c r="X31" s="69">
        <v>0.41503055334354177</v>
      </c>
      <c r="Y31" s="69">
        <v>0.54283753023682013</v>
      </c>
      <c r="Z31" s="69">
        <v>0.53127500120666826</v>
      </c>
      <c r="AA31" s="69">
        <v>0.69105612979602626</v>
      </c>
      <c r="AB31" s="69">
        <v>1.0414621959060362</v>
      </c>
      <c r="AC31" s="69"/>
      <c r="AD31" s="69">
        <f t="shared" si="32"/>
        <v>0.51018719469936791</v>
      </c>
      <c r="AE31" s="69">
        <f>'RD T1'!E117</f>
        <v>0.51300378664532109</v>
      </c>
      <c r="AF31" s="69">
        <f t="shared" si="33"/>
        <v>1.0231909813446891</v>
      </c>
      <c r="AH31" t="str">
        <f t="shared" si="34"/>
        <v>82 Transport and mobile machine drivers and operatives</v>
      </c>
      <c r="AI31" s="69">
        <v>0.21095934496325544</v>
      </c>
      <c r="AJ31" s="69">
        <v>0.25920051840806474</v>
      </c>
      <c r="AK31" s="69">
        <v>0.2420458825648201</v>
      </c>
      <c r="AL31" s="69">
        <v>0.30020529194881296</v>
      </c>
      <c r="AM31" s="69">
        <v>0.38826598410120333</v>
      </c>
      <c r="AN31" s="69"/>
      <c r="AO31" s="69">
        <f t="shared" si="35"/>
        <v>0.14622010153638323</v>
      </c>
      <c r="AP31" s="69">
        <f>'RD T1'!E146</f>
        <v>0.20289644498669995</v>
      </c>
      <c r="AQ31" s="69">
        <f t="shared" si="36"/>
        <v>0.34911654652308322</v>
      </c>
      <c r="AS31" t="str">
        <f t="shared" si="37"/>
        <v>82 Transport and mobile machine drivers and operatives</v>
      </c>
      <c r="AT31" s="69">
        <v>0.35900231855602727</v>
      </c>
      <c r="AU31" s="69">
        <v>0.40975947195578433</v>
      </c>
      <c r="AV31" s="69">
        <v>0.38494823381772314</v>
      </c>
      <c r="AW31" s="69">
        <v>0.44885439759078111</v>
      </c>
      <c r="AX31" s="69">
        <v>0.55257873226684429</v>
      </c>
      <c r="AY31" s="69"/>
      <c r="AZ31" s="69">
        <f t="shared" si="38"/>
        <v>0.16763049844912115</v>
      </c>
      <c r="BA31" s="69">
        <f>'RD T1'!E175</f>
        <v>0.30629229127956842</v>
      </c>
      <c r="BB31" s="69">
        <f t="shared" si="39"/>
        <v>0.47392278972868956</v>
      </c>
      <c r="BD31" t="str">
        <f t="shared" si="40"/>
        <v>82 Transport and mobile machine drivers and operatives</v>
      </c>
      <c r="BE31" s="69">
        <v>1.8134077203671681</v>
      </c>
      <c r="BF31" s="69">
        <v>2.4354682574176567</v>
      </c>
      <c r="BG31" s="69">
        <v>2.2039200167283406</v>
      </c>
      <c r="BH31" s="69">
        <v>2.6187023050325502</v>
      </c>
      <c r="BI31" s="69">
        <v>3.07494146874487</v>
      </c>
      <c r="BJ31" s="69"/>
      <c r="BK31" s="69">
        <f t="shared" si="41"/>
        <v>0.87102145201652936</v>
      </c>
      <c r="BL31" s="69">
        <f>'RD T1'!E204</f>
        <v>1.3893028100800868</v>
      </c>
      <c r="BM31" s="69">
        <f t="shared" si="42"/>
        <v>2.2603242620966162</v>
      </c>
      <c r="BO31" t="str">
        <f t="shared" si="43"/>
        <v>82 Transport and mobile machine drivers and operatives</v>
      </c>
      <c r="BP31" s="69">
        <v>3.1693171747488567</v>
      </c>
      <c r="BQ31" s="69">
        <v>4.1374655180136548</v>
      </c>
      <c r="BR31" s="69">
        <v>3.4284749544034234</v>
      </c>
      <c r="BS31" s="69">
        <v>4.0930366026154701</v>
      </c>
      <c r="BT31" s="69">
        <v>4.2513410324537615</v>
      </c>
      <c r="BU31" s="69"/>
      <c r="BV31" s="69">
        <f t="shared" si="44"/>
        <v>0.82286607805033807</v>
      </c>
      <c r="BW31" s="69">
        <f>'RD T1'!E233</f>
        <v>2.3247283453316494</v>
      </c>
      <c r="BX31" s="69">
        <f t="shared" si="45"/>
        <v>3.1475944233819875</v>
      </c>
      <c r="BZ31" t="str">
        <f t="shared" si="46"/>
        <v>82 Transport and mobile machine drivers and operatives</v>
      </c>
      <c r="CA31" s="69">
        <v>2.9772707736705626</v>
      </c>
      <c r="CB31" s="69">
        <v>3.1684132817955009</v>
      </c>
      <c r="CC31" s="69">
        <v>2.8267048723625026</v>
      </c>
      <c r="CD31" s="69">
        <v>2.5005423120799888</v>
      </c>
      <c r="CE31" s="69">
        <v>1.8377269628742547</v>
      </c>
      <c r="CF31" s="69"/>
      <c r="CG31" s="69">
        <f t="shared" si="47"/>
        <v>-0.98897790948824782</v>
      </c>
      <c r="CH31" s="69">
        <f>'RD T1'!E262</f>
        <v>1.0744010462854918</v>
      </c>
      <c r="CI31" s="69">
        <f t="shared" si="48"/>
        <v>8.5423136797244004E-2</v>
      </c>
      <c r="CK31" t="str">
        <f t="shared" si="49"/>
        <v>82 Transport and mobile machine drivers and operatives</v>
      </c>
      <c r="CL31" s="69">
        <v>1.9423533380028495</v>
      </c>
      <c r="CM31" s="69">
        <v>2.2254342768900055</v>
      </c>
      <c r="CN31" s="69">
        <v>2.0345125327259446</v>
      </c>
      <c r="CO31" s="69">
        <v>1.2597346225153077</v>
      </c>
      <c r="CP31" s="69">
        <v>0.56151785524922493</v>
      </c>
      <c r="CQ31" s="69"/>
      <c r="CR31" s="69">
        <f t="shared" si="50"/>
        <v>-1.4729946774767195</v>
      </c>
      <c r="CS31" s="69">
        <f>'RD T1'!E291</f>
        <v>0.44951706442441819</v>
      </c>
      <c r="CT31" s="69">
        <f t="shared" si="51"/>
        <v>-1.0234776130523013</v>
      </c>
    </row>
    <row r="32" spans="1:98" x14ac:dyDescent="0.2">
      <c r="A32" s="10" t="str">
        <f>name!D28</f>
        <v>91 Elementary trades and related occupations</v>
      </c>
      <c r="B32" s="69">
        <v>1.9393731931150807E-4</v>
      </c>
      <c r="C32" s="69">
        <v>2.1605365909355197E-4</v>
      </c>
      <c r="D32" s="69">
        <v>1.7065051888156871E-4</v>
      </c>
      <c r="E32" s="69">
        <v>9.9877643748567339E-4</v>
      </c>
      <c r="F32" s="69">
        <v>2.7316030673358513E-3</v>
      </c>
      <c r="G32" s="11"/>
      <c r="H32" s="69">
        <f t="shared" si="26"/>
        <v>2.5609525484542824E-3</v>
      </c>
      <c r="I32" s="69">
        <f>'RD T1'!E60</f>
        <v>1.0085549833265262E-3</v>
      </c>
      <c r="J32" s="69">
        <f t="shared" si="27"/>
        <v>3.5695075317808086E-3</v>
      </c>
      <c r="L32" t="str">
        <f t="shared" si="28"/>
        <v>91 Elementary trades and related occupations</v>
      </c>
      <c r="M32" s="69">
        <v>6.0153171499894499E-2</v>
      </c>
      <c r="N32" s="69">
        <v>7.6780451891042364E-2</v>
      </c>
      <c r="O32" s="69">
        <v>5.1280897734530699E-2</v>
      </c>
      <c r="P32" s="69">
        <v>0.1379118886737907</v>
      </c>
      <c r="Q32" s="69">
        <v>0.34227369386960588</v>
      </c>
      <c r="R32" s="11"/>
      <c r="S32" s="69">
        <f t="shared" si="29"/>
        <v>0.29099279613507517</v>
      </c>
      <c r="T32" s="69">
        <f>'RD T1'!E89</f>
        <v>0.1167994132276563</v>
      </c>
      <c r="U32" s="69">
        <f t="shared" si="30"/>
        <v>0.40779220936273147</v>
      </c>
      <c r="W32" t="str">
        <f t="shared" si="31"/>
        <v>91 Elementary trades and related occupations</v>
      </c>
      <c r="X32" s="69">
        <v>0.22440009730102417</v>
      </c>
      <c r="Y32" s="69">
        <v>0.19194436694679406</v>
      </c>
      <c r="Z32" s="69">
        <v>0.17048955848213979</v>
      </c>
      <c r="AA32" s="69">
        <v>0.50951899210206864</v>
      </c>
      <c r="AB32" s="69">
        <v>0.82666447841736423</v>
      </c>
      <c r="AC32" s="69"/>
      <c r="AD32" s="69">
        <f t="shared" si="32"/>
        <v>0.65617491993522448</v>
      </c>
      <c r="AE32" s="69">
        <f>'RD T1'!E118</f>
        <v>0.42129433114981729</v>
      </c>
      <c r="AF32" s="69">
        <f t="shared" si="33"/>
        <v>1.0774692510850419</v>
      </c>
      <c r="AH32" t="str">
        <f t="shared" si="34"/>
        <v>91 Elementary trades and related occupations</v>
      </c>
      <c r="AI32" s="69">
        <v>0.16052907757479076</v>
      </c>
      <c r="AJ32" s="69">
        <v>0.14087777696742396</v>
      </c>
      <c r="AK32" s="69">
        <v>0.11791362562647226</v>
      </c>
      <c r="AL32" s="69">
        <v>0.31504359798762432</v>
      </c>
      <c r="AM32" s="69">
        <v>0.49344803804620685</v>
      </c>
      <c r="AN32" s="69"/>
      <c r="AO32" s="69">
        <f t="shared" si="35"/>
        <v>0.37553441241973462</v>
      </c>
      <c r="AP32" s="69">
        <f>'RD T1'!E147</f>
        <v>0.25351164295198381</v>
      </c>
      <c r="AQ32" s="69">
        <f t="shared" si="36"/>
        <v>0.62904605537171843</v>
      </c>
      <c r="AS32" t="str">
        <f t="shared" si="37"/>
        <v>91 Elementary trades and related occupations</v>
      </c>
      <c r="AT32" s="69">
        <v>0.18097495857522397</v>
      </c>
      <c r="AU32" s="69">
        <v>0.15488372028001782</v>
      </c>
      <c r="AV32" s="69">
        <v>0.14227584586405828</v>
      </c>
      <c r="AW32" s="69">
        <v>0.37609567147891454</v>
      </c>
      <c r="AX32" s="69">
        <v>0.56157225393242305</v>
      </c>
      <c r="AY32" s="69"/>
      <c r="AZ32" s="69">
        <f t="shared" si="38"/>
        <v>0.41929640806836477</v>
      </c>
      <c r="BA32" s="69">
        <f>'RD T1'!E176</f>
        <v>0.26818790703464207</v>
      </c>
      <c r="BB32" s="69">
        <f t="shared" si="39"/>
        <v>0.68748431510300678</v>
      </c>
      <c r="BD32" t="str">
        <f t="shared" si="40"/>
        <v>91 Elementary trades and related occupations</v>
      </c>
      <c r="BE32" s="69">
        <v>0.80355487020959382</v>
      </c>
      <c r="BF32" s="69">
        <v>0.82513292120681303</v>
      </c>
      <c r="BG32" s="69">
        <v>0.67880607562509465</v>
      </c>
      <c r="BH32" s="69">
        <v>1.3178924156527536</v>
      </c>
      <c r="BI32" s="69">
        <v>1.7674843993273637</v>
      </c>
      <c r="BJ32" s="69"/>
      <c r="BK32" s="69">
        <f t="shared" si="41"/>
        <v>1.088678323702269</v>
      </c>
      <c r="BL32" s="69">
        <f>'RD T1'!E205</f>
        <v>0.62717006987345636</v>
      </c>
      <c r="BM32" s="69">
        <f t="shared" si="42"/>
        <v>1.7158483935757254</v>
      </c>
      <c r="BO32" t="str">
        <f t="shared" si="43"/>
        <v>91 Elementary trades and related occupations</v>
      </c>
      <c r="BP32" s="69">
        <v>1.4772484540942903</v>
      </c>
      <c r="BQ32" s="69">
        <v>1.4658878906085901</v>
      </c>
      <c r="BR32" s="69">
        <v>1.1981216633244709</v>
      </c>
      <c r="BS32" s="69">
        <v>2.3040727788679329</v>
      </c>
      <c r="BT32" s="69">
        <v>2.6625369947752473</v>
      </c>
      <c r="BU32" s="69"/>
      <c r="BV32" s="69">
        <f t="shared" si="44"/>
        <v>1.4644153314507764</v>
      </c>
      <c r="BW32" s="69">
        <f>'RD T1'!E234</f>
        <v>0.99611638674358205</v>
      </c>
      <c r="BX32" s="69">
        <f t="shared" si="45"/>
        <v>2.4605317181943587</v>
      </c>
      <c r="BZ32" t="str">
        <f t="shared" si="46"/>
        <v>91 Elementary trades and related occupations</v>
      </c>
      <c r="CA32" s="69">
        <v>1.9184221898601936</v>
      </c>
      <c r="CB32" s="69">
        <v>1.7698419837606032</v>
      </c>
      <c r="CC32" s="69">
        <v>1.4990263466606644</v>
      </c>
      <c r="CD32" s="69">
        <v>2.3953539214288329</v>
      </c>
      <c r="CE32" s="69">
        <v>2.0581349020751363</v>
      </c>
      <c r="CF32" s="69"/>
      <c r="CG32" s="69">
        <f t="shared" si="47"/>
        <v>0.55910855541447191</v>
      </c>
      <c r="CH32" s="69">
        <f>'RD T1'!E263</f>
        <v>0.95911553870081179</v>
      </c>
      <c r="CI32" s="69">
        <f t="shared" si="48"/>
        <v>1.5182240941152836</v>
      </c>
      <c r="CK32" t="str">
        <f t="shared" si="49"/>
        <v>91 Elementary trades and related occupations</v>
      </c>
      <c r="CL32" s="69">
        <v>1.4797281443352399</v>
      </c>
      <c r="CM32" s="69">
        <v>1.1503958801339953</v>
      </c>
      <c r="CN32" s="69">
        <v>1.0838169280116592</v>
      </c>
      <c r="CO32" s="69">
        <v>1.3747708660873097</v>
      </c>
      <c r="CP32" s="69">
        <v>1.1095091888984228</v>
      </c>
      <c r="CQ32" s="69"/>
      <c r="CR32" s="69">
        <f t="shared" si="50"/>
        <v>2.5692260886763574E-2</v>
      </c>
      <c r="CS32" s="69">
        <f>'RD T1'!E292</f>
        <v>0.46064865612984168</v>
      </c>
      <c r="CT32" s="69">
        <f t="shared" si="51"/>
        <v>0.48634091701660526</v>
      </c>
    </row>
    <row r="33" spans="1:98" x14ac:dyDescent="0.2">
      <c r="A33" s="10" t="str">
        <f>name!D29</f>
        <v>92 Elementary administration and service occupations</v>
      </c>
      <c r="B33" s="69">
        <v>1.3488702500879397E-2</v>
      </c>
      <c r="C33" s="69">
        <v>2.4992162142707126E-2</v>
      </c>
      <c r="D33" s="69">
        <v>2.140186632605149E-2</v>
      </c>
      <c r="E33" s="69">
        <v>2.8058497027192965E-2</v>
      </c>
      <c r="F33" s="69">
        <v>4.5245740367602233E-2</v>
      </c>
      <c r="G33" s="11"/>
      <c r="H33" s="69">
        <f t="shared" ref="H33" si="52">F33-D33</f>
        <v>2.3843874041550743E-2</v>
      </c>
      <c r="I33" s="69">
        <f>'RD T1'!E61</f>
        <v>1.6883182427058906E-2</v>
      </c>
      <c r="J33" s="69">
        <f t="shared" ref="J33" si="53">SUM(H33:I33)</f>
        <v>4.0727056468609649E-2</v>
      </c>
      <c r="L33" t="str">
        <f t="shared" ref="L33" si="54">A33</f>
        <v>92 Elementary administration and service occupations</v>
      </c>
      <c r="M33" s="69">
        <v>0.35565460726910231</v>
      </c>
      <c r="N33" s="69">
        <v>0.61836172553618451</v>
      </c>
      <c r="O33" s="69">
        <v>0.57790323927621379</v>
      </c>
      <c r="P33" s="69">
        <v>0.79021297521121181</v>
      </c>
      <c r="Q33" s="69">
        <v>1.5091375430441225</v>
      </c>
      <c r="R33" s="11"/>
      <c r="S33" s="69">
        <f t="shared" ref="S33" si="55">Q33-O33</f>
        <v>0.93123430376790872</v>
      </c>
      <c r="T33" s="69">
        <f>'RD T1'!E90</f>
        <v>0.53835161824936395</v>
      </c>
      <c r="U33" s="69">
        <f t="shared" ref="U33" si="56">SUM(S33:T33)</f>
        <v>1.4695859220172727</v>
      </c>
      <c r="W33" t="str">
        <f t="shared" ref="W33" si="57">A33</f>
        <v>92 Elementary administration and service occupations</v>
      </c>
      <c r="X33" s="69">
        <v>1.5208050061270804</v>
      </c>
      <c r="Y33" s="69">
        <v>1.8292445714845189</v>
      </c>
      <c r="Z33" s="69">
        <v>1.9878617623711046</v>
      </c>
      <c r="AA33" s="69">
        <v>2.1578970486178597</v>
      </c>
      <c r="AB33" s="69">
        <v>2.7747315423100574</v>
      </c>
      <c r="AC33" s="69"/>
      <c r="AD33" s="69">
        <f t="shared" ref="AD33" si="58">AB33-Z33</f>
        <v>0.7868697799389528</v>
      </c>
      <c r="AE33" s="69">
        <f>'RD T1'!E119</f>
        <v>1.5270968558539593</v>
      </c>
      <c r="AF33" s="69">
        <f t="shared" ref="AF33" si="59">SUM(AD33:AE33)</f>
        <v>2.3139666357929123</v>
      </c>
      <c r="AH33" t="str">
        <f t="shared" ref="AH33" si="60">L33</f>
        <v>92 Elementary administration and service occupations</v>
      </c>
      <c r="AI33" s="69">
        <v>0.70704292398962942</v>
      </c>
      <c r="AJ33" s="69">
        <v>0.86156468813080533</v>
      </c>
      <c r="AK33" s="69">
        <v>0.9335959973455944</v>
      </c>
      <c r="AL33" s="69">
        <v>0.99372564307846667</v>
      </c>
      <c r="AM33" s="69">
        <v>1.3373816377828087</v>
      </c>
      <c r="AN33" s="69"/>
      <c r="AO33" s="69">
        <f t="shared" ref="AO33" si="61">AM33-AK33</f>
        <v>0.40378564043721432</v>
      </c>
      <c r="AP33" s="69">
        <f>'RD T1'!E148</f>
        <v>0.66098769821474801</v>
      </c>
      <c r="AQ33" s="69">
        <f t="shared" ref="AQ33" si="62">SUM(AO33:AP33)</f>
        <v>1.0647733386519622</v>
      </c>
      <c r="AS33" t="str">
        <f t="shared" ref="AS33" si="63">W33</f>
        <v>92 Elementary administration and service occupations</v>
      </c>
      <c r="AT33" s="69">
        <v>0.71312975008027291</v>
      </c>
      <c r="AU33" s="69">
        <v>0.78888364318662074</v>
      </c>
      <c r="AV33" s="69">
        <v>0.86259044255860706</v>
      </c>
      <c r="AW33" s="69">
        <v>0.90494967604738807</v>
      </c>
      <c r="AX33" s="69">
        <v>1.2201210231690256</v>
      </c>
      <c r="AY33" s="69"/>
      <c r="AZ33" s="69">
        <f t="shared" ref="AZ33" si="64">AX33-AV33</f>
        <v>0.35753058061041854</v>
      </c>
      <c r="BA33" s="69">
        <f>'RD T1'!E177</f>
        <v>0.62030893837986667</v>
      </c>
      <c r="BB33" s="69">
        <f t="shared" ref="BB33" si="65">SUM(AZ33:BA33)</f>
        <v>0.97783951899028521</v>
      </c>
      <c r="BD33" t="str">
        <f t="shared" ref="BD33" si="66">AH33</f>
        <v>92 Elementary administration and service occupations</v>
      </c>
      <c r="BE33" s="69">
        <v>4.1262603171113117</v>
      </c>
      <c r="BF33" s="69">
        <v>4.6365009037355982</v>
      </c>
      <c r="BG33" s="69">
        <v>4.219085341991331</v>
      </c>
      <c r="BH33" s="69">
        <v>3.7137590484635048</v>
      </c>
      <c r="BI33" s="69">
        <v>3.3052053301244473</v>
      </c>
      <c r="BJ33" s="69"/>
      <c r="BK33" s="69">
        <f t="shared" ref="BK33" si="67">BI33-BG33</f>
        <v>-0.91388001186688372</v>
      </c>
      <c r="BL33" s="69">
        <f>'RD T1'!E206</f>
        <v>1.7751747451623638</v>
      </c>
      <c r="BM33" s="69">
        <f t="shared" ref="BM33" si="68">SUM(BK33:BL33)</f>
        <v>0.86129473329548012</v>
      </c>
      <c r="BO33" t="str">
        <f t="shared" ref="BO33" si="69">AS33</f>
        <v>92 Elementary administration and service occupations</v>
      </c>
      <c r="BP33" s="69">
        <v>7.4665384989324108</v>
      </c>
      <c r="BQ33" s="69">
        <v>9.4583459846672007</v>
      </c>
      <c r="BR33" s="69">
        <v>7.6589910724348647</v>
      </c>
      <c r="BS33" s="69">
        <v>7.8711808794652676</v>
      </c>
      <c r="BT33" s="69">
        <v>7.2887256256849398</v>
      </c>
      <c r="BU33" s="69"/>
      <c r="BV33" s="69">
        <f t="shared" ref="BV33" si="70">BT33-BR33</f>
        <v>-0.3702654467499249</v>
      </c>
      <c r="BW33" s="69">
        <f>'RD T1'!E235</f>
        <v>3.8486711164925036</v>
      </c>
      <c r="BX33" s="69">
        <f t="shared" ref="BX33" si="71">SUM(BV33:BW33)</f>
        <v>3.4784056697425787</v>
      </c>
      <c r="BZ33" t="str">
        <f t="shared" ref="BZ33" si="72">BD33</f>
        <v>92 Elementary administration and service occupations</v>
      </c>
      <c r="CA33" s="69">
        <v>6.5195068760120867</v>
      </c>
      <c r="CB33" s="69">
        <v>7.6361350986272702</v>
      </c>
      <c r="CC33" s="69">
        <v>6.4817942192795108</v>
      </c>
      <c r="CD33" s="69">
        <v>5.3573905288040828</v>
      </c>
      <c r="CE33" s="69">
        <v>3.4900351855407279</v>
      </c>
      <c r="CF33" s="69"/>
      <c r="CG33" s="69">
        <f t="shared" ref="CG33" si="73">CE33-CC33</f>
        <v>-2.9917590337387829</v>
      </c>
      <c r="CH33" s="69">
        <f>'RD T1'!E264</f>
        <v>1.9824603475859111</v>
      </c>
      <c r="CI33" s="69">
        <f t="shared" ref="CI33" si="74">SUM(CG33:CH33)</f>
        <v>-1.0092986861528719</v>
      </c>
      <c r="CK33" t="str">
        <f t="shared" ref="CK33" si="75">BO33</f>
        <v>92 Elementary administration and service occupations</v>
      </c>
      <c r="CL33" s="69">
        <v>4.8753853933213467</v>
      </c>
      <c r="CM33" s="69">
        <v>3.9856133747153888</v>
      </c>
      <c r="CN33" s="69">
        <v>3.8496363339185398</v>
      </c>
      <c r="CO33" s="69">
        <v>2.034747484690798</v>
      </c>
      <c r="CP33" s="69">
        <v>1.0442023942188123</v>
      </c>
      <c r="CQ33" s="69"/>
      <c r="CR33" s="69">
        <f t="shared" ref="CR33" si="76">CP33-CN33</f>
        <v>-2.8054339396997277</v>
      </c>
      <c r="CS33" s="69">
        <f>'RD T1'!E293</f>
        <v>0.56624605155074659</v>
      </c>
      <c r="CT33" s="69">
        <f t="shared" ref="CT33" si="77">SUM(CR33:CS33)</f>
        <v>-2.2391878881489813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2.9726785099440853</v>
      </c>
      <c r="C35" s="67">
        <f t="shared" ref="C35:F35" si="78">SUM(C8:C33)</f>
        <v>4.1700210977397001</v>
      </c>
      <c r="D35" s="67">
        <f t="shared" si="78"/>
        <v>4.0378175110272148</v>
      </c>
      <c r="E35" s="67">
        <f t="shared" si="78"/>
        <v>5.2294080181203206</v>
      </c>
      <c r="F35" s="67">
        <f t="shared" si="78"/>
        <v>7.7501742670074893</v>
      </c>
      <c r="G35" s="11"/>
      <c r="H35" s="67">
        <f>F35-D35</f>
        <v>3.7123567559802746</v>
      </c>
      <c r="I35" s="67">
        <f>SUM(I8:I33)</f>
        <v>2.7351336826955586</v>
      </c>
      <c r="J35" s="67">
        <f>SUM(H35:I35)</f>
        <v>6.4474904386758336</v>
      </c>
      <c r="L35" s="24" t="str">
        <f>A35</f>
        <v>All occupations</v>
      </c>
      <c r="M35" s="67">
        <f>SUM(M8:M33)</f>
        <v>19.901794920489284</v>
      </c>
      <c r="N35" s="67">
        <f t="shared" ref="N35:Q35" si="79">SUM(N8:N33)</f>
        <v>28.778921197663202</v>
      </c>
      <c r="O35" s="67">
        <f t="shared" si="79"/>
        <v>28.62899338206897</v>
      </c>
      <c r="P35" s="67">
        <f t="shared" si="79"/>
        <v>36.51313215997547</v>
      </c>
      <c r="Q35" s="67">
        <f t="shared" si="79"/>
        <v>54.423185010049124</v>
      </c>
      <c r="R35" s="11"/>
      <c r="S35" s="67">
        <f t="shared" si="29"/>
        <v>25.794191627980155</v>
      </c>
      <c r="T35" s="67">
        <f>SUM(T8:T33)</f>
        <v>20.163776543274814</v>
      </c>
      <c r="U35" s="67">
        <f>SUM(S35:T35)</f>
        <v>45.957968171254969</v>
      </c>
      <c r="W35" s="24" t="str">
        <f>A35</f>
        <v>All occupations</v>
      </c>
      <c r="X35" s="67">
        <f>SUM(X8:X33)</f>
        <v>48.380088724498108</v>
      </c>
      <c r="Y35" s="67">
        <f t="shared" ref="Y35:AB35" si="80">SUM(Y8:Y33)</f>
        <v>49.928896649912886</v>
      </c>
      <c r="Z35" s="67">
        <f t="shared" si="80"/>
        <v>55.330874784742264</v>
      </c>
      <c r="AA35" s="67">
        <f t="shared" si="80"/>
        <v>59.229019664087339</v>
      </c>
      <c r="AB35" s="67">
        <f t="shared" si="80"/>
        <v>68.877455605633003</v>
      </c>
      <c r="AC35" s="69"/>
      <c r="AD35" s="67">
        <f t="shared" ref="AD35" si="81">AB35-Z35</f>
        <v>13.546580820890739</v>
      </c>
      <c r="AE35" s="67">
        <f>SUM(AE8:AE33)</f>
        <v>34.296889126811848</v>
      </c>
      <c r="AF35" s="67">
        <f>SUM(AD35:AE35)</f>
        <v>47.843469947702587</v>
      </c>
      <c r="AH35" s="24" t="str">
        <f>L35</f>
        <v>All occupations</v>
      </c>
      <c r="AI35" s="67">
        <f>SUM(AI8:AI33)</f>
        <v>15.264250261475556</v>
      </c>
      <c r="AJ35" s="67">
        <f t="shared" ref="AJ35:AM35" si="82">SUM(AJ8:AJ33)</f>
        <v>14.590666959697092</v>
      </c>
      <c r="AK35" s="67">
        <f t="shared" si="82"/>
        <v>16.242788660582587</v>
      </c>
      <c r="AL35" s="67">
        <f t="shared" si="82"/>
        <v>16.116705093744251</v>
      </c>
      <c r="AM35" s="67">
        <f t="shared" si="82"/>
        <v>18.100838191982643</v>
      </c>
      <c r="AN35" s="69"/>
      <c r="AO35" s="67">
        <f t="shared" ref="AO35" si="83">AM35-AK35</f>
        <v>1.8580495314000558</v>
      </c>
      <c r="AP35" s="67">
        <f>SUM(AP8:AP33)</f>
        <v>9.0255370533865822</v>
      </c>
      <c r="AQ35" s="67">
        <f>SUM(AO35:AP35)</f>
        <v>10.883586584786638</v>
      </c>
      <c r="AS35" s="24" t="str">
        <f>W35</f>
        <v>All occupations</v>
      </c>
      <c r="AT35" s="67">
        <f>SUM(AT8:AT33)</f>
        <v>15.179447150094123</v>
      </c>
      <c r="AU35" s="67">
        <f t="shared" ref="AU35:AX35" si="84">SUM(AU8:AU33)</f>
        <v>15.08121312644481</v>
      </c>
      <c r="AV35" s="67">
        <f t="shared" si="84"/>
        <v>16.400610595847475</v>
      </c>
      <c r="AW35" s="67">
        <f t="shared" si="84"/>
        <v>17.093110461995252</v>
      </c>
      <c r="AX35" s="67">
        <f t="shared" si="84"/>
        <v>19.774626151615575</v>
      </c>
      <c r="AY35" s="69"/>
      <c r="AZ35" s="67">
        <f t="shared" ref="AZ35" si="85">AX35-AV35</f>
        <v>3.3740155557681</v>
      </c>
      <c r="BA35" s="67">
        <f>SUM(BA8:BA33)</f>
        <v>9.2498195171019475</v>
      </c>
      <c r="BB35" s="67">
        <f>SUM(AZ35:BA35)</f>
        <v>12.623835072870047</v>
      </c>
      <c r="BD35" s="24" t="str">
        <f>AH35</f>
        <v>All occupations</v>
      </c>
      <c r="BE35" s="67">
        <f>SUM(BE8:BE33)</f>
        <v>55.741288917476602</v>
      </c>
      <c r="BF35" s="67">
        <f t="shared" ref="BF35:BI35" si="86">SUM(BF8:BF33)</f>
        <v>63.217014619003777</v>
      </c>
      <c r="BG35" s="67">
        <f t="shared" si="86"/>
        <v>60.006319295512633</v>
      </c>
      <c r="BH35" s="67">
        <f t="shared" si="86"/>
        <v>62.457562639678272</v>
      </c>
      <c r="BI35" s="67">
        <f t="shared" si="86"/>
        <v>63.198533789291901</v>
      </c>
      <c r="BJ35" s="69"/>
      <c r="BK35" s="67">
        <f t="shared" ref="BK35" si="87">BI35-BG35</f>
        <v>3.192214493779268</v>
      </c>
      <c r="BL35" s="67">
        <f>SUM(BL8:BL33)</f>
        <v>27.834670214201768</v>
      </c>
      <c r="BM35" s="67">
        <f>SUM(BK35:BL35)</f>
        <v>31.026884707981036</v>
      </c>
      <c r="BO35" s="24" t="str">
        <f>AS35</f>
        <v>All occupations</v>
      </c>
      <c r="BP35" s="67">
        <f>SUM(BP8:BP33)</f>
        <v>61.755320593262532</v>
      </c>
      <c r="BQ35" s="67">
        <f t="shared" ref="BQ35:BT35" si="88">SUM(BQ8:BQ33)</f>
        <v>67.835308825060721</v>
      </c>
      <c r="BR35" s="67">
        <f t="shared" si="88"/>
        <v>58.336104101016282</v>
      </c>
      <c r="BS35" s="67">
        <f t="shared" si="88"/>
        <v>61.797536599669868</v>
      </c>
      <c r="BT35" s="67">
        <f t="shared" si="88"/>
        <v>55.10689333632385</v>
      </c>
      <c r="BU35" s="69"/>
      <c r="BV35" s="67">
        <f t="shared" ref="BV35" si="89">BT35-BR35</f>
        <v>-3.2292107646924322</v>
      </c>
      <c r="BW35" s="67">
        <f>SUM(BW8:BW33)</f>
        <v>27.930625329098064</v>
      </c>
      <c r="BX35" s="67">
        <f>SUM(BV35:BW35)</f>
        <v>24.701414564405631</v>
      </c>
      <c r="BZ35" s="24" t="str">
        <f>BD35</f>
        <v>All occupations</v>
      </c>
      <c r="CA35" s="67">
        <f>SUM(CA8:CA33)</f>
        <v>40.632677662217944</v>
      </c>
      <c r="CB35" s="67">
        <f t="shared" ref="CB35:CE35" si="90">SUM(CB8:CB33)</f>
        <v>40.042421293979807</v>
      </c>
      <c r="CC35" s="67">
        <f t="shared" si="90"/>
        <v>36.36383192910283</v>
      </c>
      <c r="CD35" s="67">
        <f t="shared" si="90"/>
        <v>31.766064932152844</v>
      </c>
      <c r="CE35" s="67">
        <f t="shared" si="90"/>
        <v>20.095801598598953</v>
      </c>
      <c r="CF35" s="69"/>
      <c r="CG35" s="67">
        <f t="shared" ref="CG35" si="91">CE35-CC35</f>
        <v>-16.268030330503876</v>
      </c>
      <c r="CH35" s="67">
        <f>SUM(CH8:CH33)</f>
        <v>11.383075031458425</v>
      </c>
      <c r="CI35" s="67">
        <f>SUM(CG35:CH35)</f>
        <v>-4.8849552990454512</v>
      </c>
      <c r="CK35" s="24" t="str">
        <f>BO35</f>
        <v>All occupations</v>
      </c>
      <c r="CL35" s="67">
        <f>SUM(CL8:CL33)</f>
        <v>22.803453260541787</v>
      </c>
      <c r="CM35" s="67">
        <f t="shared" ref="CM35:CP35" si="92">SUM(CM8:CM33)</f>
        <v>19.885536230497902</v>
      </c>
      <c r="CN35" s="67">
        <f t="shared" si="92"/>
        <v>19.562659740099729</v>
      </c>
      <c r="CO35" s="67">
        <f t="shared" si="92"/>
        <v>12.579460430576379</v>
      </c>
      <c r="CP35" s="67">
        <f t="shared" si="92"/>
        <v>7.9344920494972779</v>
      </c>
      <c r="CQ35" s="69"/>
      <c r="CR35" s="67">
        <f t="shared" ref="CR35" si="93">CP35-CN35</f>
        <v>-11.628167690602451</v>
      </c>
      <c r="CS35" s="67">
        <f>SUM(CS8:CS33)</f>
        <v>3.9574005690760021</v>
      </c>
      <c r="CT35" s="67">
        <f>SUM(CR35:CS35)</f>
        <v>-7.670767121526449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Worcestershire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Worcestershire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Worcestershire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Worcestershire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Worcestershire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Worcestershire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Worcestershire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Worcestershire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Worcestershire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6.3796735554803377</v>
      </c>
      <c r="C45" s="18">
        <f t="shared" si="104"/>
        <v>6.4120752653697126</v>
      </c>
      <c r="D45" s="18">
        <f t="shared" si="104"/>
        <v>6.1559787377201181</v>
      </c>
      <c r="E45" s="18">
        <f t="shared" si="104"/>
        <v>5.5700503767819391</v>
      </c>
      <c r="F45" s="18">
        <f t="shared" si="104"/>
        <v>5.8460031768068657</v>
      </c>
      <c r="H45" s="68">
        <f t="shared" ref="H45:H70" si="105">IF(D8&gt;0,(H8/D8)*100,0)</f>
        <v>82.274836236919569</v>
      </c>
      <c r="I45" s="69">
        <f t="shared" ref="I45:I70" si="106">IF(D8&gt;0,I8/D8*100,0)</f>
        <v>69.191315643168565</v>
      </c>
      <c r="J45" s="69">
        <f t="shared" ref="J45:J70" si="107">IF(D8&gt;0,(J8/D8)*100,0)</f>
        <v>151.46615188008815</v>
      </c>
      <c r="L45" t="str">
        <f>A45</f>
        <v>11 Corporate managers and directors</v>
      </c>
      <c r="M45" s="18">
        <f t="shared" ref="M45:Q54" si="108">M8/M$35*100</f>
        <v>7.657019431590145</v>
      </c>
      <c r="N45" s="18">
        <f t="shared" si="108"/>
        <v>8.3964310749405975</v>
      </c>
      <c r="O45" s="18">
        <f t="shared" si="108"/>
        <v>8.1617424063333033</v>
      </c>
      <c r="P45" s="18">
        <f t="shared" si="108"/>
        <v>7.2546042286183834</v>
      </c>
      <c r="Q45" s="18">
        <f t="shared" si="108"/>
        <v>7.3351120100321614</v>
      </c>
      <c r="S45" s="68">
        <f t="shared" ref="S45:S70" si="109">IF(O8&gt;0,(S8/O8)*100,0)</f>
        <v>70.844791259802562</v>
      </c>
      <c r="T45" s="69">
        <f t="shared" ref="T45:T70" si="110">IF(O8&gt;0,T8/O8*100,0)</f>
        <v>66.897086207708583</v>
      </c>
      <c r="U45" s="69">
        <f t="shared" ref="U45:U70" si="111">IF(O8&gt;0,(U8/O8)*100,0)</f>
        <v>137.74187746751116</v>
      </c>
      <c r="W45" t="str">
        <f>A45</f>
        <v>11 Corporate managers and directors</v>
      </c>
      <c r="X45" s="18">
        <f t="shared" ref="X45:AB54" si="112">X8/X$35*100</f>
        <v>9.3576533550886349</v>
      </c>
      <c r="Y45" s="18">
        <f t="shared" si="112"/>
        <v>10.166111952138012</v>
      </c>
      <c r="Z45" s="18">
        <f t="shared" si="112"/>
        <v>9.8429258394613885</v>
      </c>
      <c r="AA45" s="18">
        <f t="shared" si="112"/>
        <v>8.5248425771364378</v>
      </c>
      <c r="AB45" s="18">
        <f t="shared" si="112"/>
        <v>8.3529927097478041</v>
      </c>
      <c r="AD45" s="68">
        <f t="shared" ref="AD45:AD70" si="113">IF(Z8&gt;0,(AD8/Z8)*100,0)</f>
        <v>5.6397703494500124</v>
      </c>
      <c r="AE45" s="69">
        <f t="shared" ref="AE45:AE70" si="114">IF(Z8&gt;0,AE8/Z8*100,0)</f>
        <v>56.6932538415697</v>
      </c>
      <c r="AF45" s="69">
        <f t="shared" ref="AF45:AF70" si="115">IF(Z8&gt;0,(AF8/Z8)*100,0)</f>
        <v>62.333024191019717</v>
      </c>
      <c r="AH45" t="str">
        <f>L45</f>
        <v>11 Corporate managers and directors</v>
      </c>
      <c r="AI45" s="18">
        <f t="shared" ref="AI45:AM54" si="116">AI8/AI$35*100</f>
        <v>5.7904193364290117</v>
      </c>
      <c r="AJ45" s="18">
        <f t="shared" si="116"/>
        <v>6.4598747646688919</v>
      </c>
      <c r="AK45" s="18">
        <f t="shared" si="116"/>
        <v>6.4434650983406119</v>
      </c>
      <c r="AL45" s="18">
        <f t="shared" si="116"/>
        <v>5.7487733216676951</v>
      </c>
      <c r="AM45" s="18">
        <f t="shared" si="116"/>
        <v>5.587854598752811</v>
      </c>
      <c r="AO45" s="68">
        <f t="shared" ref="AO45:AO70" si="117">IF(AK8&gt;0,(AO8/AK8)*100,0)</f>
        <v>-3.3584895985268712</v>
      </c>
      <c r="AP45" s="69">
        <f t="shared" ref="AP45:AP70" si="118">IF(AK8&gt;0,AP8/AK8*100,0)</f>
        <v>49.579785847920427</v>
      </c>
      <c r="AQ45" s="69">
        <f t="shared" ref="AQ45:AQ70" si="119">IF(AK8&gt;0,(AQ8/AK8)*100,0)</f>
        <v>46.221296249393554</v>
      </c>
      <c r="AS45" t="str">
        <f>W45</f>
        <v>11 Corporate managers and directors</v>
      </c>
      <c r="AT45" s="18">
        <f t="shared" ref="AT45:AX54" si="120">AT8/AT$35*100</f>
        <v>9.0974465760566776</v>
      </c>
      <c r="AU45" s="18">
        <f t="shared" si="120"/>
        <v>9.898974688749373</v>
      </c>
      <c r="AV45" s="18">
        <f t="shared" si="120"/>
        <v>9.698717879340041</v>
      </c>
      <c r="AW45" s="18">
        <f t="shared" si="120"/>
        <v>7.9796936088033208</v>
      </c>
      <c r="AX45" s="18">
        <f t="shared" si="120"/>
        <v>7.4143685131607215</v>
      </c>
      <c r="AZ45" s="68">
        <f t="shared" ref="AZ45:AZ70" si="121">IF(AV8&gt;0,(AZ8/AV8)*100,0)</f>
        <v>-7.8260697955464087</v>
      </c>
      <c r="BA45" s="69">
        <f t="shared" ref="BA45:BA70" si="122">IF(AV8&gt;0,BA8/AV8*100,0)</f>
        <v>48.033591572850135</v>
      </c>
      <c r="BB45" s="69">
        <f t="shared" ref="BB45:BB70" si="123">IF(AV8&gt;0,(BB8/AV8)*100,0)</f>
        <v>40.207521777303725</v>
      </c>
      <c r="BD45" t="str">
        <f>AH45</f>
        <v>11 Corporate managers and directors</v>
      </c>
      <c r="BE45" s="18">
        <f t="shared" ref="BE45:BI54" si="124">BE8/BE$35*100</f>
        <v>5.1920491869521301</v>
      </c>
      <c r="BF45" s="18">
        <f t="shared" si="124"/>
        <v>5.9600135332284605</v>
      </c>
      <c r="BG45" s="18">
        <f t="shared" si="124"/>
        <v>6.411140698849306</v>
      </c>
      <c r="BH45" s="18">
        <f t="shared" si="124"/>
        <v>5.479131077539579</v>
      </c>
      <c r="BI45" s="18">
        <f t="shared" si="124"/>
        <v>5.8124608970329961</v>
      </c>
      <c r="BK45" s="68">
        <f t="shared" ref="BK45:BK70" si="125">IF(BG8&gt;0,(BK8/BG8)*100,0)</f>
        <v>-4.5150883961989168</v>
      </c>
      <c r="BL45" s="69">
        <f t="shared" ref="BL45:BL70" si="126">IF(BG8&gt;0,BL8/BG8*100,0)</f>
        <v>41.112930774466172</v>
      </c>
      <c r="BM45" s="69">
        <f t="shared" ref="BM45:BM70" si="127">IF(BG8&gt;0,(BM8/BG8)*100,0)</f>
        <v>36.597842378267259</v>
      </c>
      <c r="BO45" t="str">
        <f>AS45</f>
        <v>11 Corporate managers and directors</v>
      </c>
      <c r="BP45" s="18">
        <f t="shared" ref="BP45:BT54" si="128">BP8/BP$35*100</f>
        <v>4.3132113600198867</v>
      </c>
      <c r="BQ45" s="18">
        <f t="shared" si="128"/>
        <v>4.6687456606484838</v>
      </c>
      <c r="BR45" s="18">
        <f t="shared" si="128"/>
        <v>5.059378126916938</v>
      </c>
      <c r="BS45" s="18">
        <f t="shared" si="128"/>
        <v>4.2239997807483842</v>
      </c>
      <c r="BT45" s="18">
        <f t="shared" si="128"/>
        <v>4.1983802642071506</v>
      </c>
      <c r="BV45" s="68">
        <f t="shared" ref="BV45:BV70" si="129">IF(BR8&gt;0,(BV8/BR8)*100,0)</f>
        <v>-21.61135827987566</v>
      </c>
      <c r="BW45" s="69">
        <f t="shared" ref="BW45:BW70" si="130">IF(BR8&gt;0,BW8/BR8*100,0)</f>
        <v>41.79993265551137</v>
      </c>
      <c r="BX45" s="69">
        <f t="shared" ref="BX45:BX70" si="131">IF(BR8&gt;0,(BX8/BR8)*100,0)</f>
        <v>20.18857437563571</v>
      </c>
      <c r="BZ45" t="str">
        <f>BD45</f>
        <v>11 Corporate managers and directors</v>
      </c>
      <c r="CA45" s="18">
        <f t="shared" ref="CA45:CE54" si="132">CA8/CA$35*100</f>
        <v>4.6678107701300293</v>
      </c>
      <c r="CB45" s="18">
        <f t="shared" si="132"/>
        <v>5.2446302690912727</v>
      </c>
      <c r="CC45" s="18">
        <f t="shared" si="132"/>
        <v>6.0012715261639684</v>
      </c>
      <c r="CD45" s="18">
        <f t="shared" si="132"/>
        <v>5.2651505264249696</v>
      </c>
      <c r="CE45" s="18">
        <f t="shared" si="132"/>
        <v>6.0304800415270057</v>
      </c>
      <c r="CG45" s="68">
        <f t="shared" ref="CG45:CG70" si="133">IF(CC8&gt;0,(CG8/CC8)*100,0)</f>
        <v>-44.467874016080586</v>
      </c>
      <c r="CH45" s="69">
        <f t="shared" ref="CH45:CH70" si="134">IF(CC8&gt;0,CH8/CC8*100,0)</f>
        <v>32.326846055013739</v>
      </c>
      <c r="CI45" s="69">
        <f t="shared" ref="CI45:CI70" si="135">IF(CC8&gt;0,(CI8/CC8)*100,0)</f>
        <v>-12.141027961066849</v>
      </c>
      <c r="CK45" t="str">
        <f>BO45</f>
        <v>11 Corporate managers and directors</v>
      </c>
      <c r="CL45" s="18">
        <f t="shared" ref="CL45:CP54" si="136">CL8/CL$35*100</f>
        <v>2.4506042209625121</v>
      </c>
      <c r="CM45" s="18">
        <f t="shared" si="136"/>
        <v>3.1516462983908089</v>
      </c>
      <c r="CN45" s="18">
        <f t="shared" si="136"/>
        <v>3.5120286685509678</v>
      </c>
      <c r="CO45" s="18">
        <f t="shared" si="136"/>
        <v>3.4685326700485146</v>
      </c>
      <c r="CP45" s="18">
        <f t="shared" si="136"/>
        <v>4.5029094754356898</v>
      </c>
      <c r="CR45" s="68">
        <f t="shared" ref="CR45:CR70" si="137">IF(CN8&gt;0,(CR8/CN8)*100,0)</f>
        <v>-47.997240250475365</v>
      </c>
      <c r="CS45" s="69">
        <f t="shared" ref="CS45:CS70" si="138">IF(CN8&gt;0,CS8/CN8*100,0)</f>
        <v>22.198741698424719</v>
      </c>
      <c r="CT45" s="69">
        <f t="shared" ref="CT45:CT70" si="139">IF(CN8&gt;0,(CT8/CN8)*100,0)</f>
        <v>-25.798498552050653</v>
      </c>
    </row>
    <row r="46" spans="1:98" x14ac:dyDescent="0.2">
      <c r="A46" t="str">
        <f t="shared" si="103"/>
        <v>12 Other managers and proprietors</v>
      </c>
      <c r="B46" s="18">
        <f t="shared" si="104"/>
        <v>2.2394935959540607</v>
      </c>
      <c r="C46" s="18">
        <f t="shared" si="104"/>
        <v>2.1681916521178639</v>
      </c>
      <c r="D46" s="18">
        <f t="shared" si="104"/>
        <v>2.0063808100625233</v>
      </c>
      <c r="E46" s="18">
        <f t="shared" si="104"/>
        <v>2.1040647996683171</v>
      </c>
      <c r="F46" s="18">
        <f t="shared" si="104"/>
        <v>2.4757607689237302</v>
      </c>
      <c r="H46" s="68">
        <f t="shared" si="105"/>
        <v>136.84274846542874</v>
      </c>
      <c r="I46" s="69">
        <f t="shared" si="106"/>
        <v>98.205346530909821</v>
      </c>
      <c r="J46" s="69">
        <f t="shared" si="107"/>
        <v>235.04809499633859</v>
      </c>
      <c r="L46" t="str">
        <f t="shared" ref="L46:L69" si="140">A46</f>
        <v>12 Other managers and proprietors</v>
      </c>
      <c r="M46" s="18">
        <f t="shared" si="108"/>
        <v>2.9072800824677376</v>
      </c>
      <c r="N46" s="18">
        <f t="shared" si="108"/>
        <v>2.9345341110397891</v>
      </c>
      <c r="O46" s="18">
        <f t="shared" si="108"/>
        <v>2.9888000810810422</v>
      </c>
      <c r="P46" s="18">
        <f t="shared" si="108"/>
        <v>3.0466435041700612</v>
      </c>
      <c r="Q46" s="18">
        <f t="shared" si="108"/>
        <v>3.5057838175913978</v>
      </c>
      <c r="S46" s="68">
        <f t="shared" si="109"/>
        <v>122.98011852067543</v>
      </c>
      <c r="T46" s="69">
        <f t="shared" si="110"/>
        <v>90.351287907691315</v>
      </c>
      <c r="U46" s="69">
        <f t="shared" si="111"/>
        <v>213.33140642836673</v>
      </c>
      <c r="W46" t="str">
        <f t="shared" ref="W46:W69" si="141">A46</f>
        <v>12 Other managers and proprietors</v>
      </c>
      <c r="X46" s="18">
        <f t="shared" si="112"/>
        <v>3.2025894421117385</v>
      </c>
      <c r="Y46" s="18">
        <f t="shared" si="112"/>
        <v>3.276173796488731</v>
      </c>
      <c r="Z46" s="18">
        <f t="shared" si="112"/>
        <v>3.3570533047845843</v>
      </c>
      <c r="AA46" s="18">
        <f t="shared" si="112"/>
        <v>3.3876978083395493</v>
      </c>
      <c r="AB46" s="18">
        <f t="shared" si="112"/>
        <v>3.6726198315002541</v>
      </c>
      <c r="AD46" s="68">
        <f t="shared" si="113"/>
        <v>36.18437963553778</v>
      </c>
      <c r="AE46" s="69">
        <f t="shared" si="114"/>
        <v>76.772895668481951</v>
      </c>
      <c r="AF46" s="69">
        <f t="shared" si="115"/>
        <v>112.95727530401973</v>
      </c>
      <c r="AH46" t="str">
        <f t="shared" ref="AH46:AH69" si="142">L46</f>
        <v>12 Other managers and proprietors</v>
      </c>
      <c r="AI46" s="18">
        <f t="shared" si="116"/>
        <v>2.9318645321122867</v>
      </c>
      <c r="AJ46" s="18">
        <f t="shared" si="116"/>
        <v>3.1460839212975844</v>
      </c>
      <c r="AK46" s="18">
        <f t="shared" si="116"/>
        <v>3.384602077960007</v>
      </c>
      <c r="AL46" s="18">
        <f t="shared" si="116"/>
        <v>3.3935070537775753</v>
      </c>
      <c r="AM46" s="18">
        <f t="shared" si="116"/>
        <v>3.8457303289701628</v>
      </c>
      <c r="AO46" s="68">
        <f t="shared" si="117"/>
        <v>26.622039101656259</v>
      </c>
      <c r="AP46" s="69">
        <f t="shared" si="118"/>
        <v>70.235807247842303</v>
      </c>
      <c r="AQ46" s="69">
        <f t="shared" si="119"/>
        <v>96.857846349498573</v>
      </c>
      <c r="AS46" t="str">
        <f t="shared" ref="AS46:AS69" si="143">W46</f>
        <v>12 Other managers and proprietors</v>
      </c>
      <c r="AT46" s="18">
        <f t="shared" si="120"/>
        <v>3.4128944254854869</v>
      </c>
      <c r="AU46" s="18">
        <f t="shared" si="120"/>
        <v>3.5978310531927264</v>
      </c>
      <c r="AV46" s="18">
        <f t="shared" si="120"/>
        <v>3.7607447959310889</v>
      </c>
      <c r="AW46" s="18">
        <f t="shared" si="120"/>
        <v>3.8247688328824303</v>
      </c>
      <c r="AX46" s="18">
        <f t="shared" si="120"/>
        <v>3.9717393253309807</v>
      </c>
      <c r="AZ46" s="68">
        <f t="shared" si="121"/>
        <v>27.337153771048879</v>
      </c>
      <c r="BA46" s="69">
        <f t="shared" si="122"/>
        <v>68.425670024668079</v>
      </c>
      <c r="BB46" s="69">
        <f t="shared" si="123"/>
        <v>95.76282379571694</v>
      </c>
      <c r="BD46" t="str">
        <f t="shared" ref="BD46:BD69" si="144">AH46</f>
        <v>12 Other managers and proprietors</v>
      </c>
      <c r="BE46" s="18">
        <f t="shared" si="124"/>
        <v>2.3956166604245261</v>
      </c>
      <c r="BF46" s="18">
        <f t="shared" si="124"/>
        <v>2.3218579955767016</v>
      </c>
      <c r="BG46" s="18">
        <f t="shared" si="124"/>
        <v>2.4207632675529163</v>
      </c>
      <c r="BH46" s="18">
        <f t="shared" si="124"/>
        <v>2.281591470586072</v>
      </c>
      <c r="BI46" s="18">
        <f t="shared" si="124"/>
        <v>2.3481569699442097</v>
      </c>
      <c r="BK46" s="68">
        <f t="shared" si="125"/>
        <v>2.1609255160975271</v>
      </c>
      <c r="BL46" s="69">
        <f t="shared" si="126"/>
        <v>46.625278477198599</v>
      </c>
      <c r="BM46" s="69">
        <f t="shared" si="127"/>
        <v>48.786203993296127</v>
      </c>
      <c r="BO46" t="str">
        <f t="shared" ref="BO46:BO69" si="145">AS46</f>
        <v>12 Other managers and proprietors</v>
      </c>
      <c r="BP46" s="18">
        <f t="shared" si="128"/>
        <v>2.4676491297314889</v>
      </c>
      <c r="BQ46" s="18">
        <f t="shared" si="128"/>
        <v>2.498601117418584</v>
      </c>
      <c r="BR46" s="18">
        <f t="shared" si="128"/>
        <v>2.8199994517580329</v>
      </c>
      <c r="BS46" s="18">
        <f t="shared" si="128"/>
        <v>2.7861702248830427</v>
      </c>
      <c r="BT46" s="18">
        <f t="shared" si="128"/>
        <v>2.9851097436764706</v>
      </c>
      <c r="BV46" s="68">
        <f t="shared" si="129"/>
        <v>-4.6546980887442321E-3</v>
      </c>
      <c r="BW46" s="69">
        <f t="shared" si="130"/>
        <v>59.329823730782074</v>
      </c>
      <c r="BX46" s="69">
        <f t="shared" si="131"/>
        <v>59.325169032693324</v>
      </c>
      <c r="BZ46" t="str">
        <f t="shared" ref="BZ46:BZ69" si="146">BD46</f>
        <v>12 Other managers and proprietors</v>
      </c>
      <c r="CA46" s="18">
        <f t="shared" si="132"/>
        <v>2.53315998529966</v>
      </c>
      <c r="CB46" s="18">
        <f t="shared" si="132"/>
        <v>2.7755628632880489</v>
      </c>
      <c r="CC46" s="18">
        <f t="shared" si="132"/>
        <v>3.0779836658581572</v>
      </c>
      <c r="CD46" s="18">
        <f t="shared" si="132"/>
        <v>3.1730445829459275</v>
      </c>
      <c r="CE46" s="18">
        <f t="shared" si="132"/>
        <v>3.681814984314534</v>
      </c>
      <c r="CG46" s="68">
        <f t="shared" si="133"/>
        <v>-33.895451599489952</v>
      </c>
      <c r="CH46" s="69">
        <f t="shared" si="134"/>
        <v>40.802074983488659</v>
      </c>
      <c r="CI46" s="69">
        <f t="shared" si="135"/>
        <v>6.9066233839987143</v>
      </c>
      <c r="CK46" t="str">
        <f t="shared" ref="CK46:CK69" si="147">BO46</f>
        <v>12 Other managers and proprietors</v>
      </c>
      <c r="CL46" s="18">
        <f t="shared" si="136"/>
        <v>2.2305079388414888</v>
      </c>
      <c r="CM46" s="18">
        <f t="shared" si="136"/>
        <v>2.4042429052069982</v>
      </c>
      <c r="CN46" s="18">
        <f t="shared" si="136"/>
        <v>2.5113754012809615</v>
      </c>
      <c r="CO46" s="18">
        <f t="shared" si="136"/>
        <v>2.7871390712095403</v>
      </c>
      <c r="CP46" s="18">
        <f t="shared" si="136"/>
        <v>3.066783925769502</v>
      </c>
      <c r="CR46" s="68">
        <f t="shared" si="137"/>
        <v>-50.470633825681809</v>
      </c>
      <c r="CS46" s="69">
        <f t="shared" si="138"/>
        <v>25.347059339046606</v>
      </c>
      <c r="CT46" s="69">
        <f t="shared" si="139"/>
        <v>-25.123574486635203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19.659484537789034</v>
      </c>
      <c r="C47" s="18">
        <f t="shared" si="104"/>
        <v>20.031281634697102</v>
      </c>
      <c r="D47" s="18">
        <f t="shared" si="104"/>
        <v>18.767680258958098</v>
      </c>
      <c r="E47" s="18">
        <f t="shared" si="104"/>
        <v>20.778258659753391</v>
      </c>
      <c r="F47" s="18">
        <f t="shared" si="104"/>
        <v>20.210441393886349</v>
      </c>
      <c r="H47" s="68">
        <f t="shared" si="105"/>
        <v>106.69500594058512</v>
      </c>
      <c r="I47" s="69">
        <f t="shared" si="106"/>
        <v>57.884557192635747</v>
      </c>
      <c r="J47" s="69">
        <f t="shared" si="107"/>
        <v>164.57956313322086</v>
      </c>
      <c r="L47" t="str">
        <f t="shared" si="140"/>
        <v>21 Science, research, engineering and technology professionals</v>
      </c>
      <c r="M47" s="18">
        <f t="shared" si="108"/>
        <v>10.782602141787903</v>
      </c>
      <c r="N47" s="18">
        <f t="shared" si="108"/>
        <v>10.954076668702214</v>
      </c>
      <c r="O47" s="18">
        <f t="shared" si="108"/>
        <v>10.459745704892422</v>
      </c>
      <c r="P47" s="18">
        <f t="shared" si="108"/>
        <v>12.405837815183613</v>
      </c>
      <c r="Q47" s="18">
        <f t="shared" si="108"/>
        <v>12.35407092527795</v>
      </c>
      <c r="S47" s="68">
        <f t="shared" si="109"/>
        <v>124.52610394357029</v>
      </c>
      <c r="T47" s="69">
        <f t="shared" si="110"/>
        <v>64.472253408903327</v>
      </c>
      <c r="U47" s="69">
        <f t="shared" si="111"/>
        <v>188.99835735247362</v>
      </c>
      <c r="W47" t="str">
        <f t="shared" si="141"/>
        <v>21 Science, research, engineering and technology professionals</v>
      </c>
      <c r="X47" s="18">
        <f t="shared" si="112"/>
        <v>10.086229385240546</v>
      </c>
      <c r="Y47" s="18">
        <f t="shared" si="112"/>
        <v>10.047293364062719</v>
      </c>
      <c r="Z47" s="18">
        <f t="shared" si="112"/>
        <v>10.02164983908771</v>
      </c>
      <c r="AA47" s="18">
        <f t="shared" si="112"/>
        <v>10.864686198526631</v>
      </c>
      <c r="AB47" s="18">
        <f t="shared" si="112"/>
        <v>9.9963999499251539</v>
      </c>
      <c r="AD47" s="68">
        <f t="shared" si="113"/>
        <v>24.169221560832831</v>
      </c>
      <c r="AE47" s="69">
        <f t="shared" si="114"/>
        <v>46.176424357810077</v>
      </c>
      <c r="AF47" s="69">
        <f t="shared" si="115"/>
        <v>70.345645918642902</v>
      </c>
      <c r="AH47" t="str">
        <f t="shared" si="142"/>
        <v>21 Science, research, engineering and technology professionals</v>
      </c>
      <c r="AI47" s="18">
        <f t="shared" si="116"/>
        <v>3.3264789172162668</v>
      </c>
      <c r="AJ47" s="18">
        <f t="shared" si="116"/>
        <v>3.3440130233637828</v>
      </c>
      <c r="AK47" s="18">
        <f t="shared" si="116"/>
        <v>3.452744462765224</v>
      </c>
      <c r="AL47" s="18">
        <f t="shared" si="116"/>
        <v>4.0222111713315991</v>
      </c>
      <c r="AM47" s="18">
        <f t="shared" si="116"/>
        <v>4.0030282511340225</v>
      </c>
      <c r="AO47" s="68">
        <f t="shared" si="117"/>
        <v>29.199939464879947</v>
      </c>
      <c r="AP47" s="69">
        <f t="shared" si="118"/>
        <v>45.048567534298847</v>
      </c>
      <c r="AQ47" s="69">
        <f t="shared" si="119"/>
        <v>74.248506999178801</v>
      </c>
      <c r="AS47" t="str">
        <f t="shared" si="143"/>
        <v>21 Science, research, engineering and technology professionals</v>
      </c>
      <c r="AT47" s="18">
        <f t="shared" si="120"/>
        <v>9.6583608507414542</v>
      </c>
      <c r="AU47" s="18">
        <f t="shared" si="120"/>
        <v>9.730506327784294</v>
      </c>
      <c r="AV47" s="18">
        <f t="shared" si="120"/>
        <v>9.9364947870650955</v>
      </c>
      <c r="AW47" s="18">
        <f t="shared" si="120"/>
        <v>10.24812851695695</v>
      </c>
      <c r="AX47" s="18">
        <f t="shared" si="120"/>
        <v>9.0547350144322323</v>
      </c>
      <c r="AZ47" s="68">
        <f t="shared" si="121"/>
        <v>9.8729539603839171</v>
      </c>
      <c r="BA47" s="69">
        <f t="shared" si="122"/>
        <v>38.353844601831213</v>
      </c>
      <c r="BB47" s="69">
        <f t="shared" si="123"/>
        <v>48.22679856221513</v>
      </c>
      <c r="BD47" t="str">
        <f t="shared" si="144"/>
        <v>21 Science, research, engineering and technology professionals</v>
      </c>
      <c r="BE47" s="18">
        <f t="shared" si="124"/>
        <v>3.4202781236369733</v>
      </c>
      <c r="BF47" s="18">
        <f t="shared" si="124"/>
        <v>3.8054513124984526</v>
      </c>
      <c r="BG47" s="18">
        <f t="shared" si="124"/>
        <v>4.2774684709856698</v>
      </c>
      <c r="BH47" s="18">
        <f t="shared" si="124"/>
        <v>4.8334287991693712</v>
      </c>
      <c r="BI47" s="18">
        <f t="shared" si="124"/>
        <v>5.1553747604427418</v>
      </c>
      <c r="BK47" s="68">
        <f t="shared" si="125"/>
        <v>26.935599395626479</v>
      </c>
      <c r="BL47" s="69">
        <f t="shared" si="126"/>
        <v>35.747075127930408</v>
      </c>
      <c r="BM47" s="69">
        <f t="shared" si="127"/>
        <v>62.682674523556891</v>
      </c>
      <c r="BO47" t="str">
        <f t="shared" si="145"/>
        <v>21 Science, research, engineering and technology professionals</v>
      </c>
      <c r="BP47" s="18">
        <f t="shared" si="128"/>
        <v>2.3532368919183826</v>
      </c>
      <c r="BQ47" s="18">
        <f t="shared" si="128"/>
        <v>2.4955445211859533</v>
      </c>
      <c r="BR47" s="18">
        <f t="shared" si="128"/>
        <v>2.9259525244601265</v>
      </c>
      <c r="BS47" s="18">
        <f t="shared" si="128"/>
        <v>3.2467185187434797</v>
      </c>
      <c r="BT47" s="18">
        <f t="shared" si="128"/>
        <v>3.4036600596656439</v>
      </c>
      <c r="BV47" s="68">
        <f t="shared" si="129"/>
        <v>9.8872764634031327</v>
      </c>
      <c r="BW47" s="69">
        <f t="shared" si="130"/>
        <v>39.480280386324168</v>
      </c>
      <c r="BX47" s="69">
        <f t="shared" si="131"/>
        <v>49.367556849727301</v>
      </c>
      <c r="BZ47" t="str">
        <f t="shared" si="146"/>
        <v>21 Science, research, engineering and technology professionals</v>
      </c>
      <c r="CA47" s="18">
        <f t="shared" si="132"/>
        <v>2.1740384710510301</v>
      </c>
      <c r="CB47" s="18">
        <f t="shared" si="132"/>
        <v>2.3909987968360102</v>
      </c>
      <c r="CC47" s="18">
        <f t="shared" si="132"/>
        <v>2.8598579067052987</v>
      </c>
      <c r="CD47" s="18">
        <f t="shared" si="132"/>
        <v>3.3865090046668103</v>
      </c>
      <c r="CE47" s="18">
        <f t="shared" si="132"/>
        <v>3.8553840252862264</v>
      </c>
      <c r="CG47" s="68">
        <f t="shared" si="133"/>
        <v>-25.499552648976131</v>
      </c>
      <c r="CH47" s="69">
        <f t="shared" si="134"/>
        <v>29.274116967963014</v>
      </c>
      <c r="CI47" s="69">
        <f t="shared" si="135"/>
        <v>3.7745643189868874</v>
      </c>
      <c r="CK47" t="str">
        <f t="shared" si="147"/>
        <v>21 Science, research, engineering and technology professionals</v>
      </c>
      <c r="CL47" s="18">
        <f t="shared" si="136"/>
        <v>1.3496272254302262</v>
      </c>
      <c r="CM47" s="18">
        <f t="shared" si="136"/>
        <v>1.8569813338850012</v>
      </c>
      <c r="CN47" s="18">
        <f t="shared" si="136"/>
        <v>2.171769977573013</v>
      </c>
      <c r="CO47" s="18">
        <f t="shared" si="136"/>
        <v>3.07588723983379</v>
      </c>
      <c r="CP47" s="18">
        <f t="shared" si="136"/>
        <v>3.7778911799518089</v>
      </c>
      <c r="CR47" s="68">
        <f t="shared" si="137"/>
        <v>-29.44515418462078</v>
      </c>
      <c r="CS47" s="69">
        <f t="shared" si="138"/>
        <v>25.986346679486111</v>
      </c>
      <c r="CT47" s="69">
        <f t="shared" si="139"/>
        <v>-3.4588075051346707</v>
      </c>
    </row>
    <row r="48" spans="1:98" x14ac:dyDescent="0.2">
      <c r="A48" t="str">
        <f t="shared" si="103"/>
        <v>22 Health professionals</v>
      </c>
      <c r="B48" s="18">
        <f t="shared" si="104"/>
        <v>18.324423478923823</v>
      </c>
      <c r="C48" s="18">
        <f t="shared" si="104"/>
        <v>21.321032418323846</v>
      </c>
      <c r="D48" s="18">
        <f t="shared" si="104"/>
        <v>21.365753682188963</v>
      </c>
      <c r="E48" s="18">
        <f t="shared" si="104"/>
        <v>21.56631042204264</v>
      </c>
      <c r="F48" s="18">
        <f t="shared" si="104"/>
        <v>21.708606159101578</v>
      </c>
      <c r="H48" s="68">
        <f t="shared" si="105"/>
        <v>95.019708631264947</v>
      </c>
      <c r="I48" s="69">
        <f t="shared" si="106"/>
        <v>70.411155558870007</v>
      </c>
      <c r="J48" s="69">
        <f t="shared" si="107"/>
        <v>165.43086419013497</v>
      </c>
      <c r="L48" t="str">
        <f t="shared" si="140"/>
        <v>22 Health professionals</v>
      </c>
      <c r="M48" s="18">
        <f t="shared" si="108"/>
        <v>8.3699945454733928</v>
      </c>
      <c r="N48" s="18">
        <f t="shared" si="108"/>
        <v>9.5122675073497014</v>
      </c>
      <c r="O48" s="18">
        <f t="shared" si="108"/>
        <v>9.4160310781335141</v>
      </c>
      <c r="P48" s="18">
        <f t="shared" si="108"/>
        <v>8.7520311410962126</v>
      </c>
      <c r="Q48" s="18">
        <f t="shared" si="108"/>
        <v>8.3839612432109369</v>
      </c>
      <c r="S48" s="68">
        <f t="shared" si="109"/>
        <v>69.261916922569227</v>
      </c>
      <c r="T48" s="69">
        <f t="shared" si="110"/>
        <v>66.402479039264435</v>
      </c>
      <c r="U48" s="69">
        <f t="shared" si="111"/>
        <v>135.66439596183369</v>
      </c>
      <c r="W48" t="str">
        <f t="shared" si="141"/>
        <v>22 Health professionals</v>
      </c>
      <c r="X48" s="18">
        <f t="shared" si="112"/>
        <v>8.5975813687212703</v>
      </c>
      <c r="Y48" s="18">
        <f t="shared" si="112"/>
        <v>9.5692222455799651</v>
      </c>
      <c r="Z48" s="18">
        <f t="shared" si="112"/>
        <v>9.1155126774377369</v>
      </c>
      <c r="AA48" s="18">
        <f t="shared" si="112"/>
        <v>8.3359894176955081</v>
      </c>
      <c r="AB48" s="18">
        <f t="shared" si="112"/>
        <v>7.4137236965963114</v>
      </c>
      <c r="AD48" s="68">
        <f t="shared" si="113"/>
        <v>1.2429650948449298</v>
      </c>
      <c r="AE48" s="69">
        <f t="shared" si="114"/>
        <v>57.73574731954951</v>
      </c>
      <c r="AF48" s="69">
        <f t="shared" si="115"/>
        <v>58.978712414394444</v>
      </c>
      <c r="AH48" t="str">
        <f t="shared" si="142"/>
        <v>22 Health professionals</v>
      </c>
      <c r="AI48" s="18">
        <f t="shared" si="116"/>
        <v>14.235710473657656</v>
      </c>
      <c r="AJ48" s="18">
        <f t="shared" si="116"/>
        <v>11.920182002219285</v>
      </c>
      <c r="AK48" s="18">
        <f t="shared" si="116"/>
        <v>10.433984976161076</v>
      </c>
      <c r="AL48" s="18">
        <f t="shared" si="116"/>
        <v>5.6068856345939784</v>
      </c>
      <c r="AM48" s="18">
        <f t="shared" si="116"/>
        <v>1.9483599350724923</v>
      </c>
      <c r="AO48" s="68">
        <f t="shared" si="117"/>
        <v>-79.190718947493522</v>
      </c>
      <c r="AP48" s="69">
        <f t="shared" si="118"/>
        <v>18.31533306548803</v>
      </c>
      <c r="AQ48" s="69">
        <f t="shared" si="119"/>
        <v>-60.875385882005496</v>
      </c>
      <c r="AS48" t="str">
        <f t="shared" si="143"/>
        <v>22 Health professionals</v>
      </c>
      <c r="AT48" s="18">
        <f t="shared" si="120"/>
        <v>1.8087007850223435</v>
      </c>
      <c r="AU48" s="18">
        <f t="shared" si="120"/>
        <v>2.0206547151366205</v>
      </c>
      <c r="AV48" s="18">
        <f t="shared" si="120"/>
        <v>2.1210649156853303</v>
      </c>
      <c r="AW48" s="18">
        <f t="shared" si="120"/>
        <v>2.0168238449063622</v>
      </c>
      <c r="AX48" s="18">
        <f t="shared" si="120"/>
        <v>1.8572220662620038</v>
      </c>
      <c r="AZ48" s="68">
        <f t="shared" si="121"/>
        <v>5.5742826443343478</v>
      </c>
      <c r="BA48" s="69">
        <f t="shared" si="122"/>
        <v>51.960730020476333</v>
      </c>
      <c r="BB48" s="69">
        <f t="shared" si="123"/>
        <v>57.535012664810672</v>
      </c>
      <c r="BD48" t="str">
        <f t="shared" si="144"/>
        <v>22 Health professionals</v>
      </c>
      <c r="BE48" s="18">
        <f t="shared" si="124"/>
        <v>2.1347823921612337</v>
      </c>
      <c r="BF48" s="18">
        <f t="shared" si="124"/>
        <v>2.5923044860696449</v>
      </c>
      <c r="BG48" s="18">
        <f t="shared" si="124"/>
        <v>2.4853612674463479</v>
      </c>
      <c r="BH48" s="18">
        <f t="shared" si="124"/>
        <v>2.4596444995843618</v>
      </c>
      <c r="BI48" s="18">
        <f t="shared" si="124"/>
        <v>2.3266799496015653</v>
      </c>
      <c r="BK48" s="68">
        <f t="shared" si="125"/>
        <v>-1.4044905055566281</v>
      </c>
      <c r="BL48" s="69">
        <f t="shared" si="126"/>
        <v>56.672474323204213</v>
      </c>
      <c r="BM48" s="69">
        <f t="shared" si="127"/>
        <v>55.267983817647583</v>
      </c>
      <c r="BO48" t="str">
        <f t="shared" si="145"/>
        <v>22 Health professionals</v>
      </c>
      <c r="BP48" s="18">
        <f t="shared" si="128"/>
        <v>1.6841657078691168</v>
      </c>
      <c r="BQ48" s="18">
        <f t="shared" si="128"/>
        <v>1.9246251827321381</v>
      </c>
      <c r="BR48" s="18">
        <f t="shared" si="128"/>
        <v>1.8522073876290437</v>
      </c>
      <c r="BS48" s="18">
        <f t="shared" si="128"/>
        <v>1.7698444550086117</v>
      </c>
      <c r="BT48" s="18">
        <f t="shared" si="128"/>
        <v>1.63280347479141</v>
      </c>
      <c r="BV48" s="68">
        <f t="shared" si="129"/>
        <v>-16.725351130286235</v>
      </c>
      <c r="BW48" s="69">
        <f t="shared" si="130"/>
        <v>50.209146006584028</v>
      </c>
      <c r="BX48" s="69">
        <f t="shared" si="131"/>
        <v>33.483794876297793</v>
      </c>
      <c r="BZ48" t="str">
        <f t="shared" si="146"/>
        <v>22 Health professionals</v>
      </c>
      <c r="CA48" s="18">
        <f t="shared" si="132"/>
        <v>1.3323454029727444</v>
      </c>
      <c r="CB48" s="18">
        <f t="shared" si="132"/>
        <v>1.6581109614169292</v>
      </c>
      <c r="CC48" s="18">
        <f t="shared" si="132"/>
        <v>1.4018338741606022</v>
      </c>
      <c r="CD48" s="18">
        <f t="shared" si="132"/>
        <v>1.3044734072542994</v>
      </c>
      <c r="CE48" s="18">
        <f t="shared" si="132"/>
        <v>1.0111975188364593</v>
      </c>
      <c r="CG48" s="68">
        <f t="shared" si="133"/>
        <v>-60.13652654445675</v>
      </c>
      <c r="CH48" s="69">
        <f t="shared" si="134"/>
        <v>29.537807057761217</v>
      </c>
      <c r="CI48" s="69">
        <f t="shared" si="135"/>
        <v>-30.598719486695529</v>
      </c>
      <c r="CK48" t="str">
        <f t="shared" si="147"/>
        <v>22 Health professionals</v>
      </c>
      <c r="CL48" s="18">
        <f t="shared" si="136"/>
        <v>0.50010527084495193</v>
      </c>
      <c r="CM48" s="18">
        <f t="shared" si="136"/>
        <v>0.71800660783557579</v>
      </c>
      <c r="CN48" s="18">
        <f t="shared" si="136"/>
        <v>0.91051547099809804</v>
      </c>
      <c r="CO48" s="18">
        <f t="shared" si="136"/>
        <v>0.94028385503528011</v>
      </c>
      <c r="CP48" s="18">
        <f t="shared" si="136"/>
        <v>1.2672963996497264</v>
      </c>
      <c r="CR48" s="68">
        <f t="shared" si="137"/>
        <v>-43.547640349751063</v>
      </c>
      <c r="CS48" s="69">
        <f t="shared" si="138"/>
        <v>29.014636329186754</v>
      </c>
      <c r="CT48" s="69">
        <f t="shared" si="139"/>
        <v>-14.533004020564311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28.306223073105048</v>
      </c>
      <c r="C49" s="18">
        <f t="shared" si="104"/>
        <v>24.184511181925576</v>
      </c>
      <c r="D49" s="18">
        <f t="shared" si="104"/>
        <v>25.815333197647018</v>
      </c>
      <c r="E49" s="18">
        <f t="shared" si="104"/>
        <v>22.917180908377972</v>
      </c>
      <c r="F49" s="18">
        <f t="shared" si="104"/>
        <v>19.633067033034528</v>
      </c>
      <c r="H49" s="68">
        <f t="shared" si="105"/>
        <v>45.973894662638479</v>
      </c>
      <c r="I49" s="69">
        <f t="shared" si="106"/>
        <v>60.724776522170401</v>
      </c>
      <c r="J49" s="69">
        <f t="shared" si="107"/>
        <v>106.69867118480887</v>
      </c>
      <c r="L49" t="str">
        <f t="shared" si="140"/>
        <v>23 Teaching and other educational professionals</v>
      </c>
      <c r="M49" s="18">
        <f t="shared" si="108"/>
        <v>23.302576290931025</v>
      </c>
      <c r="N49" s="18">
        <f t="shared" si="108"/>
        <v>20.191720382060581</v>
      </c>
      <c r="O49" s="18">
        <f t="shared" si="108"/>
        <v>21.217526926220412</v>
      </c>
      <c r="P49" s="18">
        <f t="shared" si="108"/>
        <v>18.848799597456267</v>
      </c>
      <c r="Q49" s="18">
        <f t="shared" si="108"/>
        <v>15.8565298129165</v>
      </c>
      <c r="S49" s="68">
        <f t="shared" si="109"/>
        <v>42.066363113067588</v>
      </c>
      <c r="T49" s="69">
        <f t="shared" si="110"/>
        <v>61.512147801135129</v>
      </c>
      <c r="U49" s="69">
        <f t="shared" si="111"/>
        <v>103.57851091420274</v>
      </c>
      <c r="W49" t="str">
        <f t="shared" si="141"/>
        <v>23 Teaching and other educational professionals</v>
      </c>
      <c r="X49" s="18">
        <f t="shared" si="112"/>
        <v>7.283891039697826</v>
      </c>
      <c r="Y49" s="18">
        <f t="shared" si="112"/>
        <v>5.3753067640152103</v>
      </c>
      <c r="Z49" s="18">
        <f t="shared" si="112"/>
        <v>5.4633226341729886</v>
      </c>
      <c r="AA49" s="18">
        <f t="shared" si="112"/>
        <v>3.9241069556827353</v>
      </c>
      <c r="AB49" s="18">
        <f t="shared" si="112"/>
        <v>2.4203376325232182</v>
      </c>
      <c r="AD49" s="68">
        <f t="shared" si="113"/>
        <v>-44.852140033130219</v>
      </c>
      <c r="AE49" s="69">
        <f t="shared" si="114"/>
        <v>38.962922653058037</v>
      </c>
      <c r="AF49" s="69">
        <f t="shared" si="115"/>
        <v>-5.8892173800721865</v>
      </c>
      <c r="AH49" t="str">
        <f t="shared" si="142"/>
        <v>23 Teaching and other educational professionals</v>
      </c>
      <c r="AI49" s="18">
        <f t="shared" si="116"/>
        <v>3.2357579073177218</v>
      </c>
      <c r="AJ49" s="18">
        <f t="shared" si="116"/>
        <v>1.6673824307213831</v>
      </c>
      <c r="AK49" s="18">
        <f t="shared" si="116"/>
        <v>1.5021920795482055</v>
      </c>
      <c r="AL49" s="18">
        <f t="shared" si="116"/>
        <v>0.83042616316469586</v>
      </c>
      <c r="AM49" s="18">
        <f t="shared" si="116"/>
        <v>0.75058539951581471</v>
      </c>
      <c r="AO49" s="68">
        <f t="shared" si="117"/>
        <v>-44.318267843060852</v>
      </c>
      <c r="AP49" s="69">
        <f t="shared" si="118"/>
        <v>17.397074603823604</v>
      </c>
      <c r="AQ49" s="69">
        <f t="shared" si="119"/>
        <v>-26.921193239237251</v>
      </c>
      <c r="AS49" t="str">
        <f t="shared" si="143"/>
        <v>23 Teaching and other educational professionals</v>
      </c>
      <c r="AT49" s="18">
        <f t="shared" si="120"/>
        <v>0.80143865365906952</v>
      </c>
      <c r="AU49" s="18">
        <f t="shared" si="120"/>
        <v>0.72745117009642091</v>
      </c>
      <c r="AV49" s="18">
        <f t="shared" si="120"/>
        <v>0.76480253171138324</v>
      </c>
      <c r="AW49" s="18">
        <f t="shared" si="120"/>
        <v>0.5736420184793134</v>
      </c>
      <c r="AX49" s="18">
        <f t="shared" si="120"/>
        <v>0.4303354682849363</v>
      </c>
      <c r="AZ49" s="68">
        <f t="shared" si="121"/>
        <v>-32.156836642910335</v>
      </c>
      <c r="BA49" s="69">
        <f t="shared" si="122"/>
        <v>37.94236145180944</v>
      </c>
      <c r="BB49" s="69">
        <f t="shared" si="123"/>
        <v>5.7855248088991011</v>
      </c>
      <c r="BD49" t="str">
        <f t="shared" si="144"/>
        <v>23 Teaching and other educational professionals</v>
      </c>
      <c r="BE49" s="18">
        <f t="shared" si="124"/>
        <v>0.82987707663853094</v>
      </c>
      <c r="BF49" s="18">
        <f t="shared" si="124"/>
        <v>0.75756542446160824</v>
      </c>
      <c r="BG49" s="18">
        <f t="shared" si="124"/>
        <v>0.86530860364052786</v>
      </c>
      <c r="BH49" s="18">
        <f t="shared" si="124"/>
        <v>0.7593023041474567</v>
      </c>
      <c r="BI49" s="18">
        <f t="shared" si="124"/>
        <v>0.77066451102831779</v>
      </c>
      <c r="BK49" s="68">
        <f t="shared" si="125"/>
        <v>-6.1996729613558399</v>
      </c>
      <c r="BL49" s="69">
        <f t="shared" si="126"/>
        <v>40.787464632801296</v>
      </c>
      <c r="BM49" s="69">
        <f t="shared" si="127"/>
        <v>34.587791671445459</v>
      </c>
      <c r="BO49" t="str">
        <f t="shared" si="145"/>
        <v>23 Teaching and other educational professionals</v>
      </c>
      <c r="BP49" s="18">
        <f t="shared" si="128"/>
        <v>0.70713943777513011</v>
      </c>
      <c r="BQ49" s="18">
        <f t="shared" si="128"/>
        <v>0.65149012979448828</v>
      </c>
      <c r="BR49" s="18">
        <f t="shared" si="128"/>
        <v>0.69149345590625511</v>
      </c>
      <c r="BS49" s="18">
        <f t="shared" si="128"/>
        <v>0.59423439734878791</v>
      </c>
      <c r="BT49" s="18">
        <f t="shared" si="128"/>
        <v>0.53124438607552149</v>
      </c>
      <c r="BV49" s="68">
        <f t="shared" si="129"/>
        <v>-27.427048568263977</v>
      </c>
      <c r="BW49" s="69">
        <f t="shared" si="130"/>
        <v>44.019602840344859</v>
      </c>
      <c r="BX49" s="69">
        <f t="shared" si="131"/>
        <v>16.592554272080879</v>
      </c>
      <c r="BZ49" t="str">
        <f t="shared" si="146"/>
        <v>23 Teaching and other educational professionals</v>
      </c>
      <c r="CA49" s="18">
        <f t="shared" si="132"/>
        <v>0.68772218233096249</v>
      </c>
      <c r="CB49" s="18">
        <f t="shared" si="132"/>
        <v>0.67056229854527472</v>
      </c>
      <c r="CC49" s="18">
        <f t="shared" si="132"/>
        <v>0.74966131267916436</v>
      </c>
      <c r="CD49" s="18">
        <f t="shared" si="132"/>
        <v>0.67858851964719735</v>
      </c>
      <c r="CE49" s="18">
        <f t="shared" si="132"/>
        <v>0.62354975192535989</v>
      </c>
      <c r="CG49" s="68">
        <f t="shared" si="133"/>
        <v>-54.033471685894938</v>
      </c>
      <c r="CH49" s="69">
        <f t="shared" si="134"/>
        <v>32.965828357211777</v>
      </c>
      <c r="CI49" s="69">
        <f t="shared" si="135"/>
        <v>-21.067643328683161</v>
      </c>
      <c r="CK49" t="str">
        <f t="shared" si="147"/>
        <v>23 Teaching and other educational professionals</v>
      </c>
      <c r="CL49" s="18">
        <f t="shared" si="136"/>
        <v>0.3672334048221812</v>
      </c>
      <c r="CM49" s="18">
        <f t="shared" si="136"/>
        <v>0.4247701622798693</v>
      </c>
      <c r="CN49" s="18">
        <f t="shared" si="136"/>
        <v>0.60451942952346027</v>
      </c>
      <c r="CO49" s="18">
        <f t="shared" si="136"/>
        <v>0.63752574735595335</v>
      </c>
      <c r="CP49" s="18">
        <f t="shared" si="136"/>
        <v>0.81912415394026838</v>
      </c>
      <c r="CR49" s="68">
        <f t="shared" si="137"/>
        <v>-45.042028226049752</v>
      </c>
      <c r="CS49" s="69">
        <f t="shared" si="138"/>
        <v>29.757707648844601</v>
      </c>
      <c r="CT49" s="69">
        <f t="shared" si="139"/>
        <v>-15.284320577205152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6.5076364310837507</v>
      </c>
      <c r="C50" s="18">
        <f t="shared" si="104"/>
        <v>6.8704318110458846</v>
      </c>
      <c r="D50" s="18">
        <f t="shared" si="104"/>
        <v>7.1672621019635052</v>
      </c>
      <c r="E50" s="18">
        <f t="shared" si="104"/>
        <v>7.2330163371312555</v>
      </c>
      <c r="F50" s="18">
        <f t="shared" si="104"/>
        <v>7.5329185078217371</v>
      </c>
      <c r="H50" s="68">
        <f t="shared" si="105"/>
        <v>101.73198570117201</v>
      </c>
      <c r="I50" s="69">
        <f t="shared" si="106"/>
        <v>70.851836868324199</v>
      </c>
      <c r="J50" s="69">
        <f t="shared" si="107"/>
        <v>172.58382256949619</v>
      </c>
      <c r="L50" t="str">
        <f t="shared" si="140"/>
        <v>24 Business, media and public service professionals</v>
      </c>
      <c r="M50" s="18">
        <f t="shared" si="108"/>
        <v>11.926194590496502</v>
      </c>
      <c r="N50" s="18">
        <f t="shared" si="108"/>
        <v>12.862874815093249</v>
      </c>
      <c r="O50" s="18">
        <f t="shared" si="108"/>
        <v>12.919247427920014</v>
      </c>
      <c r="P50" s="18">
        <f t="shared" si="108"/>
        <v>12.474378795420316</v>
      </c>
      <c r="Q50" s="18">
        <f t="shared" si="108"/>
        <v>11.782879831434773</v>
      </c>
      <c r="S50" s="68">
        <f t="shared" si="109"/>
        <v>73.377249499874253</v>
      </c>
      <c r="T50" s="69">
        <f t="shared" si="110"/>
        <v>64.721295254163152</v>
      </c>
      <c r="U50" s="69">
        <f t="shared" si="111"/>
        <v>138.09854475403739</v>
      </c>
      <c r="W50" t="str">
        <f t="shared" si="141"/>
        <v>24 Business, media and public service professionals</v>
      </c>
      <c r="X50" s="18">
        <f t="shared" si="112"/>
        <v>10.317164036312073</v>
      </c>
      <c r="Y50" s="18">
        <f t="shared" si="112"/>
        <v>10.795343740584782</v>
      </c>
      <c r="Z50" s="18">
        <f t="shared" si="112"/>
        <v>11.403221056760096</v>
      </c>
      <c r="AA50" s="18">
        <f t="shared" si="112"/>
        <v>10.671173298468545</v>
      </c>
      <c r="AB50" s="18">
        <f t="shared" si="112"/>
        <v>9.8161174848637032</v>
      </c>
      <c r="AD50" s="68">
        <f t="shared" si="113"/>
        <v>7.1573002281723976</v>
      </c>
      <c r="AE50" s="69">
        <f t="shared" si="114"/>
        <v>53.462448808303122</v>
      </c>
      <c r="AF50" s="69">
        <f t="shared" si="115"/>
        <v>60.619749036475525</v>
      </c>
      <c r="AH50" t="str">
        <f t="shared" si="142"/>
        <v>24 Business, media and public service professionals</v>
      </c>
      <c r="AI50" s="18">
        <f t="shared" si="116"/>
        <v>3.8024894194275758</v>
      </c>
      <c r="AJ50" s="18">
        <f t="shared" si="116"/>
        <v>3.8571986280419654</v>
      </c>
      <c r="AK50" s="18">
        <f t="shared" si="116"/>
        <v>4.1360763462065515</v>
      </c>
      <c r="AL50" s="18">
        <f t="shared" si="116"/>
        <v>3.8019862015045529</v>
      </c>
      <c r="AM50" s="18">
        <f t="shared" si="116"/>
        <v>3.5333371430372704</v>
      </c>
      <c r="AO50" s="68">
        <f t="shared" si="117"/>
        <v>-4.8005093682687967</v>
      </c>
      <c r="AP50" s="69">
        <f t="shared" si="118"/>
        <v>35.571359348119607</v>
      </c>
      <c r="AQ50" s="69">
        <f t="shared" si="119"/>
        <v>30.770849979850812</v>
      </c>
      <c r="AS50" t="str">
        <f t="shared" si="143"/>
        <v>24 Business, media and public service professionals</v>
      </c>
      <c r="AT50" s="18">
        <f t="shared" si="120"/>
        <v>5.66777847263835</v>
      </c>
      <c r="AU50" s="18">
        <f t="shared" si="120"/>
        <v>5.8534164361680139</v>
      </c>
      <c r="AV50" s="18">
        <f t="shared" si="120"/>
        <v>6.3414037479846943</v>
      </c>
      <c r="AW50" s="18">
        <f t="shared" si="120"/>
        <v>6.1433041271059494</v>
      </c>
      <c r="AX50" s="18">
        <f t="shared" si="120"/>
        <v>5.841259531241719</v>
      </c>
      <c r="AZ50" s="68">
        <f t="shared" si="121"/>
        <v>11.062990264716566</v>
      </c>
      <c r="BA50" s="69">
        <f t="shared" si="122"/>
        <v>50.40648482740523</v>
      </c>
      <c r="BB50" s="69">
        <f t="shared" si="123"/>
        <v>61.469475092121797</v>
      </c>
      <c r="BD50" t="str">
        <f t="shared" si="144"/>
        <v>24 Business, media and public service professionals</v>
      </c>
      <c r="BE50" s="18">
        <f t="shared" si="124"/>
        <v>3.2072281454898315</v>
      </c>
      <c r="BF50" s="18">
        <f t="shared" si="124"/>
        <v>3.643929175432381</v>
      </c>
      <c r="BG50" s="18">
        <f t="shared" si="124"/>
        <v>4.2298159920119192</v>
      </c>
      <c r="BH50" s="18">
        <f t="shared" si="124"/>
        <v>4.2878212799503324</v>
      </c>
      <c r="BI50" s="18">
        <f t="shared" si="124"/>
        <v>4.6447363161403183</v>
      </c>
      <c r="BK50" s="68">
        <f t="shared" si="125"/>
        <v>15.651056165982746</v>
      </c>
      <c r="BL50" s="69">
        <f t="shared" si="126"/>
        <v>45.741267587771809</v>
      </c>
      <c r="BM50" s="69">
        <f t="shared" si="127"/>
        <v>61.392323753754553</v>
      </c>
      <c r="BO50" t="str">
        <f t="shared" si="145"/>
        <v>24 Business, media and public service professionals</v>
      </c>
      <c r="BP50" s="18">
        <f t="shared" si="128"/>
        <v>2.3468950381906977</v>
      </c>
      <c r="BQ50" s="18">
        <f t="shared" si="128"/>
        <v>2.5072323390128064</v>
      </c>
      <c r="BR50" s="18">
        <f t="shared" si="128"/>
        <v>2.84815071114443</v>
      </c>
      <c r="BS50" s="18">
        <f t="shared" si="128"/>
        <v>2.6926353070951667</v>
      </c>
      <c r="BT50" s="18">
        <f t="shared" si="128"/>
        <v>2.6677986774067302</v>
      </c>
      <c r="BV50" s="68">
        <f t="shared" si="129"/>
        <v>-11.517253888329289</v>
      </c>
      <c r="BW50" s="69">
        <f t="shared" si="130"/>
        <v>41.853422906151508</v>
      </c>
      <c r="BX50" s="69">
        <f t="shared" si="131"/>
        <v>30.336169017822222</v>
      </c>
      <c r="BZ50" t="str">
        <f t="shared" si="146"/>
        <v>24 Business, media and public service professionals</v>
      </c>
      <c r="CA50" s="18">
        <f t="shared" si="132"/>
        <v>2.1429227139562341</v>
      </c>
      <c r="CB50" s="18">
        <f t="shared" si="132"/>
        <v>2.4815039165141517</v>
      </c>
      <c r="CC50" s="18">
        <f t="shared" si="132"/>
        <v>2.8725629280528775</v>
      </c>
      <c r="CD50" s="18">
        <f t="shared" si="132"/>
        <v>2.8308031185271121</v>
      </c>
      <c r="CE50" s="18">
        <f t="shared" si="132"/>
        <v>2.9243691158458702</v>
      </c>
      <c r="CG50" s="68">
        <f t="shared" si="133"/>
        <v>-43.740181095152167</v>
      </c>
      <c r="CH50" s="69">
        <f t="shared" si="134"/>
        <v>30.490726445188038</v>
      </c>
      <c r="CI50" s="69">
        <f t="shared" si="135"/>
        <v>-13.249454649964129</v>
      </c>
      <c r="CK50" t="str">
        <f t="shared" si="147"/>
        <v>24 Business, media and public service professionals</v>
      </c>
      <c r="CL50" s="18">
        <f t="shared" si="136"/>
        <v>1.2978356957834889</v>
      </c>
      <c r="CM50" s="18">
        <f t="shared" si="136"/>
        <v>1.7141747510196421</v>
      </c>
      <c r="CN50" s="18">
        <f t="shared" si="136"/>
        <v>2.103172837411329</v>
      </c>
      <c r="CO50" s="18">
        <f t="shared" si="136"/>
        <v>2.3966953688350912</v>
      </c>
      <c r="CP50" s="18">
        <f t="shared" si="136"/>
        <v>2.8818573707655344</v>
      </c>
      <c r="CR50" s="68">
        <f t="shared" si="137"/>
        <v>-44.423813046322508</v>
      </c>
      <c r="CS50" s="69">
        <f t="shared" si="138"/>
        <v>25.633437798272645</v>
      </c>
      <c r="CT50" s="69">
        <f t="shared" si="139"/>
        <v>-18.790375248049862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2.1181739342689565</v>
      </c>
      <c r="C51" s="18">
        <f t="shared" si="104"/>
        <v>2.2893684921749249</v>
      </c>
      <c r="D51" s="18">
        <f t="shared" si="104"/>
        <v>2.2217444712950609</v>
      </c>
      <c r="E51" s="18">
        <f t="shared" si="104"/>
        <v>2.1487135910071138</v>
      </c>
      <c r="F51" s="18">
        <f t="shared" si="104"/>
        <v>2.4085902675664368</v>
      </c>
      <c r="H51" s="68">
        <f t="shared" si="105"/>
        <v>108.08156227342415</v>
      </c>
      <c r="I51" s="69">
        <f t="shared" si="106"/>
        <v>65.471085625885934</v>
      </c>
      <c r="J51" s="69">
        <f t="shared" si="107"/>
        <v>173.55264789931007</v>
      </c>
      <c r="L51" t="str">
        <f t="shared" si="140"/>
        <v>31 Science, engineering and technology associate professionals</v>
      </c>
      <c r="M51" s="18">
        <f t="shared" si="108"/>
        <v>2.0361387569496969</v>
      </c>
      <c r="N51" s="18">
        <f t="shared" si="108"/>
        <v>2.1234663991475742</v>
      </c>
      <c r="O51" s="18">
        <f t="shared" si="108"/>
        <v>2.0305574641431194</v>
      </c>
      <c r="P51" s="18">
        <f t="shared" si="108"/>
        <v>1.8183351185946595</v>
      </c>
      <c r="Q51" s="18">
        <f t="shared" si="108"/>
        <v>1.7548921765186329</v>
      </c>
      <c r="S51" s="68">
        <f t="shared" si="109"/>
        <v>64.290718794827413</v>
      </c>
      <c r="T51" s="69">
        <f t="shared" si="110"/>
        <v>52.706196970346575</v>
      </c>
      <c r="U51" s="69">
        <f t="shared" si="111"/>
        <v>116.99691576517399</v>
      </c>
      <c r="W51" t="str">
        <f t="shared" si="141"/>
        <v>31 Science, engineering and technology associate professionals</v>
      </c>
      <c r="X51" s="18">
        <f t="shared" si="112"/>
        <v>2.3066709887197452</v>
      </c>
      <c r="Y51" s="18">
        <f t="shared" si="112"/>
        <v>2.4283448786495141</v>
      </c>
      <c r="Z51" s="18">
        <f t="shared" si="112"/>
        <v>2.4092546038252642</v>
      </c>
      <c r="AA51" s="18">
        <f t="shared" si="112"/>
        <v>2.1783544072075998</v>
      </c>
      <c r="AB51" s="18">
        <f t="shared" si="112"/>
        <v>2.1058574335813551</v>
      </c>
      <c r="AD51" s="68">
        <f t="shared" si="113"/>
        <v>8.8067473108308807</v>
      </c>
      <c r="AE51" s="69">
        <f t="shared" si="114"/>
        <v>44.548814752779208</v>
      </c>
      <c r="AF51" s="69">
        <f t="shared" si="115"/>
        <v>53.355562063610094</v>
      </c>
      <c r="AH51" t="str">
        <f t="shared" si="142"/>
        <v>31 Science, engineering and technology associate professionals</v>
      </c>
      <c r="AI51" s="18">
        <f t="shared" si="116"/>
        <v>1.2492714532013891</v>
      </c>
      <c r="AJ51" s="18">
        <f t="shared" si="116"/>
        <v>1.4726439903374824</v>
      </c>
      <c r="AK51" s="18">
        <f t="shared" si="116"/>
        <v>1.5655434820138912</v>
      </c>
      <c r="AL51" s="18">
        <f t="shared" si="116"/>
        <v>1.6180087455064533</v>
      </c>
      <c r="AM51" s="18">
        <f t="shared" si="116"/>
        <v>1.8815102641098602</v>
      </c>
      <c r="AO51" s="68">
        <f t="shared" si="117"/>
        <v>33.930518437376037</v>
      </c>
      <c r="AP51" s="69">
        <f t="shared" si="118"/>
        <v>51.758258399441004</v>
      </c>
      <c r="AQ51" s="69">
        <f t="shared" si="119"/>
        <v>85.688776836817055</v>
      </c>
      <c r="AS51" t="str">
        <f t="shared" si="143"/>
        <v>31 Science, engineering and technology associate professionals</v>
      </c>
      <c r="AT51" s="18">
        <f t="shared" si="120"/>
        <v>3.511494890471778</v>
      </c>
      <c r="AU51" s="18">
        <f t="shared" si="120"/>
        <v>3.4200434392453198</v>
      </c>
      <c r="AV51" s="18">
        <f t="shared" si="120"/>
        <v>3.4026455709272332</v>
      </c>
      <c r="AW51" s="18">
        <f t="shared" si="120"/>
        <v>2.7879917207493641</v>
      </c>
      <c r="AX51" s="18">
        <f t="shared" si="120"/>
        <v>2.3878161005344807</v>
      </c>
      <c r="AZ51" s="68">
        <f t="shared" si="121"/>
        <v>-15.387909225195214</v>
      </c>
      <c r="BA51" s="69">
        <f t="shared" si="122"/>
        <v>32.388036359810513</v>
      </c>
      <c r="BB51" s="69">
        <f t="shared" si="123"/>
        <v>17.000127134615298</v>
      </c>
      <c r="BD51" t="str">
        <f t="shared" si="144"/>
        <v>31 Science, engineering and technology associate professionals</v>
      </c>
      <c r="BE51" s="18">
        <f t="shared" si="124"/>
        <v>1.4267657304883596</v>
      </c>
      <c r="BF51" s="18">
        <f t="shared" si="124"/>
        <v>1.3980888869662584</v>
      </c>
      <c r="BG51" s="18">
        <f t="shared" si="124"/>
        <v>1.5835086283106143</v>
      </c>
      <c r="BH51" s="18">
        <f t="shared" si="124"/>
        <v>1.3063302757953856</v>
      </c>
      <c r="BI51" s="18">
        <f t="shared" si="124"/>
        <v>1.1150473354185266</v>
      </c>
      <c r="BK51" s="68">
        <f t="shared" si="125"/>
        <v>-25.837752232455564</v>
      </c>
      <c r="BL51" s="69">
        <f t="shared" si="126"/>
        <v>28.741008263579594</v>
      </c>
      <c r="BM51" s="69">
        <f t="shared" si="127"/>
        <v>2.9032560311240276</v>
      </c>
      <c r="BO51" t="str">
        <f t="shared" si="145"/>
        <v>31 Science, engineering and technology associate professionals</v>
      </c>
      <c r="BP51" s="18">
        <f t="shared" si="128"/>
        <v>1.0428296519688303</v>
      </c>
      <c r="BQ51" s="18">
        <f t="shared" si="128"/>
        <v>1.1241068941249921</v>
      </c>
      <c r="BR51" s="18">
        <f t="shared" si="128"/>
        <v>1.3366547527573869</v>
      </c>
      <c r="BS51" s="18">
        <f t="shared" si="128"/>
        <v>1.1988710144837544</v>
      </c>
      <c r="BT51" s="18">
        <f t="shared" si="128"/>
        <v>1.3176193142988144</v>
      </c>
      <c r="BV51" s="68">
        <f t="shared" si="129"/>
        <v>-6.8808052733006901</v>
      </c>
      <c r="BW51" s="69">
        <f t="shared" si="130"/>
        <v>36.157164472558897</v>
      </c>
      <c r="BX51" s="69">
        <f t="shared" si="131"/>
        <v>29.276359199258206</v>
      </c>
      <c r="BZ51" t="str">
        <f t="shared" si="146"/>
        <v>31 Science, engineering and technology associate professionals</v>
      </c>
      <c r="CA51" s="18">
        <f t="shared" si="132"/>
        <v>1.227437089801003</v>
      </c>
      <c r="CB51" s="18">
        <f t="shared" si="132"/>
        <v>1.4312264162213564</v>
      </c>
      <c r="CC51" s="18">
        <f t="shared" si="132"/>
        <v>1.8043840307714654</v>
      </c>
      <c r="CD51" s="18">
        <f t="shared" si="132"/>
        <v>1.6565398163950837</v>
      </c>
      <c r="CE51" s="18">
        <f t="shared" si="132"/>
        <v>2.0488115146490218</v>
      </c>
      <c r="CG51" s="68">
        <f t="shared" si="133"/>
        <v>-37.250723320554691</v>
      </c>
      <c r="CH51" s="69">
        <f t="shared" si="134"/>
        <v>27.388285564970815</v>
      </c>
      <c r="CI51" s="69">
        <f t="shared" si="135"/>
        <v>-9.8624377555838745</v>
      </c>
      <c r="CK51" t="str">
        <f t="shared" si="147"/>
        <v>31 Science, engineering and technology associate professionals</v>
      </c>
      <c r="CL51" s="18">
        <f t="shared" si="136"/>
        <v>0.58845221951327054</v>
      </c>
      <c r="CM51" s="18">
        <f t="shared" si="136"/>
        <v>0.84315471951141086</v>
      </c>
      <c r="CN51" s="18">
        <f t="shared" si="136"/>
        <v>1.1229101292159647</v>
      </c>
      <c r="CO51" s="18">
        <f t="shared" si="136"/>
        <v>1.3837664130348148</v>
      </c>
      <c r="CP51" s="18">
        <f t="shared" si="136"/>
        <v>2.5051802482020924</v>
      </c>
      <c r="CR51" s="68">
        <f t="shared" si="137"/>
        <v>-9.513204654750897</v>
      </c>
      <c r="CS51" s="69">
        <f t="shared" si="138"/>
        <v>32.91643803226642</v>
      </c>
      <c r="CT51" s="69">
        <f t="shared" si="139"/>
        <v>23.403233377515523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0.51189554397946357</v>
      </c>
      <c r="C52" s="18">
        <f t="shared" si="104"/>
        <v>0.55015842250717917</v>
      </c>
      <c r="D52" s="18">
        <f t="shared" si="104"/>
        <v>0.5094808410463213</v>
      </c>
      <c r="E52" s="18">
        <f t="shared" si="104"/>
        <v>0.84567319463787516</v>
      </c>
      <c r="F52" s="18">
        <f t="shared" si="104"/>
        <v>1.2179347136730743</v>
      </c>
      <c r="H52" s="68">
        <f t="shared" si="105"/>
        <v>358.83964249949736</v>
      </c>
      <c r="I52" s="69">
        <f t="shared" si="106"/>
        <v>156.89798835616457</v>
      </c>
      <c r="J52" s="69">
        <f t="shared" si="107"/>
        <v>515.73763085566191</v>
      </c>
      <c r="L52" t="str">
        <f t="shared" si="140"/>
        <v>32 Health and social care associate professionals</v>
      </c>
      <c r="M52" s="18">
        <f t="shared" si="108"/>
        <v>1.9692895368828369</v>
      </c>
      <c r="N52" s="18">
        <f t="shared" si="108"/>
        <v>2.2444113479065355</v>
      </c>
      <c r="O52" s="18">
        <f t="shared" si="108"/>
        <v>2.2906014337167466</v>
      </c>
      <c r="P52" s="18">
        <f t="shared" si="108"/>
        <v>3.7089994098676908</v>
      </c>
      <c r="Q52" s="18">
        <f t="shared" si="108"/>
        <v>4.7131109253737389</v>
      </c>
      <c r="S52" s="68">
        <f t="shared" si="109"/>
        <v>291.14340246352799</v>
      </c>
      <c r="T52" s="69">
        <f t="shared" si="110"/>
        <v>138.17031889459142</v>
      </c>
      <c r="U52" s="69">
        <f t="shared" si="111"/>
        <v>429.31372135811944</v>
      </c>
      <c r="W52" t="str">
        <f t="shared" si="141"/>
        <v>32 Health and social care associate professionals</v>
      </c>
      <c r="X52" s="18">
        <f t="shared" si="112"/>
        <v>2.8674605131209212</v>
      </c>
      <c r="Y52" s="18">
        <f t="shared" si="112"/>
        <v>3.2422886732961462</v>
      </c>
      <c r="Z52" s="18">
        <f t="shared" si="112"/>
        <v>3.2321854859779995</v>
      </c>
      <c r="AA52" s="18">
        <f t="shared" si="112"/>
        <v>5.1534128378921036</v>
      </c>
      <c r="AB52" s="18">
        <f t="shared" si="112"/>
        <v>5.7062854099258216</v>
      </c>
      <c r="AD52" s="68">
        <f t="shared" si="113"/>
        <v>119.76917260999539</v>
      </c>
      <c r="AE52" s="69">
        <f t="shared" si="114"/>
        <v>117.44962322404311</v>
      </c>
      <c r="AF52" s="69">
        <f t="shared" si="115"/>
        <v>237.2187958340385</v>
      </c>
      <c r="AH52" t="str">
        <f t="shared" si="142"/>
        <v>32 Health and social care associate professionals</v>
      </c>
      <c r="AI52" s="18">
        <f t="shared" si="116"/>
        <v>6.5363471342105059</v>
      </c>
      <c r="AJ52" s="18">
        <f t="shared" si="116"/>
        <v>6.0763916189980609</v>
      </c>
      <c r="AK52" s="18">
        <f t="shared" si="116"/>
        <v>5.7396033415306782</v>
      </c>
      <c r="AL52" s="18">
        <f t="shared" si="116"/>
        <v>6.5707686184444167</v>
      </c>
      <c r="AM52" s="18">
        <f t="shared" si="116"/>
        <v>3.861515185730656</v>
      </c>
      <c r="AO52" s="68">
        <f t="shared" si="117"/>
        <v>-25.025434111917839</v>
      </c>
      <c r="AP52" s="69">
        <f t="shared" si="118"/>
        <v>44.917717857550812</v>
      </c>
      <c r="AQ52" s="69">
        <f t="shared" si="119"/>
        <v>19.892283745632973</v>
      </c>
      <c r="AS52" t="str">
        <f t="shared" si="143"/>
        <v>32 Health and social care associate professionals</v>
      </c>
      <c r="AT52" s="18">
        <f t="shared" si="120"/>
        <v>1.3678091069093192</v>
      </c>
      <c r="AU52" s="18">
        <f t="shared" si="120"/>
        <v>1.4751182141471804</v>
      </c>
      <c r="AV52" s="18">
        <f t="shared" si="120"/>
        <v>1.5836815792738965</v>
      </c>
      <c r="AW52" s="18">
        <f t="shared" si="120"/>
        <v>2.208214649079165</v>
      </c>
      <c r="AX52" s="18">
        <f t="shared" si="120"/>
        <v>2.2639868129813818</v>
      </c>
      <c r="AZ52" s="68">
        <f t="shared" si="121"/>
        <v>72.367067196700447</v>
      </c>
      <c r="BA52" s="69">
        <f t="shared" si="122"/>
        <v>86.258076184574989</v>
      </c>
      <c r="BB52" s="69">
        <f t="shared" si="123"/>
        <v>158.62514338127545</v>
      </c>
      <c r="BD52" t="str">
        <f t="shared" si="144"/>
        <v>32 Health and social care associate professionals</v>
      </c>
      <c r="BE52" s="18">
        <f t="shared" si="124"/>
        <v>1.4752004848022691</v>
      </c>
      <c r="BF52" s="18">
        <f t="shared" si="124"/>
        <v>1.7473955600923921</v>
      </c>
      <c r="BG52" s="18">
        <f t="shared" si="124"/>
        <v>1.7357413858716821</v>
      </c>
      <c r="BH52" s="18">
        <f t="shared" si="124"/>
        <v>2.8025412280128625</v>
      </c>
      <c r="BI52" s="18">
        <f t="shared" si="124"/>
        <v>3.1055367619307797</v>
      </c>
      <c r="BK52" s="68">
        <f t="shared" si="125"/>
        <v>88.435042585459485</v>
      </c>
      <c r="BL52" s="69">
        <f t="shared" si="126"/>
        <v>97.16334885552601</v>
      </c>
      <c r="BM52" s="69">
        <f t="shared" si="127"/>
        <v>185.59839144098549</v>
      </c>
      <c r="BO52" t="str">
        <f t="shared" si="145"/>
        <v>32 Health and social care associate professionals</v>
      </c>
      <c r="BP52" s="18">
        <f t="shared" si="128"/>
        <v>1.2014542595332574</v>
      </c>
      <c r="BQ52" s="18">
        <f t="shared" si="128"/>
        <v>1.3251316300784424</v>
      </c>
      <c r="BR52" s="18">
        <f t="shared" si="128"/>
        <v>1.2674831297685107</v>
      </c>
      <c r="BS52" s="18">
        <f t="shared" si="128"/>
        <v>1.933215023877479</v>
      </c>
      <c r="BT52" s="18">
        <f t="shared" si="128"/>
        <v>1.8900372795730627</v>
      </c>
      <c r="BV52" s="68">
        <f t="shared" si="129"/>
        <v>40.862920747818727</v>
      </c>
      <c r="BW52" s="69">
        <f t="shared" si="130"/>
        <v>82.57171482772651</v>
      </c>
      <c r="BX52" s="69">
        <f t="shared" si="131"/>
        <v>123.43463557554524</v>
      </c>
      <c r="BZ52" t="str">
        <f t="shared" si="146"/>
        <v>32 Health and social care associate professionals</v>
      </c>
      <c r="CA52" s="18">
        <f t="shared" si="132"/>
        <v>0.71548689886934247</v>
      </c>
      <c r="CB52" s="18">
        <f t="shared" si="132"/>
        <v>0.74303761486484854</v>
      </c>
      <c r="CC52" s="18">
        <f t="shared" si="132"/>
        <v>0.6818290929267582</v>
      </c>
      <c r="CD52" s="18">
        <f t="shared" si="132"/>
        <v>0.94978389356878845</v>
      </c>
      <c r="CE52" s="18">
        <f t="shared" si="132"/>
        <v>0.87448291520297661</v>
      </c>
      <c r="CG52" s="68">
        <f t="shared" si="133"/>
        <v>-29.121993616123206</v>
      </c>
      <c r="CH52" s="69">
        <f t="shared" si="134"/>
        <v>45.949194266208629</v>
      </c>
      <c r="CI52" s="69">
        <f t="shared" si="135"/>
        <v>16.827200650085423</v>
      </c>
      <c r="CK52" t="str">
        <f t="shared" si="147"/>
        <v>32 Health and social care associate professionals</v>
      </c>
      <c r="CL52" s="18">
        <f t="shared" si="136"/>
        <v>0.24218499005592281</v>
      </c>
      <c r="CM52" s="18">
        <f t="shared" si="136"/>
        <v>0.31804261438428721</v>
      </c>
      <c r="CN52" s="18">
        <f t="shared" si="136"/>
        <v>0.37710778464312517</v>
      </c>
      <c r="CO52" s="18">
        <f t="shared" si="136"/>
        <v>0.61617027769576493</v>
      </c>
      <c r="CP52" s="18">
        <f t="shared" si="136"/>
        <v>0.88221166763296965</v>
      </c>
      <c r="CR52" s="68">
        <f t="shared" si="137"/>
        <v>-5.1147889957049903</v>
      </c>
      <c r="CS52" s="69">
        <f t="shared" si="138"/>
        <v>42.845563510705453</v>
      </c>
      <c r="CT52" s="69">
        <f t="shared" si="139"/>
        <v>37.730774515000462</v>
      </c>
    </row>
    <row r="53" spans="1:98" x14ac:dyDescent="0.2">
      <c r="A53" t="str">
        <f t="shared" si="103"/>
        <v>33 Protective service occupations</v>
      </c>
      <c r="B53" s="18">
        <f t="shared" si="104"/>
        <v>0.34343146930602009</v>
      </c>
      <c r="C53" s="18">
        <f t="shared" si="104"/>
        <v>0.3307420377453294</v>
      </c>
      <c r="D53" s="18">
        <f t="shared" si="104"/>
        <v>0.30765707221132782</v>
      </c>
      <c r="E53" s="18">
        <f t="shared" si="104"/>
        <v>0.2926608652328313</v>
      </c>
      <c r="F53" s="18">
        <f t="shared" si="104"/>
        <v>0.34159004791717024</v>
      </c>
      <c r="H53" s="68">
        <f t="shared" si="105"/>
        <v>113.10963597988966</v>
      </c>
      <c r="I53" s="69">
        <f t="shared" si="106"/>
        <v>54.826793850467006</v>
      </c>
      <c r="J53" s="69">
        <f t="shared" si="107"/>
        <v>167.93642983035667</v>
      </c>
      <c r="L53" t="str">
        <f t="shared" si="140"/>
        <v>33 Protective service occupations</v>
      </c>
      <c r="M53" s="18">
        <f t="shared" si="108"/>
        <v>0.6607666591584439</v>
      </c>
      <c r="N53" s="18">
        <f t="shared" si="108"/>
        <v>0.60905515178973424</v>
      </c>
      <c r="O53" s="18">
        <f t="shared" si="108"/>
        <v>0.56242245376181166</v>
      </c>
      <c r="P53" s="18">
        <f t="shared" si="108"/>
        <v>0.48354593772095866</v>
      </c>
      <c r="Q53" s="18">
        <f t="shared" si="108"/>
        <v>0.53678920416998255</v>
      </c>
      <c r="S53" s="68">
        <f t="shared" si="109"/>
        <v>81.43413486789207</v>
      </c>
      <c r="T53" s="69">
        <f t="shared" si="110"/>
        <v>41.838228208176922</v>
      </c>
      <c r="U53" s="69">
        <f t="shared" si="111"/>
        <v>123.27236307606898</v>
      </c>
      <c r="W53" t="str">
        <f t="shared" si="141"/>
        <v>33 Protective service occupations</v>
      </c>
      <c r="X53" s="18">
        <f t="shared" si="112"/>
        <v>1.2401778744621421</v>
      </c>
      <c r="Y53" s="18">
        <f t="shared" si="112"/>
        <v>1.2272370345180434</v>
      </c>
      <c r="Z53" s="18">
        <f t="shared" si="112"/>
        <v>1.2991822094967556</v>
      </c>
      <c r="AA53" s="18">
        <f t="shared" si="112"/>
        <v>1.0983845509900956</v>
      </c>
      <c r="AB53" s="18">
        <f t="shared" si="112"/>
        <v>1.3109102298385362</v>
      </c>
      <c r="AD53" s="68">
        <f t="shared" si="113"/>
        <v>25.606596149164247</v>
      </c>
      <c r="AE53" s="69">
        <f t="shared" si="114"/>
        <v>43.244948221805004</v>
      </c>
      <c r="AF53" s="69">
        <f t="shared" si="115"/>
        <v>68.851544370969236</v>
      </c>
      <c r="AH53" t="str">
        <f t="shared" si="142"/>
        <v>33 Protective service occupations</v>
      </c>
      <c r="AI53" s="18">
        <f t="shared" si="116"/>
        <v>1.0855737715527953</v>
      </c>
      <c r="AJ53" s="18">
        <f t="shared" si="116"/>
        <v>1.2140859598585569</v>
      </c>
      <c r="AK53" s="18">
        <f t="shared" si="116"/>
        <v>1.2654042154935095</v>
      </c>
      <c r="AL53" s="18">
        <f t="shared" si="116"/>
        <v>1.2004566252130908</v>
      </c>
      <c r="AM53" s="18">
        <f t="shared" si="116"/>
        <v>1.4926310142360819</v>
      </c>
      <c r="AO53" s="68">
        <f t="shared" si="117"/>
        <v>31.450207757278097</v>
      </c>
      <c r="AP53" s="69">
        <f t="shared" si="118"/>
        <v>38.871413540192293</v>
      </c>
      <c r="AQ53" s="69">
        <f t="shared" si="119"/>
        <v>70.321621297470386</v>
      </c>
      <c r="AS53" t="str">
        <f t="shared" si="143"/>
        <v>33 Protective service occupations</v>
      </c>
      <c r="AT53" s="18">
        <f t="shared" si="120"/>
        <v>1.0618007617590293</v>
      </c>
      <c r="AU53" s="18">
        <f t="shared" si="120"/>
        <v>0.93082265357443073</v>
      </c>
      <c r="AV53" s="18">
        <f t="shared" si="120"/>
        <v>0.97747409665993379</v>
      </c>
      <c r="AW53" s="18">
        <f t="shared" si="120"/>
        <v>0.77024126234906887</v>
      </c>
      <c r="AX53" s="18">
        <f t="shared" si="120"/>
        <v>0.80770882100724206</v>
      </c>
      <c r="AZ53" s="68">
        <f t="shared" si="121"/>
        <v>-0.36823291502388772</v>
      </c>
      <c r="BA53" s="69">
        <f t="shared" si="122"/>
        <v>32.990529981571093</v>
      </c>
      <c r="BB53" s="69">
        <f t="shared" si="123"/>
        <v>32.622297066547205</v>
      </c>
      <c r="BD53" t="str">
        <f t="shared" si="144"/>
        <v>33 Protective service occupations</v>
      </c>
      <c r="BE53" s="18">
        <f t="shared" si="124"/>
        <v>0.89388433367506259</v>
      </c>
      <c r="BF53" s="18">
        <f t="shared" si="124"/>
        <v>0.89228462297392397</v>
      </c>
      <c r="BG53" s="18">
        <f t="shared" si="124"/>
        <v>0.98494785018976605</v>
      </c>
      <c r="BH53" s="18">
        <f t="shared" si="124"/>
        <v>0.80086832014590104</v>
      </c>
      <c r="BI53" s="18">
        <f t="shared" si="124"/>
        <v>0.7513045964577284</v>
      </c>
      <c r="BK53" s="68">
        <f t="shared" si="125"/>
        <v>-19.663515465105373</v>
      </c>
      <c r="BL53" s="69">
        <f t="shared" si="126"/>
        <v>21.706340694224561</v>
      </c>
      <c r="BM53" s="69">
        <f t="shared" si="127"/>
        <v>2.0428252291191851</v>
      </c>
      <c r="BO53" t="str">
        <f t="shared" si="145"/>
        <v>33 Protective service occupations</v>
      </c>
      <c r="BP53" s="18">
        <f t="shared" si="128"/>
        <v>1.0312015444561153</v>
      </c>
      <c r="BQ53" s="18">
        <f t="shared" si="128"/>
        <v>1.0464824802820591</v>
      </c>
      <c r="BR53" s="18">
        <f t="shared" si="128"/>
        <v>1.1800796311497668</v>
      </c>
      <c r="BS53" s="18">
        <f t="shared" si="128"/>
        <v>0.9427524066474432</v>
      </c>
      <c r="BT53" s="18">
        <f t="shared" si="128"/>
        <v>0.86436877954887048</v>
      </c>
      <c r="BV53" s="68">
        <f t="shared" si="129"/>
        <v>-30.807939460398114</v>
      </c>
      <c r="BW53" s="69">
        <f t="shared" si="130"/>
        <v>24.765075348098346</v>
      </c>
      <c r="BX53" s="69">
        <f t="shared" si="131"/>
        <v>-6.0428641122997684</v>
      </c>
      <c r="BZ53" t="str">
        <f t="shared" si="146"/>
        <v>33 Protective service occupations</v>
      </c>
      <c r="CA53" s="18">
        <f t="shared" si="132"/>
        <v>0.88624007672108673</v>
      </c>
      <c r="CB53" s="18">
        <f t="shared" si="132"/>
        <v>0.93182685827737588</v>
      </c>
      <c r="CC53" s="18">
        <f t="shared" si="132"/>
        <v>1.0499327219563992</v>
      </c>
      <c r="CD53" s="18">
        <f t="shared" si="132"/>
        <v>0.88136635425234511</v>
      </c>
      <c r="CE53" s="18">
        <f t="shared" si="132"/>
        <v>0.92092170840565035</v>
      </c>
      <c r="CG53" s="68">
        <f t="shared" si="133"/>
        <v>-51.527331165820669</v>
      </c>
      <c r="CH53" s="69">
        <f t="shared" si="134"/>
        <v>22.694426207994557</v>
      </c>
      <c r="CI53" s="69">
        <f t="shared" si="135"/>
        <v>-28.832904957826106</v>
      </c>
      <c r="CK53" t="str">
        <f t="shared" si="147"/>
        <v>33 Protective service occupations</v>
      </c>
      <c r="CL53" s="18">
        <f t="shared" si="136"/>
        <v>0.40551855363033701</v>
      </c>
      <c r="CM53" s="18">
        <f t="shared" si="136"/>
        <v>0.38480071423217116</v>
      </c>
      <c r="CN53" s="18">
        <f t="shared" si="136"/>
        <v>0.4341939205683179</v>
      </c>
      <c r="CO53" s="18">
        <f t="shared" si="136"/>
        <v>0.50063743828777829</v>
      </c>
      <c r="CP53" s="18">
        <f t="shared" si="136"/>
        <v>0.63519841104324382</v>
      </c>
      <c r="CR53" s="68">
        <f t="shared" si="137"/>
        <v>-40.664187608605147</v>
      </c>
      <c r="CS53" s="69">
        <f t="shared" si="138"/>
        <v>16.353275021679174</v>
      </c>
      <c r="CT53" s="69">
        <f t="shared" si="139"/>
        <v>-24.310912586925976</v>
      </c>
    </row>
    <row r="54" spans="1:98" x14ac:dyDescent="0.2">
      <c r="A54" t="str">
        <f t="shared" si="103"/>
        <v>34 Culture, media and sports occupations</v>
      </c>
      <c r="B54" s="18">
        <f t="shared" si="104"/>
        <v>0.97115465672426815</v>
      </c>
      <c r="C54" s="18">
        <f t="shared" si="104"/>
        <v>1.1141241278825462</v>
      </c>
      <c r="D54" s="18">
        <f t="shared" si="104"/>
        <v>1.1562480038690961</v>
      </c>
      <c r="E54" s="18">
        <f t="shared" si="104"/>
        <v>1.0460244034993849</v>
      </c>
      <c r="F54" s="18">
        <f t="shared" si="104"/>
        <v>1.0160106265677236</v>
      </c>
      <c r="H54" s="68">
        <f t="shared" si="105"/>
        <v>68.659976374602493</v>
      </c>
      <c r="I54" s="69">
        <f t="shared" si="106"/>
        <v>65.919370082394494</v>
      </c>
      <c r="J54" s="69">
        <f t="shared" si="107"/>
        <v>134.579346456997</v>
      </c>
      <c r="L54" t="str">
        <f t="shared" si="140"/>
        <v>34 Culture, media and sports occupations</v>
      </c>
      <c r="M54" s="18">
        <f t="shared" si="108"/>
        <v>3.161067465775691</v>
      </c>
      <c r="N54" s="18">
        <f t="shared" si="108"/>
        <v>3.2359101433234407</v>
      </c>
      <c r="O54" s="18">
        <f t="shared" si="108"/>
        <v>3.2405945541892933</v>
      </c>
      <c r="P54" s="18">
        <f t="shared" si="108"/>
        <v>2.6039620453628185</v>
      </c>
      <c r="Q54" s="18">
        <f t="shared" si="108"/>
        <v>2.4163082342214151</v>
      </c>
      <c r="S54" s="68">
        <f t="shared" si="109"/>
        <v>41.744270229102504</v>
      </c>
      <c r="T54" s="69">
        <f t="shared" si="110"/>
        <v>56.476117871108364</v>
      </c>
      <c r="U54" s="69">
        <f t="shared" si="111"/>
        <v>98.220388100210869</v>
      </c>
      <c r="W54" t="str">
        <f t="shared" si="141"/>
        <v>34 Culture, media and sports occupations</v>
      </c>
      <c r="X54" s="18">
        <f t="shared" si="112"/>
        <v>3.726196173526783</v>
      </c>
      <c r="Y54" s="18">
        <f t="shared" si="112"/>
        <v>3.744615431988553</v>
      </c>
      <c r="Z54" s="18">
        <f t="shared" si="112"/>
        <v>3.5637504370601967</v>
      </c>
      <c r="AA54" s="18">
        <f t="shared" si="112"/>
        <v>2.8701805153451017</v>
      </c>
      <c r="AB54" s="18">
        <f t="shared" si="112"/>
        <v>2.6953684597949703</v>
      </c>
      <c r="AD54" s="68">
        <f t="shared" si="113"/>
        <v>-5.8499797949926089</v>
      </c>
      <c r="AE54" s="69">
        <f t="shared" si="114"/>
        <v>44.087422233617573</v>
      </c>
      <c r="AF54" s="69">
        <f t="shared" si="115"/>
        <v>38.237442438624967</v>
      </c>
      <c r="AH54" t="str">
        <f t="shared" si="142"/>
        <v>34 Culture, media and sports occupations</v>
      </c>
      <c r="AI54" s="18">
        <f t="shared" si="116"/>
        <v>1.5995131314810562</v>
      </c>
      <c r="AJ54" s="18">
        <f t="shared" si="116"/>
        <v>1.6764333347019693</v>
      </c>
      <c r="AK54" s="18">
        <f t="shared" si="116"/>
        <v>1.8001484407869164</v>
      </c>
      <c r="AL54" s="18">
        <f t="shared" si="116"/>
        <v>1.6293917653595305</v>
      </c>
      <c r="AM54" s="18">
        <f t="shared" si="116"/>
        <v>1.900721107618579</v>
      </c>
      <c r="AO54" s="68">
        <f t="shared" si="117"/>
        <v>17.665236344701455</v>
      </c>
      <c r="AP54" s="69">
        <f t="shared" si="118"/>
        <v>50.661045026597307</v>
      </c>
      <c r="AQ54" s="69">
        <f t="shared" si="119"/>
        <v>68.326281371298762</v>
      </c>
      <c r="AS54" t="str">
        <f t="shared" si="143"/>
        <v>34 Culture, media and sports occupations</v>
      </c>
      <c r="AT54" s="18">
        <f t="shared" si="120"/>
        <v>2.0187215943067973</v>
      </c>
      <c r="AU54" s="18">
        <f t="shared" si="120"/>
        <v>1.9622120076483636</v>
      </c>
      <c r="AV54" s="18">
        <f t="shared" si="120"/>
        <v>1.8881046696596917</v>
      </c>
      <c r="AW54" s="18">
        <f t="shared" si="120"/>
        <v>1.4687489854015883</v>
      </c>
      <c r="AX54" s="18">
        <f t="shared" si="120"/>
        <v>1.3100042719146872</v>
      </c>
      <c r="AZ54" s="68">
        <f t="shared" si="121"/>
        <v>-16.344420867229971</v>
      </c>
      <c r="BA54" s="69">
        <f t="shared" si="122"/>
        <v>39.599403979920893</v>
      </c>
      <c r="BB54" s="69">
        <f t="shared" si="123"/>
        <v>23.254983112690919</v>
      </c>
      <c r="BD54" t="str">
        <f t="shared" si="144"/>
        <v>34 Culture, media and sports occupations</v>
      </c>
      <c r="BE54" s="18">
        <f t="shared" si="124"/>
        <v>1.4489314944645211</v>
      </c>
      <c r="BF54" s="18">
        <f t="shared" si="124"/>
        <v>1.3893331382253107</v>
      </c>
      <c r="BG54" s="18">
        <f t="shared" si="124"/>
        <v>1.5163602188589731</v>
      </c>
      <c r="BH54" s="18">
        <f t="shared" si="124"/>
        <v>1.2389412877262342</v>
      </c>
      <c r="BI54" s="18">
        <f t="shared" si="124"/>
        <v>1.3543355436990399</v>
      </c>
      <c r="BK54" s="68">
        <f t="shared" si="125"/>
        <v>-5.9337332717467932</v>
      </c>
      <c r="BL54" s="69">
        <f t="shared" si="126"/>
        <v>35.089159443678035</v>
      </c>
      <c r="BM54" s="69">
        <f t="shared" si="127"/>
        <v>29.155426171931243</v>
      </c>
      <c r="BO54" t="str">
        <f t="shared" si="145"/>
        <v>34 Culture, media and sports occupations</v>
      </c>
      <c r="BP54" s="18">
        <f t="shared" si="128"/>
        <v>0.74765307091418753</v>
      </c>
      <c r="BQ54" s="18">
        <f t="shared" si="128"/>
        <v>0.65320583959942413</v>
      </c>
      <c r="BR54" s="18">
        <f t="shared" si="128"/>
        <v>0.67669227298559698</v>
      </c>
      <c r="BS54" s="18">
        <f t="shared" si="128"/>
        <v>0.50256136176616051</v>
      </c>
      <c r="BT54" s="18">
        <f t="shared" si="128"/>
        <v>0.41419322771364303</v>
      </c>
      <c r="BV54" s="68">
        <f t="shared" si="129"/>
        <v>-42.179707736585485</v>
      </c>
      <c r="BW54" s="69">
        <f t="shared" si="130"/>
        <v>28.332806913407328</v>
      </c>
      <c r="BX54" s="69">
        <f t="shared" si="131"/>
        <v>-13.84690082317816</v>
      </c>
      <c r="BZ54" t="str">
        <f t="shared" si="146"/>
        <v>34 Culture, media and sports occupations</v>
      </c>
      <c r="CA54" s="18">
        <f t="shared" si="132"/>
        <v>0.81656892685491</v>
      </c>
      <c r="CB54" s="18">
        <f t="shared" si="132"/>
        <v>0.76781453839387892</v>
      </c>
      <c r="CC54" s="18">
        <f t="shared" si="132"/>
        <v>0.8252466679637136</v>
      </c>
      <c r="CD54" s="18">
        <f t="shared" si="132"/>
        <v>0.5813870703167755</v>
      </c>
      <c r="CE54" s="18">
        <f t="shared" si="132"/>
        <v>0.47258560918212672</v>
      </c>
      <c r="CG54" s="68">
        <f t="shared" si="133"/>
        <v>-68.35301029507788</v>
      </c>
      <c r="CH54" s="69">
        <f t="shared" si="134"/>
        <v>19.575348438465117</v>
      </c>
      <c r="CI54" s="69">
        <f t="shared" si="135"/>
        <v>-48.777661856612767</v>
      </c>
      <c r="CK54" t="str">
        <f t="shared" si="147"/>
        <v>34 Culture, media and sports occupations</v>
      </c>
      <c r="CL54" s="18">
        <f t="shared" si="136"/>
        <v>0.73772958622279339</v>
      </c>
      <c r="CM54" s="18">
        <f t="shared" si="136"/>
        <v>0.936956771231931</v>
      </c>
      <c r="CN54" s="18">
        <f t="shared" si="136"/>
        <v>1.0213730842964963</v>
      </c>
      <c r="CO54" s="18">
        <f t="shared" si="136"/>
        <v>0.97726809574216911</v>
      </c>
      <c r="CP54" s="18">
        <f t="shared" si="136"/>
        <v>1.1994921978628625</v>
      </c>
      <c r="CR54" s="68">
        <f t="shared" si="137"/>
        <v>-52.367404524850713</v>
      </c>
      <c r="CS54" s="69">
        <f t="shared" si="138"/>
        <v>22.115830461233308</v>
      </c>
      <c r="CT54" s="69">
        <f t="shared" si="139"/>
        <v>-30.251574063617397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5.3413034628861737</v>
      </c>
      <c r="C55" s="18">
        <f t="shared" si="148"/>
        <v>5.4934748354538669</v>
      </c>
      <c r="D55" s="18">
        <f t="shared" si="148"/>
        <v>5.3262243682635928</v>
      </c>
      <c r="E55" s="18">
        <f t="shared" si="148"/>
        <v>5.4407405039871497</v>
      </c>
      <c r="F55" s="18">
        <f t="shared" si="148"/>
        <v>5.9822408608841853</v>
      </c>
      <c r="H55" s="68">
        <f t="shared" si="105"/>
        <v>115.58037274804232</v>
      </c>
      <c r="I55" s="69">
        <f t="shared" si="106"/>
        <v>71.285357376236831</v>
      </c>
      <c r="J55" s="69">
        <f t="shared" si="107"/>
        <v>186.86573012427914</v>
      </c>
      <c r="L55" t="str">
        <f t="shared" si="140"/>
        <v>35 Business and public service associate professionals</v>
      </c>
      <c r="M55" s="18">
        <f t="shared" ref="M55:Q64" si="149">M18/M$35*100</f>
        <v>7.9685598979594197</v>
      </c>
      <c r="N55" s="18">
        <f t="shared" si="149"/>
        <v>7.9231825544954892</v>
      </c>
      <c r="O55" s="18">
        <f t="shared" si="149"/>
        <v>7.7542553204203291</v>
      </c>
      <c r="P55" s="18">
        <f t="shared" si="149"/>
        <v>7.6828051396374688</v>
      </c>
      <c r="Q55" s="18">
        <f t="shared" si="149"/>
        <v>7.7076697024614047</v>
      </c>
      <c r="S55" s="68">
        <f t="shared" si="109"/>
        <v>88.956081915397363</v>
      </c>
      <c r="T55" s="69">
        <f t="shared" si="110"/>
        <v>67.934404665306403</v>
      </c>
      <c r="U55" s="69">
        <f t="shared" si="111"/>
        <v>156.89048658070377</v>
      </c>
      <c r="W55" t="str">
        <f t="shared" si="141"/>
        <v>35 Business and public service associate professionals</v>
      </c>
      <c r="X55" s="18">
        <f t="shared" ref="X55:AB64" si="150">X18/X$35*100</f>
        <v>8.3429503977730057</v>
      </c>
      <c r="Y55" s="18">
        <f t="shared" si="150"/>
        <v>8.0545281691108297</v>
      </c>
      <c r="Z55" s="18">
        <f t="shared" si="150"/>
        <v>8.0090695450947074</v>
      </c>
      <c r="AA55" s="18">
        <f t="shared" si="150"/>
        <v>7.5373048932077751</v>
      </c>
      <c r="AB55" s="18">
        <f t="shared" si="150"/>
        <v>6.912238386199772</v>
      </c>
      <c r="AD55" s="68">
        <f t="shared" si="113"/>
        <v>7.4351023051675087</v>
      </c>
      <c r="AE55" s="69">
        <f t="shared" si="114"/>
        <v>52.84089378331285</v>
      </c>
      <c r="AF55" s="69">
        <f t="shared" si="115"/>
        <v>60.275996088480355</v>
      </c>
      <c r="AH55" t="str">
        <f t="shared" si="142"/>
        <v>35 Business and public service associate professionals</v>
      </c>
      <c r="AI55" s="18">
        <f t="shared" ref="AI55:AM64" si="151">AI18/AI$35*100</f>
        <v>7.1915939781450513</v>
      </c>
      <c r="AJ55" s="18">
        <f t="shared" si="151"/>
        <v>8.0017959768108149</v>
      </c>
      <c r="AK55" s="18">
        <f t="shared" si="151"/>
        <v>8.3058028680023064</v>
      </c>
      <c r="AL55" s="18">
        <f t="shared" si="151"/>
        <v>8.6019760695584626</v>
      </c>
      <c r="AM55" s="18">
        <f t="shared" si="151"/>
        <v>8.6275148909591337</v>
      </c>
      <c r="AO55" s="68">
        <f t="shared" si="117"/>
        <v>15.755648085077537</v>
      </c>
      <c r="AP55" s="69">
        <f t="shared" si="118"/>
        <v>52.322886335207876</v>
      </c>
      <c r="AQ55" s="69">
        <f t="shared" si="119"/>
        <v>68.078534420285408</v>
      </c>
      <c r="AS55" t="str">
        <f t="shared" si="143"/>
        <v>35 Business and public service associate professionals</v>
      </c>
      <c r="AT55" s="18">
        <f t="shared" ref="AT55:AX64" si="152">AT18/AT$35*100</f>
        <v>6.8754362315829782</v>
      </c>
      <c r="AU55" s="18">
        <f t="shared" si="152"/>
        <v>6.9822643638374773</v>
      </c>
      <c r="AV55" s="18">
        <f t="shared" si="152"/>
        <v>7.1462757461981958</v>
      </c>
      <c r="AW55" s="18">
        <f t="shared" si="152"/>
        <v>6.9822499781945773</v>
      </c>
      <c r="AX55" s="18">
        <f t="shared" si="152"/>
        <v>6.7609458422818127</v>
      </c>
      <c r="AZ55" s="68">
        <f t="shared" si="121"/>
        <v>14.071184640113801</v>
      </c>
      <c r="BA55" s="69">
        <f t="shared" si="122"/>
        <v>50.204968173459839</v>
      </c>
      <c r="BB55" s="69">
        <f t="shared" si="123"/>
        <v>64.276152813573646</v>
      </c>
      <c r="BD55" t="str">
        <f t="shared" si="144"/>
        <v>35 Business and public service associate professionals</v>
      </c>
      <c r="BE55" s="18">
        <f t="shared" ref="BE55:BI64" si="153">BE18/BE$35*100</f>
        <v>5.1920729059468123</v>
      </c>
      <c r="BF55" s="18">
        <f t="shared" si="153"/>
        <v>5.2764273002495878</v>
      </c>
      <c r="BG55" s="18">
        <f t="shared" si="153"/>
        <v>5.6135364922479178</v>
      </c>
      <c r="BH55" s="18">
        <f t="shared" si="153"/>
        <v>5.3139330365429664</v>
      </c>
      <c r="BI55" s="18">
        <f t="shared" si="153"/>
        <v>5.178333670053858</v>
      </c>
      <c r="BK55" s="68">
        <f t="shared" si="125"/>
        <v>-2.8453715910123307</v>
      </c>
      <c r="BL55" s="69">
        <f t="shared" si="126"/>
        <v>40.943250409559198</v>
      </c>
      <c r="BM55" s="69">
        <f t="shared" si="127"/>
        <v>38.097878818546874</v>
      </c>
      <c r="BO55" t="str">
        <f t="shared" si="145"/>
        <v>35 Business and public service associate professionals</v>
      </c>
      <c r="BP55" s="18">
        <f t="shared" ref="BP55:BT64" si="154">BP18/BP$35*100</f>
        <v>4.2490323461882413</v>
      </c>
      <c r="BQ55" s="18">
        <f t="shared" si="154"/>
        <v>4.2155693132636811</v>
      </c>
      <c r="BR55" s="18">
        <f t="shared" si="154"/>
        <v>4.5008756899684892</v>
      </c>
      <c r="BS55" s="18">
        <f t="shared" si="154"/>
        <v>4.1624261256354149</v>
      </c>
      <c r="BT55" s="18">
        <f t="shared" si="154"/>
        <v>3.9954165438821159</v>
      </c>
      <c r="BV55" s="68">
        <f t="shared" si="129"/>
        <v>-16.144114073142728</v>
      </c>
      <c r="BW55" s="69">
        <f t="shared" si="130"/>
        <v>39.144781935275248</v>
      </c>
      <c r="BX55" s="69">
        <f t="shared" si="131"/>
        <v>23.00066786213252</v>
      </c>
      <c r="BZ55" t="str">
        <f t="shared" si="146"/>
        <v>35 Business and public service associate professionals</v>
      </c>
      <c r="CA55" s="18">
        <f t="shared" ref="CA55:CE64" si="155">CA18/CA$35*100</f>
        <v>3.8387534718592806</v>
      </c>
      <c r="CB55" s="18">
        <f t="shared" si="155"/>
        <v>4.1930438891413164</v>
      </c>
      <c r="CC55" s="18">
        <f t="shared" si="155"/>
        <v>4.5429890786857881</v>
      </c>
      <c r="CD55" s="18">
        <f t="shared" si="155"/>
        <v>4.3435368671505854</v>
      </c>
      <c r="CE55" s="18">
        <f t="shared" si="155"/>
        <v>4.4916414043914878</v>
      </c>
      <c r="CG55" s="68">
        <f t="shared" si="133"/>
        <v>-45.361461217665791</v>
      </c>
      <c r="CH55" s="69">
        <f t="shared" si="134"/>
        <v>27.832187690056255</v>
      </c>
      <c r="CI55" s="69">
        <f t="shared" si="135"/>
        <v>-17.529273527609533</v>
      </c>
      <c r="CK55" t="str">
        <f t="shared" si="147"/>
        <v>35 Business and public service associate professionals</v>
      </c>
      <c r="CL55" s="18">
        <f t="shared" ref="CL55:CP64" si="156">CL18/CL$35*100</f>
        <v>2.2494184436546627</v>
      </c>
      <c r="CM55" s="18">
        <f t="shared" si="156"/>
        <v>2.6623165764438639</v>
      </c>
      <c r="CN55" s="18">
        <f t="shared" si="156"/>
        <v>3.1265027181858143</v>
      </c>
      <c r="CO55" s="18">
        <f t="shared" si="156"/>
        <v>3.1768494056926202</v>
      </c>
      <c r="CP55" s="18">
        <f t="shared" si="156"/>
        <v>4.4121163793872569</v>
      </c>
      <c r="CR55" s="68">
        <f t="shared" si="137"/>
        <v>-42.762668641432043</v>
      </c>
      <c r="CS55" s="69">
        <f t="shared" si="138"/>
        <v>22.04429405360175</v>
      </c>
      <c r="CT55" s="69">
        <f t="shared" si="139"/>
        <v>-20.71837458783029</v>
      </c>
    </row>
    <row r="56" spans="1:98" x14ac:dyDescent="0.2">
      <c r="A56" t="str">
        <f t="shared" si="103"/>
        <v>41 Administrative occupations</v>
      </c>
      <c r="B56" s="18">
        <f t="shared" si="148"/>
        <v>4.1346716681670577</v>
      </c>
      <c r="C56" s="18">
        <f t="shared" si="148"/>
        <v>4.1601273259366573</v>
      </c>
      <c r="D56" s="18">
        <f t="shared" si="148"/>
        <v>4.5012940856831873</v>
      </c>
      <c r="E56" s="18">
        <f t="shared" si="148"/>
        <v>4.8559482337631774</v>
      </c>
      <c r="F56" s="18">
        <f t="shared" si="148"/>
        <v>5.5967873986610641</v>
      </c>
      <c r="H56" s="68">
        <f t="shared" si="105"/>
        <v>138.652618013997</v>
      </c>
      <c r="I56" s="69">
        <f t="shared" si="106"/>
        <v>82.998853067595107</v>
      </c>
      <c r="J56" s="69">
        <f t="shared" si="107"/>
        <v>221.65147108159209</v>
      </c>
      <c r="L56" t="str">
        <f t="shared" si="140"/>
        <v>41 Administrative occupations</v>
      </c>
      <c r="M56" s="18">
        <f t="shared" si="149"/>
        <v>6.1408015320359146</v>
      </c>
      <c r="N56" s="18">
        <f t="shared" si="149"/>
        <v>5.9128439877269967</v>
      </c>
      <c r="O56" s="18">
        <f t="shared" si="149"/>
        <v>6.3957731287161295</v>
      </c>
      <c r="P56" s="18">
        <f t="shared" si="149"/>
        <v>6.8624011314225797</v>
      </c>
      <c r="Q56" s="18">
        <f t="shared" si="149"/>
        <v>6.9771775225416599</v>
      </c>
      <c r="S56" s="68">
        <f t="shared" si="109"/>
        <v>107.37891563016575</v>
      </c>
      <c r="T56" s="69">
        <f t="shared" si="110"/>
        <v>79.31788051723025</v>
      </c>
      <c r="U56" s="69">
        <f t="shared" si="111"/>
        <v>186.69679614739599</v>
      </c>
      <c r="W56" t="str">
        <f t="shared" si="141"/>
        <v>41 Administrative occupations</v>
      </c>
      <c r="X56" s="18">
        <f t="shared" si="150"/>
        <v>10.148694467968719</v>
      </c>
      <c r="Y56" s="18">
        <f t="shared" si="150"/>
        <v>9.5687040439534847</v>
      </c>
      <c r="Z56" s="18">
        <f t="shared" si="150"/>
        <v>10.314249677277621</v>
      </c>
      <c r="AA56" s="18">
        <f t="shared" si="150"/>
        <v>11.102011489970604</v>
      </c>
      <c r="AB56" s="18">
        <f t="shared" si="150"/>
        <v>11.587449099300597</v>
      </c>
      <c r="AD56" s="68">
        <f t="shared" si="113"/>
        <v>39.849126550890354</v>
      </c>
      <c r="AE56" s="69">
        <f t="shared" si="114"/>
        <v>69.068293216945293</v>
      </c>
      <c r="AF56" s="69">
        <f t="shared" si="115"/>
        <v>108.91741976783564</v>
      </c>
      <c r="AH56" t="str">
        <f t="shared" si="142"/>
        <v>41 Administrative occupations</v>
      </c>
      <c r="AI56" s="18">
        <f t="shared" si="151"/>
        <v>11.244211910131828</v>
      </c>
      <c r="AJ56" s="18">
        <f t="shared" si="151"/>
        <v>11.770435700524899</v>
      </c>
      <c r="AK56" s="18">
        <f t="shared" si="151"/>
        <v>12.841797426821447</v>
      </c>
      <c r="AL56" s="18">
        <f t="shared" si="151"/>
        <v>14.381038443207025</v>
      </c>
      <c r="AM56" s="18">
        <f t="shared" si="151"/>
        <v>15.435805910758072</v>
      </c>
      <c r="AO56" s="68">
        <f t="shared" si="117"/>
        <v>33.94965111643247</v>
      </c>
      <c r="AP56" s="69">
        <f t="shared" si="118"/>
        <v>70.696384284331259</v>
      </c>
      <c r="AQ56" s="69">
        <f t="shared" si="119"/>
        <v>104.64603540076371</v>
      </c>
      <c r="AS56" t="str">
        <f t="shared" si="143"/>
        <v>41 Administrative occupations</v>
      </c>
      <c r="AT56" s="18">
        <f t="shared" si="152"/>
        <v>11.459784875646641</v>
      </c>
      <c r="AU56" s="18">
        <f t="shared" si="152"/>
        <v>11.069107956445098</v>
      </c>
      <c r="AV56" s="18">
        <f t="shared" si="152"/>
        <v>12.316603915792108</v>
      </c>
      <c r="AW56" s="18">
        <f t="shared" si="152"/>
        <v>12.600129788296213</v>
      </c>
      <c r="AX56" s="18">
        <f t="shared" si="152"/>
        <v>12.798716189537023</v>
      </c>
      <c r="AZ56" s="68">
        <f t="shared" si="121"/>
        <v>25.292102734195645</v>
      </c>
      <c r="BA56" s="69">
        <f t="shared" si="122"/>
        <v>62.697382557451164</v>
      </c>
      <c r="BB56" s="69">
        <f t="shared" si="123"/>
        <v>87.989485291646801</v>
      </c>
      <c r="BD56" t="str">
        <f t="shared" si="144"/>
        <v>41 Administrative occupations</v>
      </c>
      <c r="BE56" s="18">
        <f t="shared" si="153"/>
        <v>9.9719137170527112</v>
      </c>
      <c r="BF56" s="18">
        <f t="shared" si="153"/>
        <v>9.2349134817090235</v>
      </c>
      <c r="BG56" s="18">
        <f t="shared" si="153"/>
        <v>9.8022599192160591</v>
      </c>
      <c r="BH56" s="18">
        <f t="shared" si="153"/>
        <v>9.6113426648163536</v>
      </c>
      <c r="BI56" s="18">
        <f t="shared" si="153"/>
        <v>8.7313101663329054</v>
      </c>
      <c r="BK56" s="68">
        <f t="shared" si="125"/>
        <v>-6.18695855974675</v>
      </c>
      <c r="BL56" s="69">
        <f t="shared" si="126"/>
        <v>45.883339370883746</v>
      </c>
      <c r="BM56" s="69">
        <f t="shared" si="127"/>
        <v>39.696380811136997</v>
      </c>
      <c r="BO56" t="str">
        <f t="shared" si="145"/>
        <v>41 Administrative occupations</v>
      </c>
      <c r="BP56" s="18">
        <f t="shared" si="154"/>
        <v>11.695557968730718</v>
      </c>
      <c r="BQ56" s="18">
        <f t="shared" si="154"/>
        <v>10.975073283356943</v>
      </c>
      <c r="BR56" s="18">
        <f t="shared" si="154"/>
        <v>11.656252033163314</v>
      </c>
      <c r="BS56" s="18">
        <f t="shared" si="154"/>
        <v>11.417490366521504</v>
      </c>
      <c r="BT56" s="18">
        <f t="shared" si="154"/>
        <v>9.9580074959642424</v>
      </c>
      <c r="BV56" s="68">
        <f t="shared" si="129"/>
        <v>-19.298422164549304</v>
      </c>
      <c r="BW56" s="69">
        <f t="shared" si="130"/>
        <v>43.570203647953761</v>
      </c>
      <c r="BX56" s="69">
        <f t="shared" si="131"/>
        <v>24.271781483404453</v>
      </c>
      <c r="BZ56" t="str">
        <f t="shared" si="146"/>
        <v>41 Administrative occupations</v>
      </c>
      <c r="CA56" s="18">
        <f t="shared" si="155"/>
        <v>9.3569663309351547</v>
      </c>
      <c r="CB56" s="18">
        <f t="shared" si="155"/>
        <v>8.0627926940743713</v>
      </c>
      <c r="CC56" s="18">
        <f t="shared" si="155"/>
        <v>8.0730331744409281</v>
      </c>
      <c r="CD56" s="18">
        <f t="shared" si="155"/>
        <v>7.1012348577404873</v>
      </c>
      <c r="CE56" s="18">
        <f t="shared" si="155"/>
        <v>4.1406868342956642</v>
      </c>
      <c r="CG56" s="68">
        <f t="shared" si="133"/>
        <v>-71.655334191507151</v>
      </c>
      <c r="CH56" s="69">
        <f t="shared" si="134"/>
        <v>23.630711119173672</v>
      </c>
      <c r="CI56" s="69">
        <f t="shared" si="135"/>
        <v>-48.024623072333469</v>
      </c>
      <c r="CK56" t="str">
        <f t="shared" si="147"/>
        <v>41 Administrative occupations</v>
      </c>
      <c r="CL56" s="18">
        <f t="shared" si="156"/>
        <v>6.1087757550573754</v>
      </c>
      <c r="CM56" s="18">
        <f t="shared" si="156"/>
        <v>6.0232814632884724</v>
      </c>
      <c r="CN56" s="18">
        <f t="shared" si="156"/>
        <v>6.951025473699783</v>
      </c>
      <c r="CO56" s="18">
        <f t="shared" si="156"/>
        <v>7.8315060521612372</v>
      </c>
      <c r="CP56" s="18">
        <f t="shared" si="156"/>
        <v>9.709136351863739</v>
      </c>
      <c r="CR56" s="68">
        <f t="shared" si="137"/>
        <v>-43.346995322738387</v>
      </c>
      <c r="CS56" s="69">
        <f t="shared" si="138"/>
        <v>23.468622901985707</v>
      </c>
      <c r="CT56" s="69">
        <f t="shared" si="139"/>
        <v>-19.878372420752676</v>
      </c>
    </row>
    <row r="57" spans="1:98" x14ac:dyDescent="0.2">
      <c r="A57" t="str">
        <f t="shared" si="103"/>
        <v>42 Secretarial and related occupations</v>
      </c>
      <c r="B57" s="18">
        <f t="shared" si="148"/>
        <v>0.33562166495160545</v>
      </c>
      <c r="C57" s="18">
        <f t="shared" si="148"/>
        <v>0.31304129943519965</v>
      </c>
      <c r="D57" s="18">
        <f t="shared" si="148"/>
        <v>0.3794902858121445</v>
      </c>
      <c r="E57" s="18">
        <f t="shared" si="148"/>
        <v>0.43292040361800854</v>
      </c>
      <c r="F57" s="18">
        <f t="shared" si="148"/>
        <v>0.50529498016365237</v>
      </c>
      <c r="H57" s="68">
        <f t="shared" si="105"/>
        <v>155.56954590089421</v>
      </c>
      <c r="I57" s="69">
        <f t="shared" si="106"/>
        <v>103.86571342535473</v>
      </c>
      <c r="J57" s="69">
        <f t="shared" si="107"/>
        <v>259.43525932624891</v>
      </c>
      <c r="L57" t="str">
        <f t="shared" si="140"/>
        <v>42 Secretarial and related occupations</v>
      </c>
      <c r="M57" s="18">
        <f t="shared" si="149"/>
        <v>1.0028116426444074</v>
      </c>
      <c r="N57" s="18">
        <f t="shared" si="149"/>
        <v>0.90590501268810741</v>
      </c>
      <c r="O57" s="18">
        <f t="shared" si="149"/>
        <v>1.0336279318254491</v>
      </c>
      <c r="P57" s="18">
        <f t="shared" si="149"/>
        <v>1.044088506942517</v>
      </c>
      <c r="Q57" s="18">
        <f t="shared" si="149"/>
        <v>0.66131856238531805</v>
      </c>
      <c r="S57" s="68">
        <f t="shared" si="109"/>
        <v>21.625419847922632</v>
      </c>
      <c r="T57" s="69">
        <f t="shared" si="110"/>
        <v>67.137957044252261</v>
      </c>
      <c r="U57" s="69">
        <f t="shared" si="111"/>
        <v>88.763376892174904</v>
      </c>
      <c r="W57" t="str">
        <f t="shared" si="141"/>
        <v>42 Secretarial and related occupations</v>
      </c>
      <c r="X57" s="18">
        <f t="shared" si="150"/>
        <v>1.6306920530568207</v>
      </c>
      <c r="Y57" s="18">
        <f t="shared" si="150"/>
        <v>1.5084464393837893</v>
      </c>
      <c r="Z57" s="18">
        <f t="shared" si="150"/>
        <v>1.6318373504301809</v>
      </c>
      <c r="AA57" s="18">
        <f t="shared" si="150"/>
        <v>1.8567640930833837</v>
      </c>
      <c r="AB57" s="18">
        <f t="shared" si="150"/>
        <v>2.0816739990384563</v>
      </c>
      <c r="AD57" s="68">
        <f t="shared" si="113"/>
        <v>58.7981386207599</v>
      </c>
      <c r="AE57" s="69">
        <f t="shared" si="114"/>
        <v>83.902560634460542</v>
      </c>
      <c r="AF57" s="69">
        <f t="shared" si="115"/>
        <v>142.70069925522046</v>
      </c>
      <c r="AH57" t="str">
        <f t="shared" si="142"/>
        <v>42 Secretarial and related occupations</v>
      </c>
      <c r="AI57" s="18">
        <f t="shared" si="151"/>
        <v>2.4002085341449111</v>
      </c>
      <c r="AJ57" s="18">
        <f t="shared" si="151"/>
        <v>2.2325725836964989</v>
      </c>
      <c r="AK57" s="18">
        <f t="shared" si="151"/>
        <v>2.5020215435271167</v>
      </c>
      <c r="AL57" s="18">
        <f t="shared" si="151"/>
        <v>2.633652235839957</v>
      </c>
      <c r="AM57" s="18">
        <f t="shared" si="151"/>
        <v>2.3730804794397335</v>
      </c>
      <c r="AO57" s="68">
        <f t="shared" si="117"/>
        <v>5.6962342618520578</v>
      </c>
      <c r="AP57" s="69">
        <f t="shared" si="118"/>
        <v>64.145411291319647</v>
      </c>
      <c r="AQ57" s="69">
        <f t="shared" si="119"/>
        <v>69.841645553171702</v>
      </c>
      <c r="AS57" t="str">
        <f t="shared" si="143"/>
        <v>42 Secretarial and related occupations</v>
      </c>
      <c r="AT57" s="18">
        <f t="shared" si="152"/>
        <v>2.1071923998267863</v>
      </c>
      <c r="AU57" s="18">
        <f t="shared" si="152"/>
        <v>1.7339631195586305</v>
      </c>
      <c r="AV57" s="18">
        <f t="shared" si="152"/>
        <v>1.9807142763110444</v>
      </c>
      <c r="AW57" s="18">
        <f t="shared" si="152"/>
        <v>1.9559459071368084</v>
      </c>
      <c r="AX57" s="18">
        <f t="shared" si="152"/>
        <v>1.742918463435041</v>
      </c>
      <c r="AZ57" s="68">
        <f t="shared" si="121"/>
        <v>6.0970975562620193</v>
      </c>
      <c r="BA57" s="69">
        <f t="shared" si="122"/>
        <v>59.312172085136709</v>
      </c>
      <c r="BB57" s="69">
        <f t="shared" si="123"/>
        <v>65.409269641398723</v>
      </c>
      <c r="BD57" t="str">
        <f t="shared" si="144"/>
        <v>42 Secretarial and related occupations</v>
      </c>
      <c r="BE57" s="18">
        <f t="shared" si="153"/>
        <v>2.1135924420128673</v>
      </c>
      <c r="BF57" s="18">
        <f t="shared" si="153"/>
        <v>1.7881372425863642</v>
      </c>
      <c r="BG57" s="18">
        <f t="shared" si="153"/>
        <v>1.7540181959906118</v>
      </c>
      <c r="BH57" s="18">
        <f t="shared" si="153"/>
        <v>1.6102522044111389</v>
      </c>
      <c r="BI57" s="18">
        <f t="shared" si="153"/>
        <v>0.47532595829832869</v>
      </c>
      <c r="BK57" s="68">
        <f t="shared" si="125"/>
        <v>-71.459113909784193</v>
      </c>
      <c r="BL57" s="69">
        <f t="shared" si="126"/>
        <v>35.370898746616405</v>
      </c>
      <c r="BM57" s="69">
        <f t="shared" si="127"/>
        <v>-36.088215163167789</v>
      </c>
      <c r="BO57" t="str">
        <f t="shared" si="145"/>
        <v>42 Secretarial and related occupations</v>
      </c>
      <c r="BP57" s="18">
        <f t="shared" si="154"/>
        <v>2.850293163714809</v>
      </c>
      <c r="BQ57" s="18">
        <f t="shared" si="154"/>
        <v>2.1480958439958351</v>
      </c>
      <c r="BR57" s="18">
        <f t="shared" si="154"/>
        <v>2.0883393417970737</v>
      </c>
      <c r="BS57" s="18">
        <f t="shared" si="154"/>
        <v>1.4806210912235318</v>
      </c>
      <c r="BT57" s="18">
        <f t="shared" si="154"/>
        <v>0.45259944062227736</v>
      </c>
      <c r="BV57" s="68">
        <f t="shared" si="129"/>
        <v>-79.527001764066412</v>
      </c>
      <c r="BW57" s="69">
        <f t="shared" si="130"/>
        <v>27.343626916273234</v>
      </c>
      <c r="BX57" s="69">
        <f t="shared" si="131"/>
        <v>-52.183374847793182</v>
      </c>
      <c r="BZ57" t="str">
        <f t="shared" si="146"/>
        <v>42 Secretarial and related occupations</v>
      </c>
      <c r="CA57" s="18">
        <f t="shared" si="155"/>
        <v>3.4764436941385704</v>
      </c>
      <c r="CB57" s="18">
        <f t="shared" si="155"/>
        <v>3.2963533390660875</v>
      </c>
      <c r="CC57" s="18">
        <f t="shared" si="155"/>
        <v>2.9917057789519976</v>
      </c>
      <c r="CD57" s="18">
        <f t="shared" si="155"/>
        <v>2.6783221539992144</v>
      </c>
      <c r="CE57" s="18">
        <f t="shared" si="155"/>
        <v>0.88556229785120877</v>
      </c>
      <c r="CG57" s="68">
        <f t="shared" si="133"/>
        <v>-83.641784292319144</v>
      </c>
      <c r="CH57" s="69">
        <f t="shared" si="134"/>
        <v>25.215999312325664</v>
      </c>
      <c r="CI57" s="69">
        <f t="shared" si="135"/>
        <v>-58.42578497999348</v>
      </c>
      <c r="CK57" t="str">
        <f t="shared" si="147"/>
        <v>42 Secretarial and related occupations</v>
      </c>
      <c r="CL57" s="18">
        <f t="shared" si="156"/>
        <v>1.9599434138636431</v>
      </c>
      <c r="CM57" s="18">
        <f t="shared" si="156"/>
        <v>1.982109759389945</v>
      </c>
      <c r="CN57" s="18">
        <f t="shared" si="156"/>
        <v>2.3313442456979181</v>
      </c>
      <c r="CO57" s="18">
        <f t="shared" si="156"/>
        <v>2.9723020104906643</v>
      </c>
      <c r="CP57" s="18">
        <f t="shared" si="156"/>
        <v>3.5472249161998781</v>
      </c>
      <c r="CR57" s="68">
        <f t="shared" si="137"/>
        <v>-38.287441999305791</v>
      </c>
      <c r="CS57" s="69">
        <f t="shared" si="138"/>
        <v>32.181630648420821</v>
      </c>
      <c r="CT57" s="69">
        <f t="shared" si="139"/>
        <v>-6.1058113508849665</v>
      </c>
    </row>
    <row r="58" spans="1:98" x14ac:dyDescent="0.2">
      <c r="A58" t="str">
        <f t="shared" si="103"/>
        <v>51 Skilled agricultural and related trades</v>
      </c>
      <c r="B58" s="18">
        <f t="shared" si="148"/>
        <v>0.23876886608271949</v>
      </c>
      <c r="C58" s="18">
        <f t="shared" si="148"/>
        <v>0.24737814538353609</v>
      </c>
      <c r="D58" s="18">
        <f t="shared" si="148"/>
        <v>0.21559368456717676</v>
      </c>
      <c r="E58" s="18">
        <f t="shared" si="148"/>
        <v>0.19948966460077766</v>
      </c>
      <c r="F58" s="18">
        <f t="shared" si="148"/>
        <v>0.211136984192202</v>
      </c>
      <c r="H58" s="68">
        <f t="shared" si="105"/>
        <v>87.971955714269626</v>
      </c>
      <c r="I58" s="69">
        <f t="shared" si="106"/>
        <v>87.597845660566662</v>
      </c>
      <c r="J58" s="69">
        <f t="shared" si="107"/>
        <v>175.56980137483626</v>
      </c>
      <c r="L58" t="str">
        <f t="shared" si="140"/>
        <v>51 Skilled agricultural and related trades</v>
      </c>
      <c r="M58" s="18">
        <f t="shared" si="149"/>
        <v>0.30671458949947444</v>
      </c>
      <c r="N58" s="18">
        <f t="shared" si="149"/>
        <v>0.19801948496887214</v>
      </c>
      <c r="O58" s="18">
        <f t="shared" si="149"/>
        <v>0.1692785021772106</v>
      </c>
      <c r="P58" s="18">
        <f t="shared" si="149"/>
        <v>0.15659515084464409</v>
      </c>
      <c r="Q58" s="18">
        <f t="shared" si="149"/>
        <v>0.15344332727843543</v>
      </c>
      <c r="S58" s="68">
        <f t="shared" si="109"/>
        <v>72.315393390720658</v>
      </c>
      <c r="T58" s="69">
        <f t="shared" si="110"/>
        <v>67.064252796138618</v>
      </c>
      <c r="U58" s="69">
        <f t="shared" si="111"/>
        <v>139.3796461868593</v>
      </c>
      <c r="W58" t="str">
        <f t="shared" si="141"/>
        <v>51 Skilled agricultural and related trades</v>
      </c>
      <c r="X58" s="18">
        <f t="shared" si="150"/>
        <v>1.0307979399092031</v>
      </c>
      <c r="Y58" s="18">
        <f t="shared" si="150"/>
        <v>0.81159833785533397</v>
      </c>
      <c r="Z58" s="18">
        <f t="shared" si="150"/>
        <v>0.70758722809879826</v>
      </c>
      <c r="AA58" s="18">
        <f t="shared" si="150"/>
        <v>0.74248296883893383</v>
      </c>
      <c r="AB58" s="18">
        <f t="shared" si="150"/>
        <v>0.86012313519374606</v>
      </c>
      <c r="AD58" s="68">
        <f t="shared" si="113"/>
        <v>51.317864280985027</v>
      </c>
      <c r="AE58" s="69">
        <f t="shared" si="114"/>
        <v>83.285840489466096</v>
      </c>
      <c r="AF58" s="69">
        <f t="shared" si="115"/>
        <v>134.60370477045112</v>
      </c>
      <c r="AH58" t="str">
        <f t="shared" si="142"/>
        <v>51 Skilled agricultural and related trades</v>
      </c>
      <c r="AI58" s="18">
        <f t="shared" si="151"/>
        <v>1.2212082773295534</v>
      </c>
      <c r="AJ58" s="18">
        <f t="shared" si="151"/>
        <v>1.1230259617776086</v>
      </c>
      <c r="AK58" s="18">
        <f t="shared" si="151"/>
        <v>0.92997411696364074</v>
      </c>
      <c r="AL58" s="18">
        <f t="shared" si="151"/>
        <v>1.0702407213704301</v>
      </c>
      <c r="AM58" s="18">
        <f t="shared" si="151"/>
        <v>1.2503061940503306</v>
      </c>
      <c r="AO58" s="68">
        <f t="shared" si="117"/>
        <v>49.824767958614345</v>
      </c>
      <c r="AP58" s="69">
        <f t="shared" si="118"/>
        <v>86.882910921411224</v>
      </c>
      <c r="AQ58" s="69">
        <f t="shared" si="119"/>
        <v>136.70767888002558</v>
      </c>
      <c r="AS58" t="str">
        <f t="shared" si="143"/>
        <v>51 Skilled agricultural and related trades</v>
      </c>
      <c r="AT58" s="18">
        <f t="shared" si="152"/>
        <v>2.4275560047153877</v>
      </c>
      <c r="AU58" s="18">
        <f t="shared" si="152"/>
        <v>1.9459949093348996</v>
      </c>
      <c r="AV58" s="18">
        <f t="shared" si="152"/>
        <v>1.5341778876591419</v>
      </c>
      <c r="AW58" s="18">
        <f t="shared" si="152"/>
        <v>1.6532242397781436</v>
      </c>
      <c r="AX58" s="18">
        <f t="shared" si="152"/>
        <v>2.0096198817776485</v>
      </c>
      <c r="AZ58" s="68">
        <f t="shared" si="121"/>
        <v>57.937938241068252</v>
      </c>
      <c r="BA58" s="69">
        <f t="shared" si="122"/>
        <v>78.554680011818178</v>
      </c>
      <c r="BB58" s="69">
        <f t="shared" si="123"/>
        <v>136.49261825288644</v>
      </c>
      <c r="BD58" t="str">
        <f t="shared" si="144"/>
        <v>51 Skilled agricultural and related trades</v>
      </c>
      <c r="BE58" s="18">
        <f t="shared" si="153"/>
        <v>1.046062327063364</v>
      </c>
      <c r="BF58" s="18">
        <f t="shared" si="153"/>
        <v>0.83530771108448887</v>
      </c>
      <c r="BG58" s="18">
        <f t="shared" si="153"/>
        <v>0.67006855781029651</v>
      </c>
      <c r="BH58" s="18">
        <f t="shared" si="153"/>
        <v>0.65540697321987618</v>
      </c>
      <c r="BI58" s="18">
        <f t="shared" si="153"/>
        <v>0.67940199648906696</v>
      </c>
      <c r="BK58" s="68">
        <f t="shared" si="125"/>
        <v>6.7868051015829405</v>
      </c>
      <c r="BL58" s="69">
        <f t="shared" si="126"/>
        <v>55.373790851496075</v>
      </c>
      <c r="BM58" s="69">
        <f t="shared" si="127"/>
        <v>62.160595953079024</v>
      </c>
      <c r="BO58" t="str">
        <f t="shared" si="145"/>
        <v>51 Skilled agricultural and related trades</v>
      </c>
      <c r="BP58" s="18">
        <f t="shared" si="154"/>
        <v>1.602675828699704</v>
      </c>
      <c r="BQ58" s="18">
        <f t="shared" si="154"/>
        <v>1.3402231876399999</v>
      </c>
      <c r="BR58" s="18">
        <f t="shared" si="154"/>
        <v>1.1304876959927992</v>
      </c>
      <c r="BS58" s="18">
        <f t="shared" si="154"/>
        <v>1.1076105263065013</v>
      </c>
      <c r="BT58" s="18">
        <f t="shared" si="154"/>
        <v>1.1547953325713352</v>
      </c>
      <c r="BV58" s="68">
        <f t="shared" si="129"/>
        <v>-3.5043610315803302</v>
      </c>
      <c r="BW58" s="69">
        <f t="shared" si="130"/>
        <v>57.705765399988294</v>
      </c>
      <c r="BX58" s="69">
        <f t="shared" si="131"/>
        <v>54.201404368407971</v>
      </c>
      <c r="BZ58" t="str">
        <f t="shared" si="146"/>
        <v>51 Skilled agricultural and related trades</v>
      </c>
      <c r="CA58" s="18">
        <f t="shared" si="155"/>
        <v>1.9117558978047102</v>
      </c>
      <c r="CB58" s="18">
        <f t="shared" si="155"/>
        <v>1.530509893168345</v>
      </c>
      <c r="CC58" s="18">
        <f t="shared" si="155"/>
        <v>1.5713057339197829</v>
      </c>
      <c r="CD58" s="18">
        <f t="shared" si="155"/>
        <v>1.6800266999852604</v>
      </c>
      <c r="CE58" s="18">
        <f t="shared" si="155"/>
        <v>2.7763404630696376</v>
      </c>
      <c r="CG58" s="68">
        <f t="shared" si="133"/>
        <v>-2.3555148395134133</v>
      </c>
      <c r="CH58" s="69">
        <f t="shared" si="134"/>
        <v>44.514513675718284</v>
      </c>
      <c r="CI58" s="69">
        <f t="shared" si="135"/>
        <v>42.158998836204873</v>
      </c>
      <c r="CK58" t="str">
        <f t="shared" si="147"/>
        <v>51 Skilled agricultural and related trades</v>
      </c>
      <c r="CL58" s="18">
        <f t="shared" si="156"/>
        <v>3.7670525492255305</v>
      </c>
      <c r="CM58" s="18">
        <f t="shared" si="156"/>
        <v>3.2510330993177976</v>
      </c>
      <c r="CN58" s="18">
        <f t="shared" si="156"/>
        <v>2.6162706934509212</v>
      </c>
      <c r="CO58" s="18">
        <f t="shared" si="156"/>
        <v>2.869675930872861</v>
      </c>
      <c r="CP58" s="18">
        <f t="shared" si="156"/>
        <v>2.1326845989953513</v>
      </c>
      <c r="CR58" s="68">
        <f t="shared" si="137"/>
        <v>-66.93753843920274</v>
      </c>
      <c r="CS58" s="69">
        <f t="shared" si="138"/>
        <v>22.637247660766935</v>
      </c>
      <c r="CT58" s="69">
        <f t="shared" si="139"/>
        <v>-44.300290778435809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0.2424949469705969</v>
      </c>
      <c r="C59" s="18">
        <f t="shared" si="148"/>
        <v>0.20680843082938827</v>
      </c>
      <c r="D59" s="18">
        <f t="shared" si="148"/>
        <v>0.15452450004430351</v>
      </c>
      <c r="E59" s="18">
        <f t="shared" si="148"/>
        <v>0.15073493075110714</v>
      </c>
      <c r="F59" s="18">
        <f t="shared" si="148"/>
        <v>0.1501630617167857</v>
      </c>
      <c r="H59" s="68">
        <f t="shared" si="105"/>
        <v>86.52220821014798</v>
      </c>
      <c r="I59" s="69">
        <f t="shared" si="106"/>
        <v>58.267843593568671</v>
      </c>
      <c r="J59" s="69">
        <f t="shared" si="107"/>
        <v>144.79005180371664</v>
      </c>
      <c r="L59" t="str">
        <f t="shared" si="140"/>
        <v>52 Skilled metal, electrical and electronic trades</v>
      </c>
      <c r="M59" s="18">
        <f t="shared" si="149"/>
        <v>1.0606264984852698</v>
      </c>
      <c r="N59" s="18">
        <f t="shared" si="149"/>
        <v>0.96914750506620928</v>
      </c>
      <c r="O59" s="18">
        <f t="shared" si="149"/>
        <v>0.70208174216724772</v>
      </c>
      <c r="P59" s="18">
        <f t="shared" si="149"/>
        <v>0.88513317323500507</v>
      </c>
      <c r="Q59" s="18">
        <f t="shared" si="149"/>
        <v>0.95679723112306192</v>
      </c>
      <c r="S59" s="68">
        <f t="shared" si="109"/>
        <v>159.06581344085305</v>
      </c>
      <c r="T59" s="69">
        <f t="shared" si="110"/>
        <v>83.172372579277479</v>
      </c>
      <c r="U59" s="69">
        <f t="shared" si="111"/>
        <v>242.23818602013048</v>
      </c>
      <c r="W59" t="str">
        <f t="shared" si="141"/>
        <v>52 Skilled metal, electrical and electronic trades</v>
      </c>
      <c r="X59" s="18">
        <f t="shared" si="150"/>
        <v>1.4214526959958573</v>
      </c>
      <c r="Y59" s="18">
        <f t="shared" si="150"/>
        <v>1.3524891537455064</v>
      </c>
      <c r="Z59" s="18">
        <f t="shared" si="150"/>
        <v>0.9754885917008137</v>
      </c>
      <c r="AA59" s="18">
        <f t="shared" si="150"/>
        <v>1.0846044993533799</v>
      </c>
      <c r="AB59" s="18">
        <f t="shared" si="150"/>
        <v>1.1348377570895298</v>
      </c>
      <c r="AD59" s="68">
        <f t="shared" si="113"/>
        <v>44.817531719213413</v>
      </c>
      <c r="AE59" s="69">
        <f t="shared" si="114"/>
        <v>60.301884353309632</v>
      </c>
      <c r="AF59" s="69">
        <f t="shared" si="115"/>
        <v>105.11941607252304</v>
      </c>
      <c r="AH59" t="str">
        <f t="shared" si="142"/>
        <v>52 Skilled metal, electrical and electronic trades</v>
      </c>
      <c r="AI59" s="18">
        <f t="shared" si="151"/>
        <v>1.9229621178507759</v>
      </c>
      <c r="AJ59" s="18">
        <f t="shared" si="151"/>
        <v>1.8961361259630973</v>
      </c>
      <c r="AK59" s="18">
        <f t="shared" si="151"/>
        <v>1.4375747041615592</v>
      </c>
      <c r="AL59" s="18">
        <f t="shared" si="151"/>
        <v>1.6548642824510085</v>
      </c>
      <c r="AM59" s="18">
        <f t="shared" si="151"/>
        <v>1.8595017337506397</v>
      </c>
      <c r="AO59" s="68">
        <f t="shared" si="117"/>
        <v>44.146551802145495</v>
      </c>
      <c r="AP59" s="69">
        <f t="shared" si="118"/>
        <v>52.854951980807982</v>
      </c>
      <c r="AQ59" s="69">
        <f t="shared" si="119"/>
        <v>97.001503782953478</v>
      </c>
      <c r="AS59" t="str">
        <f t="shared" si="143"/>
        <v>52 Skilled metal, electrical and electronic trades</v>
      </c>
      <c r="AT59" s="18">
        <f t="shared" si="152"/>
        <v>8.0742419675344532</v>
      </c>
      <c r="AU59" s="18">
        <f t="shared" si="152"/>
        <v>7.336123666804065</v>
      </c>
      <c r="AV59" s="18">
        <f t="shared" si="152"/>
        <v>5.9244769259523755</v>
      </c>
      <c r="AW59" s="18">
        <f t="shared" si="152"/>
        <v>5.8961751915309843</v>
      </c>
      <c r="AX59" s="18">
        <f t="shared" si="152"/>
        <v>5.6712640129913607</v>
      </c>
      <c r="AZ59" s="68">
        <f t="shared" si="121"/>
        <v>15.419215351930351</v>
      </c>
      <c r="BA59" s="69">
        <f t="shared" si="122"/>
        <v>46.045600362785336</v>
      </c>
      <c r="BB59" s="69">
        <f t="shared" si="123"/>
        <v>61.464815714715684</v>
      </c>
      <c r="BD59" t="str">
        <f t="shared" si="144"/>
        <v>52 Skilled metal, electrical and electronic trades</v>
      </c>
      <c r="BE59" s="18">
        <f t="shared" si="153"/>
        <v>10.129122349435374</v>
      </c>
      <c r="BF59" s="18">
        <f t="shared" si="153"/>
        <v>9.7569826216426456</v>
      </c>
      <c r="BG59" s="18">
        <f t="shared" si="153"/>
        <v>8.633639892577369</v>
      </c>
      <c r="BH59" s="18">
        <f t="shared" si="153"/>
        <v>8.3880602909692215</v>
      </c>
      <c r="BI59" s="18">
        <f t="shared" si="153"/>
        <v>8.070325731244802</v>
      </c>
      <c r="BK59" s="68">
        <f t="shared" si="125"/>
        <v>-1.5519433368564606</v>
      </c>
      <c r="BL59" s="69">
        <f t="shared" si="126"/>
        <v>35.050496230023718</v>
      </c>
      <c r="BM59" s="69">
        <f t="shared" si="127"/>
        <v>33.498552893167258</v>
      </c>
      <c r="BO59" t="str">
        <f t="shared" si="145"/>
        <v>52 Skilled metal, electrical and electronic trades</v>
      </c>
      <c r="BP59" s="18">
        <f t="shared" si="154"/>
        <v>5.7915985603898887</v>
      </c>
      <c r="BQ59" s="18">
        <f t="shared" si="154"/>
        <v>5.5546744518835851</v>
      </c>
      <c r="BR59" s="18">
        <f t="shared" si="154"/>
        <v>5.1714694958794922</v>
      </c>
      <c r="BS59" s="18">
        <f t="shared" si="154"/>
        <v>4.9528449906528857</v>
      </c>
      <c r="BT59" s="18">
        <f t="shared" si="154"/>
        <v>4.7960971825628738</v>
      </c>
      <c r="BV59" s="68">
        <f t="shared" si="129"/>
        <v>-12.392252646285183</v>
      </c>
      <c r="BW59" s="69">
        <f t="shared" si="130"/>
        <v>36.684193733094972</v>
      </c>
      <c r="BX59" s="69">
        <f t="shared" si="131"/>
        <v>24.291941086809789</v>
      </c>
      <c r="BZ59" t="str">
        <f t="shared" si="146"/>
        <v>52 Skilled metal, electrical and electronic trades</v>
      </c>
      <c r="CA59" s="18">
        <f t="shared" si="155"/>
        <v>4.7718120798495054</v>
      </c>
      <c r="CB59" s="18">
        <f t="shared" si="155"/>
        <v>4.3553047939790739</v>
      </c>
      <c r="CC59" s="18">
        <f t="shared" si="155"/>
        <v>4.2192586535832159</v>
      </c>
      <c r="CD59" s="18">
        <f t="shared" si="155"/>
        <v>3.9770268383222445</v>
      </c>
      <c r="CE59" s="18">
        <f t="shared" si="155"/>
        <v>3.4230600683058241</v>
      </c>
      <c r="CG59" s="68">
        <f t="shared" si="133"/>
        <v>-55.165321173551909</v>
      </c>
      <c r="CH59" s="69">
        <f t="shared" si="134"/>
        <v>25.160971857867686</v>
      </c>
      <c r="CI59" s="69">
        <f t="shared" si="135"/>
        <v>-30.00434931568422</v>
      </c>
      <c r="CK59" t="str">
        <f t="shared" si="147"/>
        <v>52 Skilled metal, electrical and electronic trades</v>
      </c>
      <c r="CL59" s="18">
        <f t="shared" si="156"/>
        <v>4.8243018003116713</v>
      </c>
      <c r="CM59" s="18">
        <f t="shared" si="156"/>
        <v>4.6880059088135058</v>
      </c>
      <c r="CN59" s="18">
        <f t="shared" si="156"/>
        <v>3.770874714531721</v>
      </c>
      <c r="CO59" s="18">
        <f t="shared" si="156"/>
        <v>3.594488624367183</v>
      </c>
      <c r="CP59" s="18">
        <f t="shared" si="156"/>
        <v>3.4788960491862073</v>
      </c>
      <c r="CR59" s="68">
        <f t="shared" si="137"/>
        <v>-62.581137881975749</v>
      </c>
      <c r="CS59" s="69">
        <f t="shared" si="138"/>
        <v>19.447366256072772</v>
      </c>
      <c r="CT59" s="69">
        <f t="shared" si="139"/>
        <v>-43.133771625902966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0.13306458920088299</v>
      </c>
      <c r="C60" s="18">
        <f t="shared" si="148"/>
        <v>8.0926401430180164E-2</v>
      </c>
      <c r="D60" s="18">
        <f t="shared" si="148"/>
        <v>5.2142173090821274E-2</v>
      </c>
      <c r="E60" s="18">
        <f t="shared" si="148"/>
        <v>5.9622925734811857E-2</v>
      </c>
      <c r="F60" s="18">
        <f t="shared" si="148"/>
        <v>4.3076166292791283E-2</v>
      </c>
      <c r="H60" s="68">
        <f t="shared" si="105"/>
        <v>58.566959493957668</v>
      </c>
      <c r="I60" s="69">
        <f t="shared" si="106"/>
        <v>58.691293760991513</v>
      </c>
      <c r="J60" s="69">
        <f t="shared" si="107"/>
        <v>117.25825325494918</v>
      </c>
      <c r="L60" t="str">
        <f t="shared" si="140"/>
        <v>53 Skilled construction and building trades</v>
      </c>
      <c r="M60" s="18">
        <f t="shared" si="149"/>
        <v>0.4067754131591001</v>
      </c>
      <c r="N60" s="18">
        <f t="shared" si="149"/>
        <v>0.39902495884081784</v>
      </c>
      <c r="O60" s="18">
        <f t="shared" si="149"/>
        <v>0.28156292593679644</v>
      </c>
      <c r="P60" s="18">
        <f t="shared" si="149"/>
        <v>0.3014650514305563</v>
      </c>
      <c r="Q60" s="18">
        <f t="shared" si="149"/>
        <v>0.28930026043403229</v>
      </c>
      <c r="S60" s="68">
        <f t="shared" si="109"/>
        <v>95.322030869378523</v>
      </c>
      <c r="T60" s="69">
        <f t="shared" si="110"/>
        <v>67.869566274884647</v>
      </c>
      <c r="U60" s="69">
        <f t="shared" si="111"/>
        <v>163.19159714426317</v>
      </c>
      <c r="W60" t="str">
        <f t="shared" si="141"/>
        <v>53 Skilled construction and building trades</v>
      </c>
      <c r="X60" s="18">
        <f t="shared" si="150"/>
        <v>0.73792529095794723</v>
      </c>
      <c r="Y60" s="18">
        <f t="shared" si="150"/>
        <v>0.68439962376457508</v>
      </c>
      <c r="Z60" s="18">
        <f t="shared" si="150"/>
        <v>0.49560156989146764</v>
      </c>
      <c r="AA60" s="18">
        <f t="shared" si="150"/>
        <v>0.53232861599136161</v>
      </c>
      <c r="AB60" s="18">
        <f t="shared" si="150"/>
        <v>0.50982936915684673</v>
      </c>
      <c r="AD60" s="68">
        <f t="shared" si="113"/>
        <v>28.056531767158933</v>
      </c>
      <c r="AE60" s="69">
        <f t="shared" si="114"/>
        <v>58.376702761946042</v>
      </c>
      <c r="AF60" s="69">
        <f t="shared" si="115"/>
        <v>86.433234529104979</v>
      </c>
      <c r="AH60" t="str">
        <f t="shared" si="142"/>
        <v>53 Skilled construction and building trades</v>
      </c>
      <c r="AI60" s="18">
        <f t="shared" si="151"/>
        <v>1.3274046576514482</v>
      </c>
      <c r="AJ60" s="18">
        <f t="shared" si="151"/>
        <v>1.6454078571736777</v>
      </c>
      <c r="AK60" s="18">
        <f t="shared" si="151"/>
        <v>1.2957973102179092</v>
      </c>
      <c r="AL60" s="18">
        <f t="shared" si="151"/>
        <v>1.5079434282693764</v>
      </c>
      <c r="AM60" s="18">
        <f t="shared" si="151"/>
        <v>1.5614615514463814</v>
      </c>
      <c r="AO60" s="68">
        <f t="shared" si="117"/>
        <v>34.286487199694427</v>
      </c>
      <c r="AP60" s="69">
        <f t="shared" si="118"/>
        <v>63.417310392067428</v>
      </c>
      <c r="AQ60" s="69">
        <f t="shared" si="119"/>
        <v>97.703797591761855</v>
      </c>
      <c r="AS60" t="str">
        <f t="shared" si="143"/>
        <v>53 Skilled construction and building trades</v>
      </c>
      <c r="AT60" s="18">
        <f t="shared" si="152"/>
        <v>2.1908336022524004</v>
      </c>
      <c r="AU60" s="18">
        <f t="shared" si="152"/>
        <v>2.4521679887292711</v>
      </c>
      <c r="AV60" s="18">
        <f t="shared" si="152"/>
        <v>1.9277074647260588</v>
      </c>
      <c r="AW60" s="18">
        <f t="shared" si="152"/>
        <v>2.0833231441847953</v>
      </c>
      <c r="AX60" s="18">
        <f t="shared" si="152"/>
        <v>1.8664412520001232</v>
      </c>
      <c r="AZ60" s="68">
        <f t="shared" si="121"/>
        <v>16.740476084950792</v>
      </c>
      <c r="BA60" s="69">
        <f t="shared" si="122"/>
        <v>56.150521109969752</v>
      </c>
      <c r="BB60" s="69">
        <f t="shared" si="123"/>
        <v>72.890997194920544</v>
      </c>
      <c r="BD60" t="str">
        <f t="shared" si="144"/>
        <v>53 Skilled construction and building trades</v>
      </c>
      <c r="BE60" s="18">
        <f t="shared" si="153"/>
        <v>5.8257987340706929</v>
      </c>
      <c r="BF60" s="18">
        <f t="shared" si="153"/>
        <v>6.2070264025775064</v>
      </c>
      <c r="BG60" s="18">
        <f t="shared" si="153"/>
        <v>5.3833071918608679</v>
      </c>
      <c r="BH60" s="18">
        <f t="shared" si="153"/>
        <v>5.1384685801902812</v>
      </c>
      <c r="BI60" s="18">
        <f t="shared" si="153"/>
        <v>4.52369798047188</v>
      </c>
      <c r="BK60" s="68">
        <f t="shared" si="125"/>
        <v>-11.497721211556716</v>
      </c>
      <c r="BL60" s="69">
        <f t="shared" si="126"/>
        <v>36.634157267625724</v>
      </c>
      <c r="BM60" s="69">
        <f t="shared" si="127"/>
        <v>25.136436056069005</v>
      </c>
      <c r="BO60" t="str">
        <f t="shared" si="145"/>
        <v>53 Skilled construction and building trades</v>
      </c>
      <c r="BP60" s="18">
        <f t="shared" si="154"/>
        <v>5.0350437832705222</v>
      </c>
      <c r="BQ60" s="18">
        <f t="shared" si="154"/>
        <v>5.9070874023439757</v>
      </c>
      <c r="BR60" s="18">
        <f t="shared" si="154"/>
        <v>5.4366189590623213</v>
      </c>
      <c r="BS60" s="18">
        <f t="shared" si="154"/>
        <v>5.646340061876602</v>
      </c>
      <c r="BT60" s="18">
        <f t="shared" si="154"/>
        <v>5.9234422495576453</v>
      </c>
      <c r="BV60" s="68">
        <f t="shared" si="129"/>
        <v>2.923315934758826</v>
      </c>
      <c r="BW60" s="69">
        <f t="shared" si="130"/>
        <v>49.170654053963112</v>
      </c>
      <c r="BX60" s="69">
        <f t="shared" si="131"/>
        <v>52.093969988721931</v>
      </c>
      <c r="BZ60" t="str">
        <f t="shared" si="146"/>
        <v>53 Skilled construction and building trades</v>
      </c>
      <c r="CA60" s="18">
        <f t="shared" si="155"/>
        <v>4.2332778222917833</v>
      </c>
      <c r="CB60" s="18">
        <f t="shared" si="155"/>
        <v>4.3515234474104103</v>
      </c>
      <c r="CC60" s="18">
        <f t="shared" si="155"/>
        <v>4.1573599264848387</v>
      </c>
      <c r="CD60" s="18">
        <f t="shared" si="155"/>
        <v>4.0582117375970661</v>
      </c>
      <c r="CE60" s="18">
        <f t="shared" si="155"/>
        <v>4.4381825149078784</v>
      </c>
      <c r="CG60" s="68">
        <f t="shared" si="133"/>
        <v>-41.003910585571887</v>
      </c>
      <c r="CH60" s="69">
        <f t="shared" si="134"/>
        <v>30.763726055987707</v>
      </c>
      <c r="CI60" s="69">
        <f t="shared" si="135"/>
        <v>-10.240184529584182</v>
      </c>
      <c r="CK60" t="str">
        <f t="shared" si="147"/>
        <v>53 Skilled construction and building trades</v>
      </c>
      <c r="CL60" s="18">
        <f t="shared" si="156"/>
        <v>5.8997417341439746</v>
      </c>
      <c r="CM60" s="18">
        <f t="shared" si="156"/>
        <v>6.9637871233473962</v>
      </c>
      <c r="CN60" s="18">
        <f t="shared" si="156"/>
        <v>5.7771920570385218</v>
      </c>
      <c r="CO60" s="18">
        <f t="shared" si="156"/>
        <v>4.5638312258409401</v>
      </c>
      <c r="CP60" s="18">
        <f t="shared" si="156"/>
        <v>1.312918176674186</v>
      </c>
      <c r="CR60" s="68">
        <f t="shared" si="137"/>
        <v>-90.782522553863259</v>
      </c>
      <c r="CS60" s="69">
        <f t="shared" si="138"/>
        <v>12.144379420386866</v>
      </c>
      <c r="CT60" s="69">
        <f t="shared" si="139"/>
        <v>-78.63814313347639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0.58808354737267465</v>
      </c>
      <c r="C61" s="18">
        <f t="shared" si="148"/>
        <v>0.41754762336569046</v>
      </c>
      <c r="D61" s="18">
        <f t="shared" si="148"/>
        <v>0.3939374172877097</v>
      </c>
      <c r="E61" s="18">
        <f t="shared" si="148"/>
        <v>0.42083948715670716</v>
      </c>
      <c r="F61" s="18">
        <f t="shared" si="148"/>
        <v>0.39231944963811893</v>
      </c>
      <c r="H61" s="68">
        <f t="shared" si="105"/>
        <v>91.151357594554952</v>
      </c>
      <c r="I61" s="69">
        <f t="shared" si="106"/>
        <v>71.148111897698129</v>
      </c>
      <c r="J61" s="69">
        <f t="shared" si="107"/>
        <v>162.29946949225308</v>
      </c>
      <c r="L61" t="str">
        <f t="shared" si="140"/>
        <v>54 Textiles, printing and other skilled trades</v>
      </c>
      <c r="M61" s="18">
        <f t="shared" si="149"/>
        <v>0.62191541383937643</v>
      </c>
      <c r="N61" s="18">
        <f t="shared" si="149"/>
        <v>0.55781917675024306</v>
      </c>
      <c r="O61" s="18">
        <f t="shared" si="149"/>
        <v>0.60840946430160103</v>
      </c>
      <c r="P61" s="18">
        <f t="shared" si="149"/>
        <v>0.63489002062328104</v>
      </c>
      <c r="Q61" s="18">
        <f t="shared" si="149"/>
        <v>0.73626871597524124</v>
      </c>
      <c r="S61" s="68">
        <f t="shared" si="109"/>
        <v>130.04789448993435</v>
      </c>
      <c r="T61" s="69">
        <f t="shared" si="110"/>
        <v>83.117711040038799</v>
      </c>
      <c r="U61" s="69">
        <f t="shared" si="111"/>
        <v>213.16560552997313</v>
      </c>
      <c r="W61" t="str">
        <f t="shared" si="141"/>
        <v>54 Textiles, printing and other skilled trades</v>
      </c>
      <c r="X61" s="18">
        <f t="shared" si="150"/>
        <v>0.81452246631266889</v>
      </c>
      <c r="Y61" s="18">
        <f t="shared" si="150"/>
        <v>0.69547753358668041</v>
      </c>
      <c r="Z61" s="18">
        <f t="shared" si="150"/>
        <v>0.70352091503094827</v>
      </c>
      <c r="AA61" s="18">
        <f t="shared" si="150"/>
        <v>0.80126177908859031</v>
      </c>
      <c r="AB61" s="18">
        <f t="shared" si="150"/>
        <v>0.89907892056159888</v>
      </c>
      <c r="AD61" s="68">
        <f t="shared" si="113"/>
        <v>59.085413593496916</v>
      </c>
      <c r="AE61" s="69">
        <f t="shared" si="114"/>
        <v>73.991004009686037</v>
      </c>
      <c r="AF61" s="69">
        <f t="shared" si="115"/>
        <v>133.07641760318293</v>
      </c>
      <c r="AH61" t="str">
        <f t="shared" si="142"/>
        <v>54 Textiles, printing and other skilled trades</v>
      </c>
      <c r="AI61" s="18">
        <f t="shared" si="151"/>
        <v>1.0503114581658166</v>
      </c>
      <c r="AJ61" s="18">
        <f t="shared" si="151"/>
        <v>0.87273650232903477</v>
      </c>
      <c r="AK61" s="18">
        <f t="shared" si="151"/>
        <v>0.98564669857758125</v>
      </c>
      <c r="AL61" s="18">
        <f t="shared" si="151"/>
        <v>1.063170702638133</v>
      </c>
      <c r="AM61" s="18">
        <f t="shared" si="151"/>
        <v>1.2058841034021048</v>
      </c>
      <c r="AO61" s="68">
        <f t="shared" si="117"/>
        <v>36.339717886827486</v>
      </c>
      <c r="AP61" s="69">
        <f t="shared" si="118"/>
        <v>67.675009104430472</v>
      </c>
      <c r="AQ61" s="69">
        <f t="shared" si="119"/>
        <v>104.01472699125796</v>
      </c>
      <c r="AS61" t="str">
        <f t="shared" si="143"/>
        <v>54 Textiles, printing and other skilled trades</v>
      </c>
      <c r="AT61" s="18">
        <f t="shared" si="152"/>
        <v>1.2098544766771755</v>
      </c>
      <c r="AU61" s="18">
        <f t="shared" si="152"/>
        <v>0.98855736700346075</v>
      </c>
      <c r="AV61" s="18">
        <f t="shared" si="152"/>
        <v>1.0647463353591826</v>
      </c>
      <c r="AW61" s="18">
        <f t="shared" si="152"/>
        <v>1.111991049639657</v>
      </c>
      <c r="AX61" s="18">
        <f t="shared" si="152"/>
        <v>1.1451317898725986</v>
      </c>
      <c r="AZ61" s="68">
        <f t="shared" si="121"/>
        <v>29.675395666374087</v>
      </c>
      <c r="BA61" s="69">
        <f t="shared" si="122"/>
        <v>61.916530961764039</v>
      </c>
      <c r="BB61" s="69">
        <f t="shared" si="123"/>
        <v>91.591926628138125</v>
      </c>
      <c r="BD61" t="str">
        <f t="shared" si="144"/>
        <v>54 Textiles, printing and other skilled trades</v>
      </c>
      <c r="BE61" s="18">
        <f t="shared" si="153"/>
        <v>2.1626613600009432</v>
      </c>
      <c r="BF61" s="18">
        <f t="shared" si="153"/>
        <v>1.9205188063593659</v>
      </c>
      <c r="BG61" s="18">
        <f t="shared" si="153"/>
        <v>1.9374746903697522</v>
      </c>
      <c r="BH61" s="18">
        <f t="shared" si="153"/>
        <v>2.1440582944495765</v>
      </c>
      <c r="BI61" s="18">
        <f t="shared" si="153"/>
        <v>2.1645188439242276</v>
      </c>
      <c r="BK61" s="68">
        <f t="shared" si="125"/>
        <v>17.66176188574503</v>
      </c>
      <c r="BL61" s="69">
        <f t="shared" si="126"/>
        <v>46.460572619193655</v>
      </c>
      <c r="BM61" s="69">
        <f t="shared" si="127"/>
        <v>64.122334504938678</v>
      </c>
      <c r="BO61" t="str">
        <f t="shared" si="145"/>
        <v>54 Textiles, printing and other skilled trades</v>
      </c>
      <c r="BP61" s="18">
        <f t="shared" si="154"/>
        <v>2.4893994603703957</v>
      </c>
      <c r="BQ61" s="18">
        <f t="shared" si="154"/>
        <v>2.0447308428069175</v>
      </c>
      <c r="BR61" s="18">
        <f t="shared" si="154"/>
        <v>2.2668008634875942</v>
      </c>
      <c r="BS61" s="18">
        <f t="shared" si="154"/>
        <v>2.2485781364152038</v>
      </c>
      <c r="BT61" s="18">
        <f t="shared" si="154"/>
        <v>2.5253497459936569</v>
      </c>
      <c r="BV61" s="68">
        <f t="shared" si="129"/>
        <v>5.2389898301923044</v>
      </c>
      <c r="BW61" s="69">
        <f t="shared" si="130"/>
        <v>42.042494540917453</v>
      </c>
      <c r="BX61" s="69">
        <f t="shared" si="131"/>
        <v>47.281484371109755</v>
      </c>
      <c r="BZ61" t="str">
        <f t="shared" si="146"/>
        <v>54 Textiles, printing and other skilled trades</v>
      </c>
      <c r="CA61" s="18">
        <f t="shared" si="155"/>
        <v>3.0282527880640555</v>
      </c>
      <c r="CB61" s="18">
        <f t="shared" si="155"/>
        <v>2.6131406149491325</v>
      </c>
      <c r="CC61" s="18">
        <f t="shared" si="155"/>
        <v>2.8345783554111161</v>
      </c>
      <c r="CD61" s="18">
        <f t="shared" si="155"/>
        <v>3.0847564161452916</v>
      </c>
      <c r="CE61" s="18">
        <f t="shared" si="155"/>
        <v>3.0892827023711273</v>
      </c>
      <c r="CG61" s="68">
        <f t="shared" si="133"/>
        <v>-39.771107313463929</v>
      </c>
      <c r="CH61" s="69">
        <f t="shared" si="134"/>
        <v>31.488290049358369</v>
      </c>
      <c r="CI61" s="69">
        <f t="shared" si="135"/>
        <v>-8.2828172641055566</v>
      </c>
      <c r="CK61" t="str">
        <f t="shared" si="147"/>
        <v>54 Textiles, printing and other skilled trades</v>
      </c>
      <c r="CL61" s="18">
        <f t="shared" si="156"/>
        <v>3.8811332575410198</v>
      </c>
      <c r="CM61" s="18">
        <f t="shared" si="156"/>
        <v>3.3901218413019443</v>
      </c>
      <c r="CN61" s="18">
        <f t="shared" si="156"/>
        <v>3.6860529528407628</v>
      </c>
      <c r="CO61" s="18">
        <f t="shared" si="156"/>
        <v>3.2461250255302172</v>
      </c>
      <c r="CP61" s="18">
        <f t="shared" si="156"/>
        <v>3.6918198975819676</v>
      </c>
      <c r="CR61" s="68">
        <f t="shared" si="137"/>
        <v>-59.377171022701184</v>
      </c>
      <c r="CS61" s="69">
        <f t="shared" si="138"/>
        <v>18.713427600800792</v>
      </c>
      <c r="CT61" s="69">
        <f t="shared" si="139"/>
        <v>-40.663743421900392</v>
      </c>
    </row>
    <row r="62" spans="1:98" x14ac:dyDescent="0.2">
      <c r="A62" t="str">
        <f t="shared" si="103"/>
        <v>61 Caring personal service occupations</v>
      </c>
      <c r="B62" s="18">
        <f t="shared" si="148"/>
        <v>0.34666634081285103</v>
      </c>
      <c r="C62" s="18">
        <f t="shared" si="148"/>
        <v>0.34112277695913651</v>
      </c>
      <c r="D62" s="18">
        <f t="shared" si="148"/>
        <v>0.35055072848375812</v>
      </c>
      <c r="E62" s="18">
        <f t="shared" si="148"/>
        <v>0.37141059559702549</v>
      </c>
      <c r="F62" s="18">
        <f t="shared" si="148"/>
        <v>0.44825487409404602</v>
      </c>
      <c r="H62" s="68">
        <f t="shared" si="105"/>
        <v>145.43637470453729</v>
      </c>
      <c r="I62" s="69">
        <f t="shared" si="106"/>
        <v>87.556339050741414</v>
      </c>
      <c r="J62" s="69">
        <f t="shared" si="107"/>
        <v>232.99271375527874</v>
      </c>
      <c r="L62" t="str">
        <f t="shared" si="140"/>
        <v>61 Caring personal service occupations</v>
      </c>
      <c r="M62" s="18">
        <f t="shared" si="149"/>
        <v>2.9072726890253784</v>
      </c>
      <c r="N62" s="18">
        <f t="shared" si="149"/>
        <v>3.1263069065913682</v>
      </c>
      <c r="O62" s="18">
        <f t="shared" si="149"/>
        <v>3.2285303682424251</v>
      </c>
      <c r="P62" s="18">
        <f t="shared" si="149"/>
        <v>3.6807205893902477</v>
      </c>
      <c r="Q62" s="18">
        <f t="shared" si="149"/>
        <v>4.7241176249514663</v>
      </c>
      <c r="S62" s="68">
        <f t="shared" si="109"/>
        <v>178.15937569138026</v>
      </c>
      <c r="T62" s="69">
        <f t="shared" si="110"/>
        <v>101.22295132319339</v>
      </c>
      <c r="U62" s="69">
        <f t="shared" si="111"/>
        <v>279.38232701457366</v>
      </c>
      <c r="W62" t="str">
        <f t="shared" si="141"/>
        <v>61 Caring personal service occupations</v>
      </c>
      <c r="X62" s="18">
        <f t="shared" si="150"/>
        <v>4.8144866571865892</v>
      </c>
      <c r="Y62" s="18">
        <f t="shared" si="150"/>
        <v>4.8081981386290344</v>
      </c>
      <c r="Z62" s="18">
        <f t="shared" si="150"/>
        <v>5.040470673772381</v>
      </c>
      <c r="AA62" s="18">
        <f t="shared" si="150"/>
        <v>5.4095259103183846</v>
      </c>
      <c r="AB62" s="18">
        <f t="shared" si="150"/>
        <v>6.0341082136510842</v>
      </c>
      <c r="AD62" s="68">
        <f t="shared" si="113"/>
        <v>49.022402647756486</v>
      </c>
      <c r="AE62" s="69">
        <f t="shared" si="114"/>
        <v>83.653613873300756</v>
      </c>
      <c r="AF62" s="69">
        <f t="shared" si="115"/>
        <v>132.67601652105725</v>
      </c>
      <c r="AH62" t="str">
        <f t="shared" si="142"/>
        <v>61 Caring personal service occupations</v>
      </c>
      <c r="AI62" s="18">
        <f t="shared" si="151"/>
        <v>13.512106795498321</v>
      </c>
      <c r="AJ62" s="18">
        <f t="shared" si="151"/>
        <v>13.21560221675124</v>
      </c>
      <c r="AK62" s="18">
        <f t="shared" si="151"/>
        <v>14.061841346787871</v>
      </c>
      <c r="AL62" s="18">
        <f t="shared" si="151"/>
        <v>13.67304554568538</v>
      </c>
      <c r="AM62" s="18">
        <f t="shared" si="151"/>
        <v>13.594828079117931</v>
      </c>
      <c r="AO62" s="68">
        <f t="shared" si="117"/>
        <v>7.738175993110497</v>
      </c>
      <c r="AP62" s="69">
        <f t="shared" si="118"/>
        <v>60.226014060796004</v>
      </c>
      <c r="AQ62" s="69">
        <f t="shared" si="119"/>
        <v>67.964190053906506</v>
      </c>
      <c r="AS62" t="str">
        <f t="shared" si="143"/>
        <v>61 Caring personal service occupations</v>
      </c>
      <c r="AT62" s="18">
        <f t="shared" si="152"/>
        <v>7.0252944584589399</v>
      </c>
      <c r="AU62" s="18">
        <f t="shared" si="152"/>
        <v>6.8658554794998219</v>
      </c>
      <c r="AV62" s="18">
        <f t="shared" si="152"/>
        <v>7.3261201063879895</v>
      </c>
      <c r="AW62" s="18">
        <f t="shared" si="152"/>
        <v>6.8905676274262317</v>
      </c>
      <c r="AX62" s="18">
        <f t="shared" si="152"/>
        <v>6.8637342782081125</v>
      </c>
      <c r="AZ62" s="68">
        <f t="shared" si="121"/>
        <v>12.962603229210593</v>
      </c>
      <c r="BA62" s="69">
        <f t="shared" si="122"/>
        <v>62.976390454485376</v>
      </c>
      <c r="BB62" s="69">
        <f t="shared" si="123"/>
        <v>75.938993683695983</v>
      </c>
      <c r="BD62" t="str">
        <f t="shared" si="144"/>
        <v>61 Caring personal service occupations</v>
      </c>
      <c r="BE62" s="18">
        <f t="shared" si="153"/>
        <v>12.223708196404658</v>
      </c>
      <c r="BF62" s="18">
        <f t="shared" si="153"/>
        <v>12.537139437466227</v>
      </c>
      <c r="BG62" s="18">
        <f t="shared" si="153"/>
        <v>12.466602071099727</v>
      </c>
      <c r="BH62" s="18">
        <f t="shared" si="153"/>
        <v>12.722576340496614</v>
      </c>
      <c r="BI62" s="18">
        <f t="shared" si="153"/>
        <v>13.587643797100386</v>
      </c>
      <c r="BK62" s="68">
        <f t="shared" si="125"/>
        <v>14.790532414248888</v>
      </c>
      <c r="BL62" s="69">
        <f t="shared" si="126"/>
        <v>60.820632210390379</v>
      </c>
      <c r="BM62" s="69">
        <f t="shared" si="127"/>
        <v>75.611164624639258</v>
      </c>
      <c r="BO62" t="str">
        <f t="shared" si="145"/>
        <v>61 Caring personal service occupations</v>
      </c>
      <c r="BP62" s="18">
        <f t="shared" si="154"/>
        <v>9.8113903332133869</v>
      </c>
      <c r="BQ62" s="18">
        <f t="shared" si="154"/>
        <v>9.328880101484355</v>
      </c>
      <c r="BR62" s="18">
        <f t="shared" si="154"/>
        <v>8.8662191252199261</v>
      </c>
      <c r="BS62" s="18">
        <f t="shared" si="154"/>
        <v>8.4465108687381463</v>
      </c>
      <c r="BT62" s="18">
        <f t="shared" si="154"/>
        <v>7.7327909325695821</v>
      </c>
      <c r="BV62" s="68">
        <f t="shared" si="129"/>
        <v>-17.611553433727856</v>
      </c>
      <c r="BW62" s="69">
        <f t="shared" si="130"/>
        <v>49.465360724348834</v>
      </c>
      <c r="BX62" s="69">
        <f t="shared" si="131"/>
        <v>31.853807290620971</v>
      </c>
      <c r="BZ62" t="str">
        <f t="shared" si="146"/>
        <v>61 Caring personal service occupations</v>
      </c>
      <c r="CA62" s="18">
        <f t="shared" si="155"/>
        <v>4.3151204787752837</v>
      </c>
      <c r="CB62" s="18">
        <f t="shared" si="155"/>
        <v>2.6768920089585597</v>
      </c>
      <c r="CC62" s="18">
        <f t="shared" si="155"/>
        <v>2.3865646804704541</v>
      </c>
      <c r="CD62" s="18">
        <f t="shared" si="155"/>
        <v>1.9679007652842813</v>
      </c>
      <c r="CE62" s="18">
        <f t="shared" si="155"/>
        <v>2.2217874006153071</v>
      </c>
      <c r="CG62" s="68">
        <f t="shared" si="133"/>
        <v>-48.552416214190131</v>
      </c>
      <c r="CH62" s="69">
        <f t="shared" si="134"/>
        <v>22.785832162075494</v>
      </c>
      <c r="CI62" s="69">
        <f t="shared" si="135"/>
        <v>-25.766584052114634</v>
      </c>
      <c r="CK62" t="str">
        <f t="shared" si="147"/>
        <v>61 Caring personal service occupations</v>
      </c>
      <c r="CL62" s="18">
        <f t="shared" si="156"/>
        <v>1.6339922024243418</v>
      </c>
      <c r="CM62" s="18">
        <f t="shared" si="156"/>
        <v>1.5365069415407882</v>
      </c>
      <c r="CN62" s="18">
        <f t="shared" si="156"/>
        <v>1.6462204504944999</v>
      </c>
      <c r="CO62" s="18">
        <f t="shared" si="156"/>
        <v>1.9792322540843916</v>
      </c>
      <c r="CP62" s="18">
        <f t="shared" si="156"/>
        <v>2.2831143571139667</v>
      </c>
      <c r="CR62" s="68">
        <f t="shared" si="137"/>
        <v>-43.748915394112586</v>
      </c>
      <c r="CS62" s="69">
        <f t="shared" si="138"/>
        <v>22.151410212290926</v>
      </c>
      <c r="CT62" s="69">
        <f t="shared" si="139"/>
        <v>-21.597505181821663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0.183471678857409</v>
      </c>
      <c r="C63" s="18">
        <f t="shared" si="148"/>
        <v>0.24030810688627149</v>
      </c>
      <c r="D63" s="18">
        <f t="shared" si="148"/>
        <v>0.26547275283566646</v>
      </c>
      <c r="E63" s="18">
        <f t="shared" si="148"/>
        <v>0.28931690983738489</v>
      </c>
      <c r="F63" s="18">
        <f t="shared" si="148"/>
        <v>0.35602614287900441</v>
      </c>
      <c r="H63" s="68">
        <f t="shared" si="105"/>
        <v>157.4107718215856</v>
      </c>
      <c r="I63" s="69">
        <f t="shared" si="106"/>
        <v>95.969175328751646</v>
      </c>
      <c r="J63" s="69">
        <f t="shared" si="107"/>
        <v>253.37994715033724</v>
      </c>
      <c r="L63" t="str">
        <f t="shared" si="140"/>
        <v>62 Leisure, travel and related personal service occupations</v>
      </c>
      <c r="M63" s="18">
        <f t="shared" si="149"/>
        <v>0.58627622455395823</v>
      </c>
      <c r="N63" s="18">
        <f t="shared" si="149"/>
        <v>0.54198010927911477</v>
      </c>
      <c r="O63" s="18">
        <f t="shared" si="149"/>
        <v>0.54062195027647608</v>
      </c>
      <c r="P63" s="18">
        <f t="shared" si="149"/>
        <v>0.4852612532265651</v>
      </c>
      <c r="Q63" s="18">
        <f t="shared" si="149"/>
        <v>0.5797888408181604</v>
      </c>
      <c r="S63" s="68">
        <f t="shared" si="109"/>
        <v>103.87034300659859</v>
      </c>
      <c r="T63" s="69">
        <f t="shared" si="110"/>
        <v>74.116616324366575</v>
      </c>
      <c r="U63" s="69">
        <f t="shared" si="111"/>
        <v>177.98695933096516</v>
      </c>
      <c r="W63" t="str">
        <f t="shared" si="141"/>
        <v>62 Leisure, travel and related personal service occupations</v>
      </c>
      <c r="X63" s="18">
        <f t="shared" si="150"/>
        <v>1.0351204810451886</v>
      </c>
      <c r="Y63" s="18">
        <f t="shared" si="150"/>
        <v>1.1415805682670439</v>
      </c>
      <c r="Z63" s="18">
        <f t="shared" si="150"/>
        <v>1.0885181697963364</v>
      </c>
      <c r="AA63" s="18">
        <f t="shared" si="150"/>
        <v>1.1610069985807263</v>
      </c>
      <c r="AB63" s="18">
        <f t="shared" si="150"/>
        <v>1.4119719352233537</v>
      </c>
      <c r="AD63" s="68">
        <f t="shared" si="113"/>
        <v>61.473009960470883</v>
      </c>
      <c r="AE63" s="69">
        <f t="shared" si="114"/>
        <v>79.835682109573924</v>
      </c>
      <c r="AF63" s="69">
        <f t="shared" si="115"/>
        <v>141.3086920700448</v>
      </c>
      <c r="AH63" t="str">
        <f t="shared" si="142"/>
        <v>62 Leisure, travel and related personal service occupations</v>
      </c>
      <c r="AI63" s="18">
        <f t="shared" si="151"/>
        <v>2.2648081420872899</v>
      </c>
      <c r="AJ63" s="18">
        <f t="shared" si="151"/>
        <v>2.5362427341751252</v>
      </c>
      <c r="AK63" s="18">
        <f t="shared" si="151"/>
        <v>2.4784724151322357</v>
      </c>
      <c r="AL63" s="18">
        <f t="shared" si="151"/>
        <v>2.5814644453745643</v>
      </c>
      <c r="AM63" s="18">
        <f t="shared" si="151"/>
        <v>3.1223049597498109</v>
      </c>
      <c r="AO63" s="68">
        <f t="shared" si="117"/>
        <v>40.387784953867445</v>
      </c>
      <c r="AP63" s="69">
        <f t="shared" si="118"/>
        <v>72.413983863878713</v>
      </c>
      <c r="AQ63" s="69">
        <f t="shared" si="119"/>
        <v>112.80176881774615</v>
      </c>
      <c r="AS63" t="str">
        <f t="shared" si="143"/>
        <v>62 Leisure, travel and related personal service occupations</v>
      </c>
      <c r="AT63" s="18">
        <f t="shared" si="152"/>
        <v>2.4979574033415828</v>
      </c>
      <c r="AU63" s="18">
        <f t="shared" si="152"/>
        <v>2.6721001834221183</v>
      </c>
      <c r="AV63" s="18">
        <f t="shared" si="152"/>
        <v>2.751475563458051</v>
      </c>
      <c r="AW63" s="18">
        <f t="shared" si="152"/>
        <v>2.7870836312311895</v>
      </c>
      <c r="AX63" s="18">
        <f t="shared" si="152"/>
        <v>3.3608825884739715</v>
      </c>
      <c r="AZ63" s="68">
        <f t="shared" si="121"/>
        <v>47.277344589297051</v>
      </c>
      <c r="BA63" s="69">
        <f t="shared" si="122"/>
        <v>74.677981466302185</v>
      </c>
      <c r="BB63" s="69">
        <f t="shared" si="123"/>
        <v>121.95532605559922</v>
      </c>
      <c r="BD63" t="str">
        <f t="shared" si="144"/>
        <v>62 Leisure, travel and related personal service occupations</v>
      </c>
      <c r="BE63" s="18">
        <f t="shared" si="153"/>
        <v>2.7969566674440931</v>
      </c>
      <c r="BF63" s="18">
        <f t="shared" si="153"/>
        <v>2.3829376114892771</v>
      </c>
      <c r="BG63" s="18">
        <f t="shared" si="153"/>
        <v>2.2386594100910973</v>
      </c>
      <c r="BH63" s="18">
        <f t="shared" si="153"/>
        <v>1.9703089757988206</v>
      </c>
      <c r="BI63" s="18">
        <f t="shared" si="153"/>
        <v>1.7707230378468042</v>
      </c>
      <c r="BK63" s="68">
        <f t="shared" si="125"/>
        <v>-16.694701122033827</v>
      </c>
      <c r="BL63" s="69">
        <f t="shared" si="126"/>
        <v>40.166278522206071</v>
      </c>
      <c r="BM63" s="69">
        <f t="shared" si="127"/>
        <v>23.471577400172244</v>
      </c>
      <c r="BO63" t="str">
        <f t="shared" si="145"/>
        <v>62 Leisure, travel and related personal service occupations</v>
      </c>
      <c r="BP63" s="18">
        <f t="shared" si="154"/>
        <v>3.0425536364817143</v>
      </c>
      <c r="BQ63" s="18">
        <f t="shared" si="154"/>
        <v>2.7136096795340996</v>
      </c>
      <c r="BR63" s="18">
        <f t="shared" si="154"/>
        <v>2.5402433817627506</v>
      </c>
      <c r="BS63" s="18">
        <f t="shared" si="154"/>
        <v>2.2332630781466185</v>
      </c>
      <c r="BT63" s="18">
        <f t="shared" si="154"/>
        <v>2.0927255327962309</v>
      </c>
      <c r="BV63" s="68">
        <f t="shared" si="129"/>
        <v>-22.177451140709184</v>
      </c>
      <c r="BW63" s="69">
        <f t="shared" si="130"/>
        <v>43.589384953663256</v>
      </c>
      <c r="BX63" s="69">
        <f t="shared" si="131"/>
        <v>21.411933812954075</v>
      </c>
      <c r="BZ63" t="str">
        <f t="shared" si="146"/>
        <v>62 Leisure, travel and related personal service occupations</v>
      </c>
      <c r="CA63" s="18">
        <f t="shared" si="155"/>
        <v>2.6959712120529136</v>
      </c>
      <c r="CB63" s="18">
        <f t="shared" si="155"/>
        <v>2.7400223074282195</v>
      </c>
      <c r="CC63" s="18">
        <f t="shared" si="155"/>
        <v>2.5478110906925604</v>
      </c>
      <c r="CD63" s="18">
        <f t="shared" si="155"/>
        <v>2.4602147904547027</v>
      </c>
      <c r="CE63" s="18">
        <f t="shared" si="155"/>
        <v>2.5016574756127365</v>
      </c>
      <c r="CG63" s="68">
        <f t="shared" si="133"/>
        <v>-45.737935276822824</v>
      </c>
      <c r="CH63" s="69">
        <f t="shared" si="134"/>
        <v>32.48295820052369</v>
      </c>
      <c r="CI63" s="69">
        <f t="shared" si="135"/>
        <v>-13.254977076299134</v>
      </c>
      <c r="CK63" t="str">
        <f t="shared" si="147"/>
        <v>62 Leisure, travel and related personal service occupations</v>
      </c>
      <c r="CL63" s="18">
        <f t="shared" si="156"/>
        <v>2.5804493819948022</v>
      </c>
      <c r="CM63" s="18">
        <f t="shared" si="156"/>
        <v>2.4499904255184473</v>
      </c>
      <c r="CN63" s="18">
        <f t="shared" si="156"/>
        <v>2.5087944708902961</v>
      </c>
      <c r="CO63" s="18">
        <f t="shared" si="156"/>
        <v>2.0499563520859154</v>
      </c>
      <c r="CP63" s="18">
        <f t="shared" si="156"/>
        <v>1.9501605475118533</v>
      </c>
      <c r="CR63" s="68">
        <f t="shared" si="137"/>
        <v>-68.471993563171736</v>
      </c>
      <c r="CS63" s="69">
        <f t="shared" si="138"/>
        <v>16.123182037874376</v>
      </c>
      <c r="CT63" s="69">
        <f t="shared" si="139"/>
        <v>-52.348811525297364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2.118499692149358E-2</v>
      </c>
      <c r="C64" s="18">
        <f t="shared" si="148"/>
        <v>2.1911862631499537E-2</v>
      </c>
      <c r="D64" s="18">
        <f t="shared" si="148"/>
        <v>1.8488378106720552E-2</v>
      </c>
      <c r="E64" s="18">
        <f t="shared" si="148"/>
        <v>2.0520990950960372E-2</v>
      </c>
      <c r="F64" s="18">
        <f t="shared" si="148"/>
        <v>2.270400309400802E-2</v>
      </c>
      <c r="H64" s="68">
        <f t="shared" si="105"/>
        <v>135.70478752309128</v>
      </c>
      <c r="I64" s="69">
        <f t="shared" si="106"/>
        <v>89.494392851383154</v>
      </c>
      <c r="J64" s="69">
        <f t="shared" si="107"/>
        <v>225.19918037447445</v>
      </c>
      <c r="L64" t="str">
        <f t="shared" si="140"/>
        <v>63 Community and civil enforcement occupations</v>
      </c>
      <c r="M64" s="18">
        <f t="shared" si="149"/>
        <v>4.2459929310838931E-2</v>
      </c>
      <c r="N64" s="18">
        <f t="shared" si="149"/>
        <v>3.5317245278893461E-2</v>
      </c>
      <c r="O64" s="18">
        <f t="shared" si="149"/>
        <v>3.7069294891699384E-2</v>
      </c>
      <c r="P64" s="18">
        <f t="shared" si="149"/>
        <v>3.0086709758464936E-2</v>
      </c>
      <c r="Q64" s="18">
        <f t="shared" si="149"/>
        <v>3.4186116277940701E-2</v>
      </c>
      <c r="S64" s="68">
        <f t="shared" si="109"/>
        <v>75.312675015968324</v>
      </c>
      <c r="T64" s="69">
        <f t="shared" si="110"/>
        <v>65.62154839794529</v>
      </c>
      <c r="U64" s="69">
        <f t="shared" si="111"/>
        <v>140.93422341391363</v>
      </c>
      <c r="W64" t="str">
        <f t="shared" si="141"/>
        <v>63 Community and civil enforcement occupations</v>
      </c>
      <c r="X64" s="18">
        <f t="shared" si="150"/>
        <v>8.2755358847563035E-2</v>
      </c>
      <c r="Y64" s="18">
        <f t="shared" si="150"/>
        <v>7.9565956937718563E-2</v>
      </c>
      <c r="Z64" s="18">
        <f t="shared" si="150"/>
        <v>8.2720046634884525E-2</v>
      </c>
      <c r="AA64" s="18">
        <f t="shared" si="150"/>
        <v>7.9595745465868256E-2</v>
      </c>
      <c r="AB64" s="18">
        <f t="shared" si="150"/>
        <v>8.7673584502915555E-2</v>
      </c>
      <c r="AD64" s="68">
        <f t="shared" si="113"/>
        <v>31.937287546657</v>
      </c>
      <c r="AE64" s="69">
        <f t="shared" si="114"/>
        <v>74.658530688223479</v>
      </c>
      <c r="AF64" s="69">
        <f t="shared" si="115"/>
        <v>106.59581823488047</v>
      </c>
      <c r="AH64" t="str">
        <f t="shared" si="142"/>
        <v>63 Community and civil enforcement occupations</v>
      </c>
      <c r="AI64" s="18">
        <f t="shared" si="151"/>
        <v>7.44238483622921E-2</v>
      </c>
      <c r="AJ64" s="18">
        <f t="shared" si="151"/>
        <v>7.3508694885278544E-2</v>
      </c>
      <c r="AK64" s="18">
        <f t="shared" si="151"/>
        <v>8.766438466449919E-2</v>
      </c>
      <c r="AL64" s="18">
        <f t="shared" si="151"/>
        <v>7.0210740846093689E-2</v>
      </c>
      <c r="AM64" s="18">
        <f t="shared" si="151"/>
        <v>8.041505370826342E-2</v>
      </c>
      <c r="AO64" s="68">
        <f t="shared" si="117"/>
        <v>2.2238562567892197</v>
      </c>
      <c r="AP64" s="69">
        <f t="shared" si="118"/>
        <v>52.209814151410441</v>
      </c>
      <c r="AQ64" s="69">
        <f t="shared" si="119"/>
        <v>54.43367040819966</v>
      </c>
      <c r="AS64" t="str">
        <f t="shared" si="143"/>
        <v>63 Community and civil enforcement occupations</v>
      </c>
      <c r="AT64" s="18">
        <f t="shared" si="152"/>
        <v>8.0241333246447472E-2</v>
      </c>
      <c r="AU64" s="18">
        <f t="shared" si="152"/>
        <v>6.7556689644974938E-2</v>
      </c>
      <c r="AV64" s="18">
        <f t="shared" si="152"/>
        <v>7.9737646884583305E-2</v>
      </c>
      <c r="AW64" s="18">
        <f t="shared" si="152"/>
        <v>5.8337674005436622E-2</v>
      </c>
      <c r="AX64" s="18">
        <f t="shared" si="152"/>
        <v>5.5591520459447735E-2</v>
      </c>
      <c r="AZ64" s="68">
        <f t="shared" si="121"/>
        <v>-15.939222657537059</v>
      </c>
      <c r="BA64" s="69">
        <f t="shared" si="122"/>
        <v>53.090279203660685</v>
      </c>
      <c r="BB64" s="69">
        <f t="shared" si="123"/>
        <v>37.151056546123627</v>
      </c>
      <c r="BD64" t="str">
        <f t="shared" si="144"/>
        <v>63 Community and civil enforcement occupations</v>
      </c>
      <c r="BE64" s="18">
        <f t="shared" si="153"/>
        <v>7.3864411098260363E-2</v>
      </c>
      <c r="BF64" s="18">
        <f t="shared" si="153"/>
        <v>5.4635311454049262E-2</v>
      </c>
      <c r="BG64" s="18">
        <f t="shared" si="153"/>
        <v>7.7989543596226604E-2</v>
      </c>
      <c r="BH64" s="18">
        <f t="shared" si="153"/>
        <v>4.9535414924221109E-2</v>
      </c>
      <c r="BI64" s="18">
        <f t="shared" si="153"/>
        <v>5.7176089435354523E-2</v>
      </c>
      <c r="BK64" s="68">
        <f t="shared" si="125"/>
        <v>-22.787416538760713</v>
      </c>
      <c r="BL64" s="69">
        <f t="shared" si="126"/>
        <v>27.450484446828131</v>
      </c>
      <c r="BM64" s="69">
        <f t="shared" si="127"/>
        <v>4.6630679080674202</v>
      </c>
      <c r="BO64" t="str">
        <f t="shared" si="145"/>
        <v>63 Community and civil enforcement occupations</v>
      </c>
      <c r="BP64" s="18">
        <f t="shared" si="154"/>
        <v>0.10440207523096827</v>
      </c>
      <c r="BQ64" s="18">
        <f t="shared" si="154"/>
        <v>9.6833426540742423E-2</v>
      </c>
      <c r="BR64" s="18">
        <f t="shared" si="154"/>
        <v>0.12972763986138833</v>
      </c>
      <c r="BS64" s="18">
        <f t="shared" si="154"/>
        <v>9.3263172844578218E-2</v>
      </c>
      <c r="BT64" s="18">
        <f t="shared" si="154"/>
        <v>0.11366978464159841</v>
      </c>
      <c r="BV64" s="68">
        <f t="shared" si="129"/>
        <v>-17.228461727727051</v>
      </c>
      <c r="BW64" s="69">
        <f t="shared" si="130"/>
        <v>36.514315613082047</v>
      </c>
      <c r="BX64" s="69">
        <f t="shared" si="131"/>
        <v>19.285853885354999</v>
      </c>
      <c r="BZ64" t="str">
        <f t="shared" si="146"/>
        <v>63 Community and civil enforcement occupations</v>
      </c>
      <c r="CA64" s="18">
        <f t="shared" si="155"/>
        <v>0.12982231355096494</v>
      </c>
      <c r="CB64" s="18">
        <f t="shared" si="155"/>
        <v>0.13097385331888228</v>
      </c>
      <c r="CC64" s="18">
        <f t="shared" si="155"/>
        <v>0.1771345533167541</v>
      </c>
      <c r="CD64" s="18">
        <f t="shared" si="155"/>
        <v>0.13577446397282561</v>
      </c>
      <c r="CE64" s="18">
        <f t="shared" si="155"/>
        <v>0.18172894344007365</v>
      </c>
      <c r="CG64" s="68">
        <f t="shared" si="133"/>
        <v>-43.303466325971733</v>
      </c>
      <c r="CH64" s="69">
        <f t="shared" si="134"/>
        <v>26.90694022366192</v>
      </c>
      <c r="CI64" s="69">
        <f t="shared" si="135"/>
        <v>-16.396526102309821</v>
      </c>
      <c r="CK64" t="str">
        <f t="shared" si="147"/>
        <v>63 Community and civil enforcement occupations</v>
      </c>
      <c r="CL64" s="18">
        <f t="shared" si="156"/>
        <v>0.12362502546705509</v>
      </c>
      <c r="CM64" s="18">
        <f t="shared" si="156"/>
        <v>9.4011556221605716E-2</v>
      </c>
      <c r="CN64" s="18">
        <f t="shared" si="156"/>
        <v>0.13889827264671525</v>
      </c>
      <c r="CO64" s="18">
        <f t="shared" si="156"/>
        <v>6.4689181122902562E-2</v>
      </c>
      <c r="CP64" s="18">
        <f t="shared" si="156"/>
        <v>5.5895372462871871E-2</v>
      </c>
      <c r="CR64" s="68">
        <f t="shared" si="137"/>
        <v>-83.678117850417848</v>
      </c>
      <c r="CS64" s="69">
        <f t="shared" si="138"/>
        <v>8.6952517377575003</v>
      </c>
      <c r="CT64" s="69">
        <f t="shared" si="139"/>
        <v>-74.982866112660346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1.0667833819170478</v>
      </c>
      <c r="C65" s="18">
        <f t="shared" si="157"/>
        <v>0.90315044321868521</v>
      </c>
      <c r="D65" s="18">
        <f t="shared" si="157"/>
        <v>0.82188012269759891</v>
      </c>
      <c r="E65" s="18">
        <f t="shared" si="157"/>
        <v>0.8061186696809709</v>
      </c>
      <c r="F65" s="18">
        <f t="shared" si="157"/>
        <v>0.83654970530148143</v>
      </c>
      <c r="H65" s="68">
        <f t="shared" si="105"/>
        <v>95.365581472574704</v>
      </c>
      <c r="I65" s="69">
        <f t="shared" si="106"/>
        <v>64.58864216866138</v>
      </c>
      <c r="J65" s="69">
        <f t="shared" si="107"/>
        <v>159.95422364123607</v>
      </c>
      <c r="L65" t="str">
        <f t="shared" si="140"/>
        <v>71 Sales occupations</v>
      </c>
      <c r="M65" s="18">
        <f t="shared" ref="M65:Q70" si="158">M28/M$35*100</f>
        <v>2.2642783353001366</v>
      </c>
      <c r="N65" s="18">
        <f t="shared" si="158"/>
        <v>2.0669420750689556</v>
      </c>
      <c r="O65" s="18">
        <f t="shared" si="158"/>
        <v>2.0390197135287154</v>
      </c>
      <c r="P65" s="18">
        <f t="shared" si="158"/>
        <v>2.2143850768232158</v>
      </c>
      <c r="Q65" s="18">
        <f t="shared" si="158"/>
        <v>2.6062623762969093</v>
      </c>
      <c r="S65" s="68">
        <f t="shared" si="109"/>
        <v>142.9822707067523</v>
      </c>
      <c r="T65" s="69">
        <f t="shared" si="110"/>
        <v>74.799219750301972</v>
      </c>
      <c r="U65" s="69">
        <f t="shared" si="111"/>
        <v>217.7814904570543</v>
      </c>
      <c r="W65" t="str">
        <f t="shared" si="141"/>
        <v>71 Sales occupations</v>
      </c>
      <c r="X65" s="18">
        <f t="shared" ref="X65:AB70" si="159">X28/X$35*100</f>
        <v>4.278750036345488</v>
      </c>
      <c r="Y65" s="18">
        <f t="shared" si="159"/>
        <v>3.9856398054515392</v>
      </c>
      <c r="Z65" s="18">
        <f t="shared" si="159"/>
        <v>4.0500483763711008</v>
      </c>
      <c r="AA65" s="18">
        <f t="shared" si="159"/>
        <v>4.2290667688302435</v>
      </c>
      <c r="AB65" s="18">
        <f t="shared" si="159"/>
        <v>4.8053694884644065</v>
      </c>
      <c r="AD65" s="68">
        <f t="shared" si="113"/>
        <v>47.698517034875309</v>
      </c>
      <c r="AE65" s="69">
        <f t="shared" si="114"/>
        <v>65.290544814350611</v>
      </c>
      <c r="AF65" s="69">
        <f t="shared" si="115"/>
        <v>112.98906184922592</v>
      </c>
      <c r="AH65" t="str">
        <f t="shared" si="142"/>
        <v>71 Sales occupations</v>
      </c>
      <c r="AI65" s="18">
        <f t="shared" ref="AI65:AM70" si="160">AI28/AI$35*100</f>
        <v>4.5480032207540066</v>
      </c>
      <c r="AJ65" s="18">
        <f t="shared" si="160"/>
        <v>4.5838477953727352</v>
      </c>
      <c r="AK65" s="18">
        <f t="shared" si="160"/>
        <v>4.7735822424503382</v>
      </c>
      <c r="AL65" s="18">
        <f t="shared" si="160"/>
        <v>5.089411119038977</v>
      </c>
      <c r="AM65" s="18">
        <f t="shared" si="160"/>
        <v>5.8502390377488371</v>
      </c>
      <c r="AO65" s="68">
        <f t="shared" si="117"/>
        <v>36.573769000852238</v>
      </c>
      <c r="AP65" s="69">
        <f t="shared" si="118"/>
        <v>61.171779075897945</v>
      </c>
      <c r="AQ65" s="69">
        <f t="shared" si="119"/>
        <v>97.745548076750183</v>
      </c>
      <c r="AS65" t="str">
        <f t="shared" si="143"/>
        <v>71 Sales occupations</v>
      </c>
      <c r="AT65" s="18">
        <f t="shared" ref="AT65:AX70" si="161">AT28/AT$35*100</f>
        <v>4.0933486939145034</v>
      </c>
      <c r="AU65" s="18">
        <f t="shared" si="161"/>
        <v>3.8112543098535601</v>
      </c>
      <c r="AV65" s="18">
        <f t="shared" si="161"/>
        <v>3.9043304754591923</v>
      </c>
      <c r="AW65" s="18">
        <f t="shared" si="161"/>
        <v>3.7607818540887088</v>
      </c>
      <c r="AX65" s="18">
        <f t="shared" si="161"/>
        <v>4.1240020877455574</v>
      </c>
      <c r="AZ65" s="68">
        <f t="shared" si="121"/>
        <v>27.356340188151172</v>
      </c>
      <c r="BA65" s="69">
        <f t="shared" si="122"/>
        <v>51.059188390335919</v>
      </c>
      <c r="BB65" s="69">
        <f t="shared" si="123"/>
        <v>78.415528578487098</v>
      </c>
      <c r="BD65" t="str">
        <f t="shared" si="144"/>
        <v>71 Sales occupations</v>
      </c>
      <c r="BE65" s="18">
        <f t="shared" ref="BE65:BI70" si="162">BE28/BE$35*100</f>
        <v>7.6245576104694583</v>
      </c>
      <c r="BF65" s="18">
        <f t="shared" si="162"/>
        <v>6.7825390482643817</v>
      </c>
      <c r="BG65" s="18">
        <f t="shared" si="162"/>
        <v>7.0994186455972734</v>
      </c>
      <c r="BH65" s="18">
        <f t="shared" si="162"/>
        <v>7.0425759010460105</v>
      </c>
      <c r="BI65" s="18">
        <f t="shared" si="162"/>
        <v>6.956048596375779</v>
      </c>
      <c r="BK65" s="68">
        <f t="shared" si="125"/>
        <v>3.1929041033273986</v>
      </c>
      <c r="BL65" s="69">
        <f t="shared" si="126"/>
        <v>44.882753035821885</v>
      </c>
      <c r="BM65" s="69">
        <f t="shared" si="127"/>
        <v>48.075657139149278</v>
      </c>
      <c r="BO65" t="str">
        <f t="shared" si="145"/>
        <v>71 Sales occupations</v>
      </c>
      <c r="BP65" s="18">
        <f t="shared" ref="BP65:BT70" si="163">BP28/BP$35*100</f>
        <v>8.1345281026298952</v>
      </c>
      <c r="BQ65" s="18">
        <f t="shared" si="163"/>
        <v>6.9412513596479029</v>
      </c>
      <c r="BR65" s="18">
        <f t="shared" si="163"/>
        <v>7.0655253128153097</v>
      </c>
      <c r="BS65" s="18">
        <f t="shared" si="163"/>
        <v>6.8946048161465043</v>
      </c>
      <c r="BT65" s="18">
        <f t="shared" si="163"/>
        <v>6.6547354796591502</v>
      </c>
      <c r="BV65" s="68">
        <f t="shared" si="129"/>
        <v>-11.02769397399492</v>
      </c>
      <c r="BW65" s="69">
        <f t="shared" si="130"/>
        <v>47.020646588322208</v>
      </c>
      <c r="BX65" s="69">
        <f t="shared" si="131"/>
        <v>35.992952614327287</v>
      </c>
      <c r="BZ65" t="str">
        <f t="shared" si="146"/>
        <v>71 Sales occupations</v>
      </c>
      <c r="CA65" s="18">
        <f t="shared" ref="CA65:CE70" si="164">CA28/CA$35*100</f>
        <v>7.9474423231192652</v>
      </c>
      <c r="CB65" s="18">
        <f t="shared" si="164"/>
        <v>7.1594384391616366</v>
      </c>
      <c r="CC65" s="18">
        <f t="shared" si="164"/>
        <v>7.1862057452644832</v>
      </c>
      <c r="CD65" s="18">
        <f t="shared" si="164"/>
        <v>6.6787294988344543</v>
      </c>
      <c r="CE65" s="18">
        <f t="shared" si="164"/>
        <v>4.5468142928978335</v>
      </c>
      <c r="CG65" s="68">
        <f t="shared" si="133"/>
        <v>-65.034216681157048</v>
      </c>
      <c r="CH65" s="69">
        <f t="shared" si="134"/>
        <v>24.85932150038267</v>
      </c>
      <c r="CI65" s="69">
        <f t="shared" si="135"/>
        <v>-40.174895180774378</v>
      </c>
      <c r="CK65" t="str">
        <f t="shared" si="147"/>
        <v>71 Sales occupations</v>
      </c>
      <c r="CL65" s="18">
        <f t="shared" ref="CL65:CP70" si="165">CL28/CL$35*100</f>
        <v>9.283823039662801</v>
      </c>
      <c r="CM65" s="18">
        <f t="shared" si="165"/>
        <v>7.9701065816449601</v>
      </c>
      <c r="CN65" s="18">
        <f t="shared" si="165"/>
        <v>8.2828025332172981</v>
      </c>
      <c r="CO65" s="18">
        <f t="shared" si="165"/>
        <v>7.249339744342481</v>
      </c>
      <c r="CP65" s="18">
        <f t="shared" si="165"/>
        <v>5.9489609474728704</v>
      </c>
      <c r="CR65" s="68">
        <f t="shared" si="137"/>
        <v>-70.869023795639521</v>
      </c>
      <c r="CS65" s="69">
        <f t="shared" si="138"/>
        <v>14.029507631484634</v>
      </c>
      <c r="CT65" s="69">
        <f t="shared" si="139"/>
        <v>-56.839516164154894</v>
      </c>
    </row>
    <row r="66" spans="1:98" x14ac:dyDescent="0.2">
      <c r="A66" t="str">
        <f t="shared" si="103"/>
        <v>72 Customer service occupations</v>
      </c>
      <c r="B66" s="18">
        <f t="shared" si="157"/>
        <v>0.49595636683255029</v>
      </c>
      <c r="C66" s="18">
        <f t="shared" si="157"/>
        <v>0.48127167244118524</v>
      </c>
      <c r="D66" s="18">
        <f t="shared" si="157"/>
        <v>0.51748733790273149</v>
      </c>
      <c r="E66" s="18">
        <f t="shared" si="157"/>
        <v>0.67515246823052633</v>
      </c>
      <c r="F66" s="18">
        <f t="shared" si="157"/>
        <v>0.83444230919748397</v>
      </c>
      <c r="H66" s="68">
        <f t="shared" si="105"/>
        <v>209.50051024128763</v>
      </c>
      <c r="I66" s="69">
        <f t="shared" si="106"/>
        <v>86.907277403780029</v>
      </c>
      <c r="J66" s="69">
        <f t="shared" si="107"/>
        <v>296.40778764506763</v>
      </c>
      <c r="L66" t="str">
        <f t="shared" si="140"/>
        <v>72 Customer service occupations</v>
      </c>
      <c r="M66" s="18">
        <f t="shared" si="158"/>
        <v>0.70353847976864592</v>
      </c>
      <c r="N66" s="18">
        <f t="shared" si="158"/>
        <v>0.72280521804334008</v>
      </c>
      <c r="O66" s="18">
        <f t="shared" si="158"/>
        <v>0.7645555066747477</v>
      </c>
      <c r="P66" s="18">
        <f t="shared" si="158"/>
        <v>0.87249239712465132</v>
      </c>
      <c r="Q66" s="18">
        <f t="shared" si="158"/>
        <v>1.0310295849487499</v>
      </c>
      <c r="S66" s="68">
        <f t="shared" si="109"/>
        <v>156.35393192272767</v>
      </c>
      <c r="T66" s="69">
        <f t="shared" si="110"/>
        <v>81.100355757741312</v>
      </c>
      <c r="U66" s="69">
        <f t="shared" si="111"/>
        <v>237.45428768046898</v>
      </c>
      <c r="W66" t="str">
        <f t="shared" si="141"/>
        <v>72 Customer service occupations</v>
      </c>
      <c r="X66" s="18">
        <f t="shared" si="159"/>
        <v>1.4658177423636711</v>
      </c>
      <c r="Y66" s="18">
        <f t="shared" si="159"/>
        <v>1.6164031266499963</v>
      </c>
      <c r="Z66" s="18">
        <f t="shared" si="159"/>
        <v>1.7360270809113989</v>
      </c>
      <c r="AA66" s="18">
        <f t="shared" si="159"/>
        <v>1.9451427703022364</v>
      </c>
      <c r="AB66" s="18">
        <f t="shared" si="159"/>
        <v>2.2441298935265759</v>
      </c>
      <c r="AD66" s="68">
        <f t="shared" si="113"/>
        <v>60.916676521572278</v>
      </c>
      <c r="AE66" s="69">
        <f t="shared" si="114"/>
        <v>67.861015970395229</v>
      </c>
      <c r="AF66" s="69">
        <f t="shared" si="115"/>
        <v>128.77769249196751</v>
      </c>
      <c r="AH66" t="str">
        <f t="shared" si="142"/>
        <v>72 Customer service occupations</v>
      </c>
      <c r="AI66" s="18">
        <f t="shared" si="160"/>
        <v>1.3111507653770746</v>
      </c>
      <c r="AJ66" s="18">
        <f t="shared" si="160"/>
        <v>1.4817959412090425</v>
      </c>
      <c r="AK66" s="18">
        <f t="shared" si="160"/>
        <v>1.6739098149731308</v>
      </c>
      <c r="AL66" s="18">
        <f t="shared" si="160"/>
        <v>2.0104775355681004</v>
      </c>
      <c r="AM66" s="18">
        <f t="shared" si="160"/>
        <v>2.4587325583675028</v>
      </c>
      <c r="AO66" s="68">
        <f t="shared" si="117"/>
        <v>63.68818334360148</v>
      </c>
      <c r="AP66" s="69">
        <f t="shared" si="118"/>
        <v>70.086935679619017</v>
      </c>
      <c r="AQ66" s="69">
        <f t="shared" si="119"/>
        <v>133.7751190232205</v>
      </c>
      <c r="AS66" t="str">
        <f t="shared" si="143"/>
        <v>72 Customer service occupations</v>
      </c>
      <c r="AT66" s="18">
        <f t="shared" si="161"/>
        <v>2.5931440372612538</v>
      </c>
      <c r="AU66" s="18">
        <f t="shared" si="161"/>
        <v>3.0859991217433813</v>
      </c>
      <c r="AV66" s="18">
        <f t="shared" si="161"/>
        <v>3.0460500366603811</v>
      </c>
      <c r="AW66" s="18">
        <f t="shared" si="161"/>
        <v>3.6266818245109342</v>
      </c>
      <c r="AX66" s="18">
        <f t="shared" si="161"/>
        <v>3.6725885796666384</v>
      </c>
      <c r="AZ66" s="68">
        <f t="shared" si="121"/>
        <v>45.372918983549162</v>
      </c>
      <c r="BA66" s="69">
        <f t="shared" si="122"/>
        <v>57.349931564691971</v>
      </c>
      <c r="BB66" s="69">
        <f t="shared" si="123"/>
        <v>102.72285054824115</v>
      </c>
      <c r="BD66" t="str">
        <f t="shared" si="144"/>
        <v>72 Customer service occupations</v>
      </c>
      <c r="BE66" s="18">
        <f t="shared" si="162"/>
        <v>2.0433582517210196</v>
      </c>
      <c r="BF66" s="18">
        <f t="shared" si="162"/>
        <v>2.2456920617546725</v>
      </c>
      <c r="BG66" s="18">
        <f t="shared" si="162"/>
        <v>2.3379435625599303</v>
      </c>
      <c r="BH66" s="18">
        <f t="shared" si="162"/>
        <v>2.6369239720036903</v>
      </c>
      <c r="BI66" s="18">
        <f t="shared" si="162"/>
        <v>2.9272868729877684</v>
      </c>
      <c r="BK66" s="68">
        <f t="shared" si="125"/>
        <v>31.868563786919768</v>
      </c>
      <c r="BL66" s="69">
        <f t="shared" si="126"/>
        <v>48.875509425751495</v>
      </c>
      <c r="BM66" s="69">
        <f t="shared" si="127"/>
        <v>80.744073212671282</v>
      </c>
      <c r="BO66" t="str">
        <f t="shared" si="145"/>
        <v>72 Customer service occupations</v>
      </c>
      <c r="BP66" s="18">
        <f t="shared" si="163"/>
        <v>2.0843465243701025</v>
      </c>
      <c r="BQ66" s="18">
        <f t="shared" si="163"/>
        <v>2.4054308860449076</v>
      </c>
      <c r="BR66" s="18">
        <f t="shared" si="163"/>
        <v>2.4671114360763648</v>
      </c>
      <c r="BS66" s="18">
        <f t="shared" si="163"/>
        <v>2.6679948865493142</v>
      </c>
      <c r="BT66" s="18">
        <f t="shared" si="163"/>
        <v>2.9153859085597391</v>
      </c>
      <c r="BV66" s="68">
        <f t="shared" si="129"/>
        <v>11.628680228761691</v>
      </c>
      <c r="BW66" s="69">
        <f t="shared" si="130"/>
        <v>53.90418174605729</v>
      </c>
      <c r="BX66" s="69">
        <f t="shared" si="131"/>
        <v>65.532861974818985</v>
      </c>
      <c r="BZ66" t="str">
        <f t="shared" si="146"/>
        <v>72 Customer service occupations</v>
      </c>
      <c r="CA66" s="18">
        <f t="shared" si="164"/>
        <v>1.6864838151234174</v>
      </c>
      <c r="CB66" s="18">
        <f t="shared" si="164"/>
        <v>1.8325376693499973</v>
      </c>
      <c r="CC66" s="18">
        <f t="shared" si="164"/>
        <v>2.0085090206717346</v>
      </c>
      <c r="CD66" s="18">
        <f t="shared" si="164"/>
        <v>2.1844284055233274</v>
      </c>
      <c r="CE66" s="18">
        <f t="shared" si="164"/>
        <v>2.999999821454761</v>
      </c>
      <c r="CG66" s="68">
        <f t="shared" si="133"/>
        <v>-17.456451531445694</v>
      </c>
      <c r="CH66" s="69">
        <f t="shared" si="134"/>
        <v>30.529432927195899</v>
      </c>
      <c r="CI66" s="69">
        <f t="shared" si="135"/>
        <v>13.072981395750205</v>
      </c>
      <c r="CK66" t="str">
        <f t="shared" si="147"/>
        <v>72 Customer service occupations</v>
      </c>
      <c r="CL66" s="18">
        <f t="shared" si="165"/>
        <v>1.2891941950326862</v>
      </c>
      <c r="CM66" s="18">
        <f t="shared" si="165"/>
        <v>1.5175787337752815</v>
      </c>
      <c r="CN66" s="18">
        <f t="shared" si="165"/>
        <v>1.83644451160321</v>
      </c>
      <c r="CO66" s="18">
        <f t="shared" si="165"/>
        <v>2.4283657795401417</v>
      </c>
      <c r="CP66" s="18">
        <f t="shared" si="165"/>
        <v>3.4789954939866337</v>
      </c>
      <c r="CR66" s="68">
        <f t="shared" si="137"/>
        <v>-23.163551343605423</v>
      </c>
      <c r="CS66" s="69">
        <f t="shared" si="138"/>
        <v>28.30592088161487</v>
      </c>
      <c r="CT66" s="69">
        <f t="shared" si="139"/>
        <v>5.1423695380094436</v>
      </c>
    </row>
    <row r="67" spans="1:98" x14ac:dyDescent="0.2">
      <c r="A67" t="str">
        <f t="shared" si="103"/>
        <v>81 Process, plant and machine operatives</v>
      </c>
      <c r="B67" s="18">
        <f t="shared" si="157"/>
        <v>0.47124153144970937</v>
      </c>
      <c r="C67" s="18">
        <f t="shared" si="157"/>
        <v>0.44902482346363404</v>
      </c>
      <c r="D67" s="18">
        <f t="shared" si="157"/>
        <v>0.40244141065603078</v>
      </c>
      <c r="E67" s="18">
        <f t="shared" si="157"/>
        <v>0.48305694983233033</v>
      </c>
      <c r="F67" s="18">
        <f t="shared" si="157"/>
        <v>0.7121150530483572</v>
      </c>
      <c r="H67" s="68">
        <f t="shared" si="105"/>
        <v>239.63487932634192</v>
      </c>
      <c r="I67" s="69">
        <f t="shared" si="106"/>
        <v>112.31057987656254</v>
      </c>
      <c r="J67" s="69">
        <f t="shared" si="107"/>
        <v>351.94545920290443</v>
      </c>
      <c r="L67" t="str">
        <f t="shared" si="140"/>
        <v>81 Process, plant and machine operatives</v>
      </c>
      <c r="M67" s="18">
        <f t="shared" si="158"/>
        <v>0.54311218143316353</v>
      </c>
      <c r="N67" s="18">
        <f t="shared" si="158"/>
        <v>0.50622147678860707</v>
      </c>
      <c r="O67" s="18">
        <f t="shared" si="158"/>
        <v>0.43322521913211387</v>
      </c>
      <c r="P67" s="18">
        <f t="shared" si="158"/>
        <v>0.57364587780599474</v>
      </c>
      <c r="Q67" s="18">
        <f t="shared" si="158"/>
        <v>0.7226134450134073</v>
      </c>
      <c r="S67" s="68">
        <f t="shared" si="109"/>
        <v>217.08097433129817</v>
      </c>
      <c r="T67" s="69">
        <f t="shared" si="110"/>
        <v>98.201227459204944</v>
      </c>
      <c r="U67" s="69">
        <f t="shared" si="111"/>
        <v>315.28220179050311</v>
      </c>
      <c r="W67" t="str">
        <f t="shared" si="141"/>
        <v>81 Process, plant and machine operatives</v>
      </c>
      <c r="X67" s="18">
        <f t="shared" si="159"/>
        <v>0.74528651240768928</v>
      </c>
      <c r="Y67" s="18">
        <f t="shared" si="159"/>
        <v>0.68567546404187918</v>
      </c>
      <c r="Z67" s="18">
        <f t="shared" si="159"/>
        <v>0.59581624396026966</v>
      </c>
      <c r="AA67" s="18">
        <f t="shared" si="159"/>
        <v>0.83975958877199031</v>
      </c>
      <c r="AB67" s="18">
        <f t="shared" si="159"/>
        <v>1.2001517422527408</v>
      </c>
      <c r="AD67" s="68">
        <f t="shared" si="113"/>
        <v>150.74563387750729</v>
      </c>
      <c r="AE67" s="69">
        <f t="shared" si="114"/>
        <v>97.118235460958829</v>
      </c>
      <c r="AF67" s="69">
        <f t="shared" si="115"/>
        <v>247.86386933846615</v>
      </c>
      <c r="AH67" t="str">
        <f t="shared" si="142"/>
        <v>81 Process, plant and machine operatives</v>
      </c>
      <c r="AI67" s="18">
        <f t="shared" si="160"/>
        <v>1.0724460478411115</v>
      </c>
      <c r="AJ67" s="18">
        <f t="shared" si="160"/>
        <v>1.085684400651161</v>
      </c>
      <c r="AK67" s="18">
        <f t="shared" si="160"/>
        <v>0.93827486754608413</v>
      </c>
      <c r="AL67" s="18">
        <f t="shared" si="160"/>
        <v>1.2568172678402061</v>
      </c>
      <c r="AM67" s="18">
        <f t="shared" si="160"/>
        <v>1.5150229336856764</v>
      </c>
      <c r="AO67" s="68">
        <f t="shared" si="117"/>
        <v>79.939792769508401</v>
      </c>
      <c r="AP67" s="69">
        <f t="shared" si="118"/>
        <v>67.697768679223316</v>
      </c>
      <c r="AQ67" s="69">
        <f t="shared" si="119"/>
        <v>147.63756144873173</v>
      </c>
      <c r="AS67" t="str">
        <f t="shared" si="143"/>
        <v>81 Process, plant and machine operatives</v>
      </c>
      <c r="AT67" s="18">
        <f t="shared" si="161"/>
        <v>2.7033807399827374</v>
      </c>
      <c r="AU67" s="18">
        <f t="shared" si="161"/>
        <v>2.3971039905508369</v>
      </c>
      <c r="AV67" s="18">
        <f t="shared" si="161"/>
        <v>2.0482857561862482</v>
      </c>
      <c r="AW67" s="18">
        <f t="shared" si="161"/>
        <v>2.4515002461565203</v>
      </c>
      <c r="AX67" s="18">
        <f t="shared" si="161"/>
        <v>2.7846076144325589</v>
      </c>
      <c r="AZ67" s="68">
        <f t="shared" si="121"/>
        <v>63.916142840098459</v>
      </c>
      <c r="BA67" s="69">
        <f t="shared" si="122"/>
        <v>65.097068572053956</v>
      </c>
      <c r="BB67" s="69">
        <f t="shared" si="123"/>
        <v>129.0132114121524</v>
      </c>
      <c r="BD67" t="str">
        <f t="shared" si="144"/>
        <v>81 Process, plant and machine operatives</v>
      </c>
      <c r="BE67" s="18">
        <f t="shared" si="162"/>
        <v>4.2743600560004129</v>
      </c>
      <c r="BF67" s="18">
        <f t="shared" si="162"/>
        <v>3.9774672338885244</v>
      </c>
      <c r="BG67" s="18">
        <f t="shared" si="162"/>
        <v>3.639559544883781</v>
      </c>
      <c r="BH67" s="18">
        <f t="shared" si="162"/>
        <v>4.2180738136565497</v>
      </c>
      <c r="BI67" s="18">
        <f t="shared" si="162"/>
        <v>4.6017890103857786</v>
      </c>
      <c r="BK67" s="68">
        <f t="shared" si="125"/>
        <v>33.164323692101867</v>
      </c>
      <c r="BL67" s="69">
        <f t="shared" si="126"/>
        <v>45.950467835127931</v>
      </c>
      <c r="BM67" s="69">
        <f t="shared" si="127"/>
        <v>79.114791527229798</v>
      </c>
      <c r="BO67" t="str">
        <f t="shared" si="145"/>
        <v>81 Process, plant and machine operatives</v>
      </c>
      <c r="BP67" s="18">
        <f t="shared" si="163"/>
        <v>5.5990692323306339</v>
      </c>
      <c r="BQ67" s="18">
        <f t="shared" si="163"/>
        <v>5.2300415986392901</v>
      </c>
      <c r="BR67" s="18">
        <f t="shared" si="163"/>
        <v>4.9622304382242222</v>
      </c>
      <c r="BS67" s="18">
        <f t="shared" si="163"/>
        <v>5.6686807317842893</v>
      </c>
      <c r="BT67" s="18">
        <f t="shared" si="163"/>
        <v>6.0069433100366565</v>
      </c>
      <c r="BV67" s="68">
        <f t="shared" si="129"/>
        <v>14.352354547386787</v>
      </c>
      <c r="BW67" s="69">
        <f t="shared" si="130"/>
        <v>48.883010244105151</v>
      </c>
      <c r="BX67" s="69">
        <f t="shared" si="131"/>
        <v>63.235364791491932</v>
      </c>
      <c r="BZ67" t="str">
        <f t="shared" si="146"/>
        <v>81 Process, plant and machine operatives</v>
      </c>
      <c r="CA67" s="18">
        <f t="shared" si="164"/>
        <v>7.3305211819650111</v>
      </c>
      <c r="CB67" s="18">
        <f t="shared" si="164"/>
        <v>6.5595201559853624</v>
      </c>
      <c r="CC67" s="18">
        <f t="shared" si="164"/>
        <v>6.2584453640691926</v>
      </c>
      <c r="CD67" s="18">
        <f t="shared" si="164"/>
        <v>6.6647054667764634</v>
      </c>
      <c r="CE67" s="18">
        <f t="shared" si="164"/>
        <v>5.1062252266977461</v>
      </c>
      <c r="CG67" s="68">
        <f t="shared" si="133"/>
        <v>-54.911146311038969</v>
      </c>
      <c r="CH67" s="69">
        <f t="shared" si="134"/>
        <v>28.827300795066492</v>
      </c>
      <c r="CI67" s="69">
        <f t="shared" si="135"/>
        <v>-26.083845515972481</v>
      </c>
      <c r="CK67" t="str">
        <f t="shared" si="147"/>
        <v>81 Process, plant and machine operatives</v>
      </c>
      <c r="CL67" s="18">
        <f t="shared" si="165"/>
        <v>9.8418626322137719</v>
      </c>
      <c r="CM67" s="18">
        <f t="shared" si="165"/>
        <v>7.6992882529001285</v>
      </c>
      <c r="CN67" s="18">
        <f t="shared" si="165"/>
        <v>6.9399065732525935</v>
      </c>
      <c r="CO67" s="18">
        <f t="shared" si="165"/>
        <v>4.0716618786680776</v>
      </c>
      <c r="CP67" s="18">
        <f t="shared" si="165"/>
        <v>2.2395488694644778</v>
      </c>
      <c r="CR67" s="68">
        <f t="shared" si="137"/>
        <v>-86.911250744235289</v>
      </c>
      <c r="CS67" s="69">
        <f t="shared" si="138"/>
        <v>9.215955447654407</v>
      </c>
      <c r="CT67" s="69">
        <f t="shared" si="139"/>
        <v>-77.695295296580895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0.57881684328678884</v>
      </c>
      <c r="C68" s="18">
        <f t="shared" si="157"/>
        <v>0.76747869885312525</v>
      </c>
      <c r="D68" s="18">
        <f t="shared" si="157"/>
        <v>0.59269176943865443</v>
      </c>
      <c r="E68" s="18">
        <f t="shared" si="157"/>
        <v>0.73652241138315799</v>
      </c>
      <c r="F68" s="18">
        <f t="shared" si="157"/>
        <v>0.89891773956976695</v>
      </c>
      <c r="H68" s="68">
        <f t="shared" si="105"/>
        <v>191.10913615719423</v>
      </c>
      <c r="I68" s="69">
        <f t="shared" si="106"/>
        <v>116.53957046086146</v>
      </c>
      <c r="J68" s="69">
        <f t="shared" si="107"/>
        <v>307.64870661805566</v>
      </c>
      <c r="L68" t="str">
        <f t="shared" si="140"/>
        <v>82 Transport and mobile machine drivers and operatives</v>
      </c>
      <c r="M68" s="18">
        <f t="shared" si="158"/>
        <v>0.5826297944196881</v>
      </c>
      <c r="N68" s="18">
        <f t="shared" si="158"/>
        <v>0.65428069184431847</v>
      </c>
      <c r="O68" s="18">
        <f t="shared" si="158"/>
        <v>0.52700281165613905</v>
      </c>
      <c r="P68" s="18">
        <f t="shared" si="158"/>
        <v>0.63699901758892685</v>
      </c>
      <c r="Q68" s="18">
        <f t="shared" si="158"/>
        <v>0.778708893336718</v>
      </c>
      <c r="S68" s="68">
        <f t="shared" si="109"/>
        <v>180.89245809601604</v>
      </c>
      <c r="T68" s="69">
        <f t="shared" si="110"/>
        <v>110.09540028440649</v>
      </c>
      <c r="U68" s="69">
        <f t="shared" si="111"/>
        <v>290.98785838042255</v>
      </c>
      <c r="W68" t="str">
        <f t="shared" si="141"/>
        <v>82 Transport and mobile machine drivers and operatives</v>
      </c>
      <c r="X68" s="18">
        <f t="shared" si="159"/>
        <v>0.85785405584298513</v>
      </c>
      <c r="Y68" s="18">
        <f t="shared" si="159"/>
        <v>1.0872211618114482</v>
      </c>
      <c r="Z68" s="18">
        <f t="shared" si="159"/>
        <v>0.96017820660440689</v>
      </c>
      <c r="AA68" s="18">
        <f t="shared" si="159"/>
        <v>1.1667526049144423</v>
      </c>
      <c r="AB68" s="18">
        <f t="shared" si="159"/>
        <v>1.512050912375547</v>
      </c>
      <c r="AD68" s="68">
        <f t="shared" si="113"/>
        <v>96.030717338590321</v>
      </c>
      <c r="AE68" s="69">
        <f t="shared" si="114"/>
        <v>96.560874402174321</v>
      </c>
      <c r="AF68" s="69">
        <f t="shared" si="115"/>
        <v>192.59159174076467</v>
      </c>
      <c r="AH68" t="str">
        <f t="shared" si="142"/>
        <v>82 Transport and mobile machine drivers and operatives</v>
      </c>
      <c r="AI68" s="18">
        <f t="shared" si="160"/>
        <v>1.3820485208872781</v>
      </c>
      <c r="AJ68" s="18">
        <f t="shared" si="160"/>
        <v>1.7764816311964249</v>
      </c>
      <c r="AK68" s="18">
        <f t="shared" si="160"/>
        <v>1.490174425234063</v>
      </c>
      <c r="AL68" s="18">
        <f t="shared" si="160"/>
        <v>1.8626964395181405</v>
      </c>
      <c r="AM68" s="18">
        <f t="shared" si="160"/>
        <v>2.1450166007957407</v>
      </c>
      <c r="AO68" s="68">
        <f t="shared" si="117"/>
        <v>60.410075968644236</v>
      </c>
      <c r="AP68" s="69">
        <f t="shared" si="118"/>
        <v>83.82561307662985</v>
      </c>
      <c r="AQ68" s="69">
        <f t="shared" si="119"/>
        <v>144.23568904527409</v>
      </c>
      <c r="AS68" t="str">
        <f t="shared" si="143"/>
        <v>82 Transport and mobile machine drivers and operatives</v>
      </c>
      <c r="AT68" s="18">
        <f t="shared" si="161"/>
        <v>2.365055294874828</v>
      </c>
      <c r="AU68" s="18">
        <f t="shared" si="161"/>
        <v>2.7170193042181316</v>
      </c>
      <c r="AV68" s="18">
        <f t="shared" si="161"/>
        <v>2.3471579400537044</v>
      </c>
      <c r="AW68" s="18">
        <f t="shared" si="161"/>
        <v>2.6259375003090399</v>
      </c>
      <c r="AX68" s="18">
        <f t="shared" si="161"/>
        <v>2.7943827004876094</v>
      </c>
      <c r="AZ68" s="68">
        <f t="shared" si="121"/>
        <v>43.54624433177576</v>
      </c>
      <c r="BA68" s="69">
        <f t="shared" si="122"/>
        <v>79.567137701065775</v>
      </c>
      <c r="BB68" s="69">
        <f t="shared" si="123"/>
        <v>123.11338203284153</v>
      </c>
      <c r="BD68" t="str">
        <f t="shared" si="144"/>
        <v>82 Transport and mobile machine drivers and operatives</v>
      </c>
      <c r="BE68" s="18">
        <f t="shared" si="162"/>
        <v>3.253257604164602</v>
      </c>
      <c r="BF68" s="18">
        <f t="shared" si="162"/>
        <v>3.852551836077255</v>
      </c>
      <c r="BG68" s="18">
        <f t="shared" si="162"/>
        <v>3.6728132013475343</v>
      </c>
      <c r="BH68" s="18">
        <f t="shared" si="162"/>
        <v>4.1927705698988182</v>
      </c>
      <c r="BI68" s="18">
        <f t="shared" si="162"/>
        <v>4.8655265943303823</v>
      </c>
      <c r="BK68" s="68">
        <f t="shared" si="125"/>
        <v>39.521463819251345</v>
      </c>
      <c r="BL68" s="69">
        <f t="shared" si="126"/>
        <v>63.037805343883079</v>
      </c>
      <c r="BM68" s="69">
        <f t="shared" si="127"/>
        <v>102.55926916313443</v>
      </c>
      <c r="BO68" t="str">
        <f t="shared" si="145"/>
        <v>82 Transport and mobile machine drivers and operatives</v>
      </c>
      <c r="BP68" s="18">
        <f t="shared" si="163"/>
        <v>5.1320552533810782</v>
      </c>
      <c r="BQ68" s="18">
        <f t="shared" si="163"/>
        <v>6.0992801384360043</v>
      </c>
      <c r="BR68" s="18">
        <f t="shared" si="163"/>
        <v>5.8771064801766482</v>
      </c>
      <c r="BS68" s="18">
        <f t="shared" si="163"/>
        <v>6.6233005841811101</v>
      </c>
      <c r="BT68" s="18">
        <f t="shared" si="163"/>
        <v>7.7147172977205001</v>
      </c>
      <c r="BV68" s="68">
        <f t="shared" si="129"/>
        <v>24.000935955313754</v>
      </c>
      <c r="BW68" s="69">
        <f t="shared" si="130"/>
        <v>67.806484697980451</v>
      </c>
      <c r="BX68" s="69">
        <f t="shared" si="131"/>
        <v>91.807420653294201</v>
      </c>
      <c r="BZ68" t="str">
        <f t="shared" si="146"/>
        <v>82 Transport and mobile machine drivers and operatives</v>
      </c>
      <c r="CA68" s="18">
        <f t="shared" si="164"/>
        <v>7.3272817470234317</v>
      </c>
      <c r="CB68" s="18">
        <f t="shared" si="164"/>
        <v>7.9126415921103588</v>
      </c>
      <c r="CC68" s="18">
        <f t="shared" si="164"/>
        <v>7.7733965932787852</v>
      </c>
      <c r="CD68" s="18">
        <f t="shared" si="164"/>
        <v>7.8717408574865697</v>
      </c>
      <c r="CE68" s="18">
        <f t="shared" si="164"/>
        <v>9.1448303460677973</v>
      </c>
      <c r="CG68" s="68">
        <f t="shared" si="133"/>
        <v>-34.986953153750363</v>
      </c>
      <c r="CH68" s="69">
        <f t="shared" si="134"/>
        <v>38.008957241706284</v>
      </c>
      <c r="CI68" s="69">
        <f t="shared" si="135"/>
        <v>3.0220040879559202</v>
      </c>
      <c r="CK68" t="str">
        <f t="shared" si="147"/>
        <v>82 Transport and mobile machine drivers and operatives</v>
      </c>
      <c r="CL68" s="18">
        <f t="shared" si="165"/>
        <v>8.5178034914730336</v>
      </c>
      <c r="CM68" s="18">
        <f t="shared" si="165"/>
        <v>11.191220850644791</v>
      </c>
      <c r="CN68" s="18">
        <f t="shared" si="165"/>
        <v>10.399979142690812</v>
      </c>
      <c r="CO68" s="18">
        <f t="shared" si="165"/>
        <v>10.014218252583571</v>
      </c>
      <c r="CP68" s="18">
        <f t="shared" si="165"/>
        <v>7.0769225269411189</v>
      </c>
      <c r="CR68" s="68">
        <f t="shared" si="137"/>
        <v>-72.400373739803186</v>
      </c>
      <c r="CS68" s="69">
        <f t="shared" si="138"/>
        <v>22.094583208201332</v>
      </c>
      <c r="CT68" s="69">
        <f t="shared" si="139"/>
        <v>-50.305790531601858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6.5239923746465258E-3</v>
      </c>
      <c r="C69" s="18">
        <f t="shared" si="157"/>
        <v>5.1811166905285141E-3</v>
      </c>
      <c r="D69" s="18">
        <f t="shared" si="157"/>
        <v>4.2263058797363893E-3</v>
      </c>
      <c r="E69" s="18">
        <f t="shared" si="157"/>
        <v>1.9099225648961268E-2</v>
      </c>
      <c r="F69" s="18">
        <f t="shared" si="157"/>
        <v>3.5245698654342419E-2</v>
      </c>
      <c r="H69" s="68">
        <f t="shared" si="105"/>
        <v>1500.7001239952754</v>
      </c>
      <c r="I69" s="69">
        <f t="shared" si="106"/>
        <v>591.00610413406503</v>
      </c>
      <c r="J69" s="69">
        <f t="shared" si="107"/>
        <v>2091.7062281293406</v>
      </c>
      <c r="L69" t="str">
        <f t="shared" si="140"/>
        <v>91 Elementary trades and related occupations</v>
      </c>
      <c r="M69" s="18">
        <f t="shared" si="158"/>
        <v>0.30224998167359085</v>
      </c>
      <c r="N69" s="18">
        <f t="shared" si="158"/>
        <v>0.26679405862258937</v>
      </c>
      <c r="O69" s="18">
        <f t="shared" si="158"/>
        <v>0.17912225222228442</v>
      </c>
      <c r="P69" s="18">
        <f t="shared" si="158"/>
        <v>0.37770489825292314</v>
      </c>
      <c r="Q69" s="18">
        <f t="shared" si="158"/>
        <v>0.62891154533937288</v>
      </c>
      <c r="S69" s="68">
        <f t="shared" si="109"/>
        <v>567.44871675507181</v>
      </c>
      <c r="T69" s="69">
        <f t="shared" si="110"/>
        <v>227.76397915711178</v>
      </c>
      <c r="U69" s="69">
        <f t="shared" si="111"/>
        <v>795.21269591218356</v>
      </c>
      <c r="W69" t="str">
        <f t="shared" si="141"/>
        <v>91 Elementary trades and related occupations</v>
      </c>
      <c r="X69" s="18">
        <f t="shared" si="159"/>
        <v>0.46382737861205126</v>
      </c>
      <c r="Y69" s="18">
        <f t="shared" si="159"/>
        <v>0.3844354268283815</v>
      </c>
      <c r="Z69" s="18">
        <f t="shared" si="159"/>
        <v>0.30812735049898948</v>
      </c>
      <c r="AA69" s="18">
        <f t="shared" si="159"/>
        <v>0.86025228003395116</v>
      </c>
      <c r="AB69" s="18">
        <f t="shared" si="159"/>
        <v>1.2001960164593495</v>
      </c>
      <c r="AD69" s="68">
        <f t="shared" si="113"/>
        <v>384.87689555719294</v>
      </c>
      <c r="AE69" s="69">
        <f t="shared" si="114"/>
        <v>247.10858242614981</v>
      </c>
      <c r="AF69" s="69">
        <f t="shared" si="115"/>
        <v>631.98547798334289</v>
      </c>
      <c r="AH69" t="str">
        <f t="shared" si="142"/>
        <v>91 Elementary trades and related occupations</v>
      </c>
      <c r="AI69" s="18">
        <f t="shared" si="160"/>
        <v>1.0516669657856672</v>
      </c>
      <c r="AJ69" s="18">
        <f t="shared" si="160"/>
        <v>0.96553349724561621</v>
      </c>
      <c r="AK69" s="18">
        <f t="shared" si="160"/>
        <v>0.72594446735997242</v>
      </c>
      <c r="AL69" s="18">
        <f t="shared" si="160"/>
        <v>1.9547643029710178</v>
      </c>
      <c r="AM69" s="18">
        <f t="shared" si="160"/>
        <v>2.7261060112938225</v>
      </c>
      <c r="AO69" s="68">
        <f t="shared" si="117"/>
        <v>318.4826269436881</v>
      </c>
      <c r="AP69" s="69">
        <f t="shared" si="118"/>
        <v>214.99775077314646</v>
      </c>
      <c r="AQ69" s="69">
        <f t="shared" si="119"/>
        <v>533.4803777168346</v>
      </c>
      <c r="AS69" t="str">
        <f t="shared" si="143"/>
        <v>91 Elementary trades and related occupations</v>
      </c>
      <c r="AT69" s="18">
        <f t="shared" si="161"/>
        <v>1.1922368238167476</v>
      </c>
      <c r="AU69" s="18">
        <f t="shared" si="161"/>
        <v>1.0269977552961587</v>
      </c>
      <c r="AV69" s="18">
        <f t="shared" si="161"/>
        <v>0.86750334710148891</v>
      </c>
      <c r="AW69" s="18">
        <f t="shared" si="161"/>
        <v>2.2002763763513027</v>
      </c>
      <c r="AX69" s="18">
        <f t="shared" si="161"/>
        <v>2.8398628101828511</v>
      </c>
      <c r="AZ69" s="68">
        <f t="shared" si="121"/>
        <v>294.70667035709914</v>
      </c>
      <c r="BA69" s="69">
        <f t="shared" si="122"/>
        <v>188.49855040812074</v>
      </c>
      <c r="BB69" s="69">
        <f t="shared" si="123"/>
        <v>483.20522076521985</v>
      </c>
      <c r="BD69" t="str">
        <f t="shared" si="144"/>
        <v>91 Elementary trades and related occupations</v>
      </c>
      <c r="BE69" s="18">
        <f t="shared" si="162"/>
        <v>1.441579277793942</v>
      </c>
      <c r="BF69" s="18">
        <f t="shared" si="162"/>
        <v>1.3052386706011396</v>
      </c>
      <c r="BG69" s="18">
        <f t="shared" si="162"/>
        <v>1.1312243170293179</v>
      </c>
      <c r="BH69" s="18">
        <f t="shared" si="162"/>
        <v>2.1100605914703401</v>
      </c>
      <c r="BI69" s="18">
        <f t="shared" si="162"/>
        <v>2.7967174131290351</v>
      </c>
      <c r="BK69" s="68">
        <f t="shared" si="125"/>
        <v>160.38134642500569</v>
      </c>
      <c r="BL69" s="69">
        <f t="shared" si="126"/>
        <v>92.393113791138646</v>
      </c>
      <c r="BM69" s="69">
        <f t="shared" si="127"/>
        <v>252.77446021614432</v>
      </c>
      <c r="BO69" t="str">
        <f t="shared" si="145"/>
        <v>91 Elementary trades and related occupations</v>
      </c>
      <c r="BP69" s="18">
        <f t="shared" si="163"/>
        <v>2.3920990772987052</v>
      </c>
      <c r="BQ69" s="18">
        <f t="shared" si="163"/>
        <v>2.1609511565561563</v>
      </c>
      <c r="BR69" s="18">
        <f t="shared" si="163"/>
        <v>2.0538252970232174</v>
      </c>
      <c r="BS69" s="18">
        <f t="shared" si="163"/>
        <v>3.7284217230112722</v>
      </c>
      <c r="BT69" s="18">
        <f t="shared" si="163"/>
        <v>4.8315860930963224</v>
      </c>
      <c r="BV69" s="68">
        <f t="shared" si="129"/>
        <v>122.22592882490839</v>
      </c>
      <c r="BW69" s="69">
        <f t="shared" si="130"/>
        <v>83.139836064696667</v>
      </c>
      <c r="BX69" s="69">
        <f t="shared" si="131"/>
        <v>205.36576488960509</v>
      </c>
      <c r="BZ69" t="str">
        <f t="shared" si="146"/>
        <v>91 Elementary trades and related occupations</v>
      </c>
      <c r="CA69" s="18">
        <f t="shared" si="164"/>
        <v>4.7213777192046269</v>
      </c>
      <c r="CB69" s="18">
        <f t="shared" si="164"/>
        <v>4.4199174939171098</v>
      </c>
      <c r="CC69" s="18">
        <f t="shared" si="164"/>
        <v>4.1223002833784372</v>
      </c>
      <c r="CD69" s="18">
        <f t="shared" si="164"/>
        <v>7.5406063878069878</v>
      </c>
      <c r="CE69" s="18">
        <f t="shared" si="164"/>
        <v>10.241616349449957</v>
      </c>
      <c r="CG69" s="68">
        <f t="shared" si="133"/>
        <v>37.298113983118519</v>
      </c>
      <c r="CH69" s="69">
        <f t="shared" si="134"/>
        <v>63.982567140157641</v>
      </c>
      <c r="CI69" s="69">
        <f t="shared" si="135"/>
        <v>101.28068112327615</v>
      </c>
      <c r="CK69" t="str">
        <f t="shared" si="147"/>
        <v>91 Elementary trades and related occupations</v>
      </c>
      <c r="CL69" s="18">
        <f t="shared" si="165"/>
        <v>6.489052896631688</v>
      </c>
      <c r="CM69" s="18">
        <f t="shared" si="165"/>
        <v>5.7850885528028391</v>
      </c>
      <c r="CN69" s="18">
        <f t="shared" si="165"/>
        <v>5.5402329867755187</v>
      </c>
      <c r="CO69" s="18">
        <f t="shared" si="165"/>
        <v>10.928695023720655</v>
      </c>
      <c r="CP69" s="18">
        <f t="shared" si="165"/>
        <v>13.983367580142955</v>
      </c>
      <c r="CR69" s="68">
        <f t="shared" si="137"/>
        <v>2.3705351173927398</v>
      </c>
      <c r="CS69" s="69">
        <f t="shared" si="138"/>
        <v>42.502441530871373</v>
      </c>
      <c r="CT69" s="69">
        <f t="shared" si="139"/>
        <v>44.872976648264107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0.45375584530104845</v>
      </c>
      <c r="C70" s="18">
        <f t="shared" si="157"/>
        <v>0.59932939323145795</v>
      </c>
      <c r="D70" s="18">
        <f t="shared" si="157"/>
        <v>0.53003550228813801</v>
      </c>
      <c r="E70" s="18">
        <f t="shared" si="157"/>
        <v>0.53655207109424263</v>
      </c>
      <c r="F70" s="18">
        <f t="shared" si="157"/>
        <v>0.58380287731352642</v>
      </c>
      <c r="H70" s="68">
        <f t="shared" si="105"/>
        <v>111.41025590149918</v>
      </c>
      <c r="I70" s="69">
        <f t="shared" si="106"/>
        <v>78.886496017909423</v>
      </c>
      <c r="J70" s="69">
        <f t="shared" si="107"/>
        <v>190.29675191940859</v>
      </c>
      <c r="L70" t="str">
        <f t="shared" ref="L70" si="166">A70</f>
        <v>92 Elementary administration and service occupations</v>
      </c>
      <c r="M70" s="18">
        <f t="shared" si="158"/>
        <v>1.7870478953782656</v>
      </c>
      <c r="N70" s="18">
        <f t="shared" si="158"/>
        <v>2.148661936592656</v>
      </c>
      <c r="O70" s="18">
        <f t="shared" si="158"/>
        <v>2.0185943374389423</v>
      </c>
      <c r="P70" s="18">
        <f t="shared" si="158"/>
        <v>2.1641884124019852</v>
      </c>
      <c r="Q70" s="18">
        <f t="shared" si="158"/>
        <v>2.772968070070621</v>
      </c>
      <c r="S70" s="68">
        <f t="shared" si="109"/>
        <v>161.14017719198444</v>
      </c>
      <c r="T70" s="69">
        <f t="shared" si="110"/>
        <v>93.156013266790879</v>
      </c>
      <c r="U70" s="69">
        <f t="shared" si="111"/>
        <v>254.29619045877533</v>
      </c>
      <c r="W70" t="str">
        <f t="shared" ref="W70" si="167">A70</f>
        <v>92 Elementary administration and service occupations</v>
      </c>
      <c r="X70" s="18">
        <f t="shared" si="159"/>
        <v>3.1434522883729112</v>
      </c>
      <c r="Y70" s="18">
        <f t="shared" si="159"/>
        <v>3.6636991686611013</v>
      </c>
      <c r="Z70" s="18">
        <f t="shared" si="159"/>
        <v>3.5926808858609736</v>
      </c>
      <c r="AA70" s="18">
        <f t="shared" si="159"/>
        <v>3.6433104259638278</v>
      </c>
      <c r="AB70" s="18">
        <f t="shared" si="159"/>
        <v>4.0285047087063592</v>
      </c>
      <c r="AD70" s="68">
        <f t="shared" si="113"/>
        <v>39.583727341300694</v>
      </c>
      <c r="AE70" s="69">
        <f t="shared" si="114"/>
        <v>76.821079048899819</v>
      </c>
      <c r="AF70" s="69">
        <f t="shared" si="115"/>
        <v>116.40480639020052</v>
      </c>
      <c r="AH70" t="str">
        <f t="shared" ref="AH70" si="168">L70</f>
        <v>92 Elementary administration and service occupations</v>
      </c>
      <c r="AI70" s="18">
        <f t="shared" si="160"/>
        <v>4.6320186833813182</v>
      </c>
      <c r="AJ70" s="18">
        <f t="shared" si="160"/>
        <v>5.9049027060288122</v>
      </c>
      <c r="AK70" s="18">
        <f t="shared" si="160"/>
        <v>5.747756846773556</v>
      </c>
      <c r="AL70" s="18">
        <f t="shared" si="160"/>
        <v>6.1658114192595379</v>
      </c>
      <c r="AM70" s="18">
        <f t="shared" si="160"/>
        <v>7.388506673548255</v>
      </c>
      <c r="AO70" s="68">
        <f t="shared" si="117"/>
        <v>43.250575365067981</v>
      </c>
      <c r="AP70" s="69">
        <f t="shared" si="118"/>
        <v>70.800185529294481</v>
      </c>
      <c r="AQ70" s="69">
        <f t="shared" si="119"/>
        <v>114.05076089436244</v>
      </c>
      <c r="AS70" t="str">
        <f t="shared" ref="AS70" si="169">W70</f>
        <v>92 Elementary administration and service occupations</v>
      </c>
      <c r="AT70" s="18">
        <f t="shared" si="161"/>
        <v>4.6979955398168176</v>
      </c>
      <c r="AU70" s="18">
        <f t="shared" si="161"/>
        <v>5.2309030883153449</v>
      </c>
      <c r="AV70" s="18">
        <f t="shared" si="161"/>
        <v>5.2595020015718763</v>
      </c>
      <c r="AW70" s="18">
        <f t="shared" si="161"/>
        <v>5.2942364004459526</v>
      </c>
      <c r="AX70" s="18">
        <f t="shared" si="161"/>
        <v>6.1701344632972619</v>
      </c>
      <c r="AZ70" s="68">
        <f t="shared" si="121"/>
        <v>41.448474614431731</v>
      </c>
      <c r="BA70" s="69">
        <f t="shared" si="122"/>
        <v>71.912336118623415</v>
      </c>
      <c r="BB70" s="69">
        <f t="shared" si="123"/>
        <v>113.36081073305513</v>
      </c>
      <c r="BD70" t="str">
        <f t="shared" ref="BD70" si="170">AH70</f>
        <v>92 Elementary administration and service occupations</v>
      </c>
      <c r="BE70" s="18">
        <f t="shared" si="162"/>
        <v>7.4025204605873443</v>
      </c>
      <c r="BF70" s="18">
        <f t="shared" si="162"/>
        <v>7.3342610872703426</v>
      </c>
      <c r="BG70" s="18">
        <f t="shared" si="162"/>
        <v>7.0310683800045055</v>
      </c>
      <c r="BH70" s="18">
        <f t="shared" si="162"/>
        <v>5.9460518334479708</v>
      </c>
      <c r="BI70" s="18">
        <f t="shared" si="162"/>
        <v>5.2298765998974295</v>
      </c>
      <c r="BK70" s="68">
        <f t="shared" si="125"/>
        <v>-21.660619252502467</v>
      </c>
      <c r="BL70" s="69">
        <f t="shared" si="126"/>
        <v>42.074871714363418</v>
      </c>
      <c r="BM70" s="69">
        <f t="shared" si="127"/>
        <v>20.414252461860958</v>
      </c>
      <c r="BO70" t="str">
        <f t="shared" ref="BO70" si="171">AS70</f>
        <v>92 Elementary administration and service occupations</v>
      </c>
      <c r="BP70" s="18">
        <f t="shared" si="163"/>
        <v>12.090518561322156</v>
      </c>
      <c r="BQ70" s="18">
        <f t="shared" si="163"/>
        <v>13.943101532948221</v>
      </c>
      <c r="BR70" s="18">
        <f t="shared" si="163"/>
        <v>13.129075365012996</v>
      </c>
      <c r="BS70" s="18">
        <f t="shared" si="163"/>
        <v>12.737046349364217</v>
      </c>
      <c r="BT70" s="18">
        <f t="shared" si="163"/>
        <v>13.226522462808763</v>
      </c>
      <c r="BV70" s="68">
        <f t="shared" si="129"/>
        <v>-4.8343893242352882</v>
      </c>
      <c r="BW70" s="69">
        <f t="shared" si="130"/>
        <v>50.250366922923895</v>
      </c>
      <c r="BX70" s="69">
        <f t="shared" si="131"/>
        <v>45.415977598688613</v>
      </c>
      <c r="BZ70" t="str">
        <f t="shared" ref="BZ70" si="172">BD70</f>
        <v>92 Elementary administration and service occupations</v>
      </c>
      <c r="CA70" s="18">
        <f t="shared" si="164"/>
        <v>16.044984606255007</v>
      </c>
      <c r="CB70" s="18">
        <f t="shared" si="164"/>
        <v>19.070113274531998</v>
      </c>
      <c r="CC70" s="18">
        <f t="shared" si="164"/>
        <v>17.824838240141514</v>
      </c>
      <c r="CD70" s="18">
        <f t="shared" si="164"/>
        <v>16.865137498920937</v>
      </c>
      <c r="CE70" s="18">
        <f t="shared" si="164"/>
        <v>17.366986673395736</v>
      </c>
      <c r="CG70" s="68">
        <f t="shared" si="133"/>
        <v>-46.156340860684317</v>
      </c>
      <c r="CH70" s="69">
        <f t="shared" si="134"/>
        <v>30.585055318313902</v>
      </c>
      <c r="CI70" s="69">
        <f t="shared" si="135"/>
        <v>-15.571285542370417</v>
      </c>
      <c r="CK70" t="str">
        <f t="shared" ref="CK70" si="173">BO70</f>
        <v>92 Elementary administration and service occupations</v>
      </c>
      <c r="CL70" s="18">
        <f t="shared" si="165"/>
        <v>21.380031075194761</v>
      </c>
      <c r="CM70" s="18">
        <f t="shared" si="165"/>
        <v>20.042775455070519</v>
      </c>
      <c r="CN70" s="18">
        <f t="shared" si="165"/>
        <v>19.678491498921886</v>
      </c>
      <c r="CO70" s="18">
        <f t="shared" si="165"/>
        <v>16.175157081817442</v>
      </c>
      <c r="CP70" s="18">
        <f t="shared" si="165"/>
        <v>13.160292904760954</v>
      </c>
      <c r="CR70" s="68">
        <f t="shared" si="137"/>
        <v>-72.875297725696598</v>
      </c>
      <c r="CS70" s="69">
        <f t="shared" si="138"/>
        <v>14.709079051484467</v>
      </c>
      <c r="CT70" s="69">
        <f t="shared" si="139"/>
        <v>-58.166218674212146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91.939686373687962</v>
      </c>
      <c r="I72" s="67">
        <f>IF(D35&gt;0,I35/D35*100,0)</f>
        <v>67.737922162800885</v>
      </c>
      <c r="J72" s="67">
        <f t="shared" ref="J72" si="175">IF(D35&gt;0,(J35/D35)*100,0)</f>
        <v>159.67760853648883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90.098143807374242</v>
      </c>
      <c r="T72" s="67">
        <f t="shared" ref="T72" si="177">IF(O35&gt;0,T35/O35*100,0)</f>
        <v>70.431315115339942</v>
      </c>
      <c r="U72" s="67">
        <f t="shared" ref="U72" si="178">IF(O35&gt;0,(U35/O35)*100,0)</f>
        <v>160.52945892271418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24.482860380559661</v>
      </c>
      <c r="AE72" s="67">
        <f t="shared" ref="AE72" si="180">IF(Z35&gt;0,AE35/Z35*100,0)</f>
        <v>61.985083843766319</v>
      </c>
      <c r="AF72" s="67">
        <f t="shared" ref="AF72" si="181">IF(Z35&gt;0,(AF35/Z35)*100,0)</f>
        <v>86.467944224325976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11.439227402552515</v>
      </c>
      <c r="AP72" s="67">
        <f t="shared" ref="AP72" si="183">IF(AK35&gt;0,AP35/AK35*100,0)</f>
        <v>55.566425458021442</v>
      </c>
      <c r="AQ72" s="67">
        <f t="shared" ref="AQ72" si="184">IF(AK35&gt;0,(AQ35/AK35)*100,0)</f>
        <v>67.005652860573946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20.57249963987547</v>
      </c>
      <c r="BA72" s="67">
        <f t="shared" ref="BA72" si="186">IF(AV35&gt;0,BA35/AV35*100,0)</f>
        <v>56.399238693246822</v>
      </c>
      <c r="BB72" s="67">
        <f t="shared" ref="BB72" si="187">IF(AV35&gt;0,(BB35/AV35)*100,0)</f>
        <v>76.971738333122303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5.3197972001225331</v>
      </c>
      <c r="BL72" s="67">
        <f t="shared" ref="BL72" si="189">IF(BG35&gt;0,BL35/BG35*100,0)</f>
        <v>46.386231551921384</v>
      </c>
      <c r="BM72" s="67">
        <f t="shared" ref="BM72" si="190">IF(BG35&gt;0,(BM35/BG35)*100,0)</f>
        <v>51.706028752043906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-5.5355269510295866</v>
      </c>
      <c r="BW72" s="67">
        <f t="shared" ref="BW72" si="192">IF(BR35&gt;0,BW35/BR35*100,0)</f>
        <v>47.878797803728339</v>
      </c>
      <c r="BX72" s="67">
        <f t="shared" ref="BX72" si="193">IF(BR35&gt;0,(BX35/BR35)*100,0)</f>
        <v>42.343270852698758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-44.73684281189351</v>
      </c>
      <c r="CH72" s="67">
        <f t="shared" ref="CH72" si="195">IF(CC35&gt;0,CH35/CC35*100,0)</f>
        <v>31.303287985852457</v>
      </c>
      <c r="CI72" s="67">
        <f t="shared" ref="CI72" si="196">IF(CC35&gt;0,(CI35/CC35)*100,0)</f>
        <v>-13.433554826041055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-59.440627425354229</v>
      </c>
      <c r="CS72" s="67">
        <f t="shared" ref="CS72" si="198">IF(CN35&gt;0,CS35/CN35*100,0)</f>
        <v>20.229358490369712</v>
      </c>
      <c r="CT72" s="67">
        <f t="shared" ref="CT72" si="199">IF(CN35&gt;0,(CT35/CN35)*100,0)</f>
        <v>-39.211268934984524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Worcestershire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Worcestershire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Worcestershire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Worcestershire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Worcestershire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Worcestershire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Worcestershire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Worcestershire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Worcestershire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8.9676577505962918</v>
      </c>
      <c r="C82" s="18">
        <f t="shared" si="210"/>
        <v>-7.0376840762222725</v>
      </c>
      <c r="D82" s="18">
        <f t="shared" si="210"/>
        <v>3.2223092335701864</v>
      </c>
      <c r="E82" s="18">
        <f t="shared" si="210"/>
        <v>4.5167475179873406</v>
      </c>
      <c r="F82" s="18">
        <f t="shared" ref="F82:F107" si="211">IF(AND(F$6-C$6 &lt;&gt; 0,C8&lt;&gt;0,F8&lt;&gt;0),(EXP(LN(F8/C8)/(F$6-C$6))-1)*100,0)</f>
        <v>3.3509809831941295</v>
      </c>
      <c r="H82" s="18">
        <f t="shared" ref="H82:H107" si="212">IF($F$6-$D$6 &lt;&gt; 0,(EXP(LN(1+(H45/100))/($F$6-$D$6))-1)*100,0)</f>
        <v>4.0834744428267511</v>
      </c>
      <c r="I82" s="18">
        <f t="shared" ref="I82:I107" si="213">IF(D8&gt;0,((1+(I8/D8))^(1/($F$6-$D$6))-1)*100,0)</f>
        <v>3.5679081466507778</v>
      </c>
      <c r="J82" s="18">
        <f t="shared" ref="J82:J107" si="214">IF($F$6-$D$6 &lt;&gt; 0,(EXP(LN(1+(J45/100))/($F$6-$D$6))-1)*100,0)</f>
        <v>6.3404847569786149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12.215877616558423</v>
      </c>
      <c r="N82" s="18">
        <f t="shared" si="215"/>
        <v>-3.3015028036195604</v>
      </c>
      <c r="O82" s="18">
        <f t="shared" si="215"/>
        <v>2.5403440684527823</v>
      </c>
      <c r="P82" s="18">
        <f t="shared" si="215"/>
        <v>4.1868215392330654</v>
      </c>
      <c r="Q82" s="18">
        <f t="shared" ref="Q82:Q107" si="216">IF(AND(Q$6-N$6 &lt;&gt; 0,N8&lt;&gt;0,Q8&lt;&gt;0),(EXP(LN(Q8/N8)/(Q$6-N$6))-1)*100,0)</f>
        <v>3.187322061598219</v>
      </c>
      <c r="S82" s="18">
        <f t="shared" ref="S82:S107" si="217">IF($F$6-$D$6 &lt;&gt; 0,(EXP(LN(1+(S45/100))/($F$6-$D$6))-1)*100,0)</f>
        <v>3.6350790084845208</v>
      </c>
      <c r="T82" s="18">
        <f t="shared" ref="T82:T107" si="218">IF(O8&gt;0,((1+(T8/O8))^(1/($F$6-$D$6))-1)*100,0)</f>
        <v>3.4736852654507988</v>
      </c>
      <c r="U82" s="18">
        <f t="shared" ref="U82:U107" si="219">IF($F$6-$D$6 &lt;&gt; 0,(EXP(LN(1+(U45/100))/($F$6-$D$6))-1)*100,0)</f>
        <v>5.9433526921236712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2.9006956597274813</v>
      </c>
      <c r="Y82" s="18">
        <f t="shared" si="220"/>
        <v>7.2963361995374454</v>
      </c>
      <c r="Z82" s="18">
        <f t="shared" si="220"/>
        <v>-1.5023582694168147</v>
      </c>
      <c r="AA82" s="18">
        <f t="shared" si="220"/>
        <v>1.3140854725228301</v>
      </c>
      <c r="AB82" s="18">
        <f t="shared" ref="AB82:AB107" si="221">IF(AND(AB$6-Y$6 &lt;&gt; 0,Y8&lt;&gt;0,AB8&lt;&gt;0),(EXP(LN(AB8/Y8)/(AB$6-Y$6))-1)*100,0)</f>
        <v>0.78613043849720121</v>
      </c>
      <c r="AD82" s="18">
        <f t="shared" ref="AD82:AD107" si="222">IF($F$6-$D$6 &lt;&gt; 0,(EXP(LN(1+(AD45/100))/($F$6-$D$6))-1)*100,0)</f>
        <v>0.36643458620444491</v>
      </c>
      <c r="AE82" s="18">
        <f t="shared" ref="AE82:AE107" si="223">IF(Z8&gt;0,((1+(AE8/Z8))^(1/($F$6-$D$6))-1)*100,0)</f>
        <v>3.0394076281912819</v>
      </c>
      <c r="AF82" s="18">
        <f t="shared" ref="AF82:AF107" si="224">IF($F$6-$D$6 &lt;&gt; 0,(EXP(LN(1+(AF45/100))/($F$6-$D$6))-1)*100,0)</f>
        <v>3.282591229952514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1.6198237471069188</v>
      </c>
      <c r="AJ82" s="18">
        <f t="shared" si="225"/>
        <v>11.040352289836353</v>
      </c>
      <c r="AK82" s="18">
        <f t="shared" si="225"/>
        <v>-2.4079875038709786</v>
      </c>
      <c r="AL82" s="18">
        <f t="shared" si="225"/>
        <v>0.88096639498111973</v>
      </c>
      <c r="AM82" s="18">
        <f t="shared" ref="AM82:AM107" si="226">IF(AND(AM$6-AJ$6 &lt;&gt; 0,AJ8&lt;&gt;0,AM8&lt;&gt;0),(EXP(LN(AM8/AJ8)/(AM$6-AJ$6))-1)*100,0)</f>
        <v>0.44198426085420017</v>
      </c>
      <c r="AO82" s="18">
        <f t="shared" ref="AO82:AO107" si="227">IF($F$6-$D$6 &lt;&gt; 0,(EXP(LN(1+(AO45/100))/($F$6-$D$6))-1)*100,0)</f>
        <v>-0.22748634186573469</v>
      </c>
      <c r="AP82" s="18">
        <f t="shared" ref="AP82:AP107" si="228">IF(AK8&gt;0,((1+(AP8/AK8))^(1/($F$6-$D$6))-1)*100,0)</f>
        <v>2.7207528703844241</v>
      </c>
      <c r="AQ82" s="18">
        <f t="shared" ref="AQ82:AQ107" si="229">IF($F$6-$D$6 &lt;&gt; 0,(EXP(LN(1+(AQ45/100))/($F$6-$D$6))-1)*100,0)</f>
        <v>2.5653599812847316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1.9677310662206127</v>
      </c>
      <c r="AU82" s="18">
        <f t="shared" si="230"/>
        <v>6.548625731343205</v>
      </c>
      <c r="AV82" s="18">
        <f t="shared" si="230"/>
        <v>-3.0279460647502199</v>
      </c>
      <c r="AW82" s="18">
        <f t="shared" si="230"/>
        <v>0.72505504431783496</v>
      </c>
      <c r="AX82" s="18">
        <f t="shared" ref="AX82:AX107" si="231">IF(AND(AX$6-AU$6 &lt;&gt; 0,AU8&lt;&gt;0,AX8&lt;&gt;0),(EXP(LN(AX8/AU8)/(AX$6-AU$6))-1)*100,0)</f>
        <v>-0.1128211432463444</v>
      </c>
      <c r="AZ82" s="18">
        <f t="shared" ref="AZ82:AZ107" si="232">IF($F$6-$D$6 &lt;&gt; 0,(EXP(LN(1+(AZ45/100))/($F$6-$D$6))-1)*100,0)</f>
        <v>-0.54181252626811505</v>
      </c>
      <c r="BA82" s="18">
        <f t="shared" ref="BA82:BA107" si="233">IF(AV8&gt;0,((1+(BA8/AV8))^(1/($F$6-$D$6))-1)*100,0)</f>
        <v>2.6496213587657413</v>
      </c>
      <c r="BB82" s="18">
        <f t="shared" ref="BB82:BB107" si="234">IF($F$6-$D$6 &lt;&gt; 0,(EXP(LN(1+(BB45/100))/($F$6-$D$6))-1)*100,0)</f>
        <v>2.2785951664863413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6.8172409054881866</v>
      </c>
      <c r="BF82" s="18">
        <f t="shared" si="235"/>
        <v>2.1059541349863986</v>
      </c>
      <c r="BG82" s="18">
        <f t="shared" si="235"/>
        <v>-2.3138743797311845</v>
      </c>
      <c r="BH82" s="18">
        <f t="shared" si="235"/>
        <v>0.71102879695630339</v>
      </c>
      <c r="BI82" s="18">
        <f t="shared" ref="BI82:BI107" si="236">IF(AND(BI$6-BF$6 &lt;&gt; 0,BF8&lt;&gt;0,BI8&lt;&gt;0),(EXP(LN(BI8/BF8)/(BI$6-BF$6))-1)*100,0)</f>
        <v>-0.15838125979308337</v>
      </c>
      <c r="BK82" s="18">
        <f t="shared" ref="BK82:BK107" si="237">IF($F$6-$D$6 &lt;&gt; 0,(EXP(LN(1+(BK45/100))/($F$6-$D$6))-1)*100,0)</f>
        <v>-0.30753909113200306</v>
      </c>
      <c r="BL82" s="18">
        <f t="shared" ref="BL82:BL107" si="238">IF(BG8&gt;0,((1+(BL8/BG8))^(1/($F$6-$D$6))-1)*100,0)</f>
        <v>2.3224948789203337</v>
      </c>
      <c r="BM82" s="18">
        <f t="shared" ref="BM82:BM107" si="239">IF($F$6-$D$6 &lt;&gt; 0,(EXP(LN(1+(BM45/100))/($F$6-$D$6))-1)*100,0)</f>
        <v>2.1009044609732186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4.4227737959876334</v>
      </c>
      <c r="BQ82" s="18">
        <f t="shared" si="240"/>
        <v>-6.8080200503279675</v>
      </c>
      <c r="BR82" s="18">
        <f t="shared" si="240"/>
        <v>-2.4264518467013052</v>
      </c>
      <c r="BS82" s="18">
        <f t="shared" si="240"/>
        <v>-1.1994721219855231</v>
      </c>
      <c r="BT82" s="18">
        <f t="shared" ref="BT82:BT107" si="241">IF(AND(BT$6-BQ$6 &lt;&gt; 0,BQ8&lt;&gt;0,BT8&lt;&gt;0),(EXP(LN(BT8/BQ8)/(BT$6-BQ$6))-1)*100,0)</f>
        <v>-1.9433662742801672</v>
      </c>
      <c r="BV82" s="18">
        <f t="shared" ref="BV82:BV107" si="242">IF($F$6-$D$6 &lt;&gt; 0,(EXP(LN(1+(BV45/100))/($F$6-$D$6))-1)*100,0)</f>
        <v>-1.6101702046471211</v>
      </c>
      <c r="BW82" s="18">
        <f t="shared" ref="BW82:BW107" si="243">IF(BR8&gt;0,((1+(BW8/BR8))^(1/($F$6-$D$6))-1)*100,0)</f>
        <v>2.3556298237545681</v>
      </c>
      <c r="BX82" s="18">
        <f t="shared" ref="BX82:BX107" si="244">IF($F$6-$D$6 &lt;&gt; 0,(EXP(LN(1+(BX45/100))/($F$6-$D$6))-1)*100,0)</f>
        <v>1.2334906875205887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2.5797486938797354</v>
      </c>
      <c r="CB82" s="18">
        <f t="shared" si="245"/>
        <v>3.9148729199575349</v>
      </c>
      <c r="CC82" s="18">
        <f t="shared" si="245"/>
        <v>-5.1816794919372295</v>
      </c>
      <c r="CD82" s="18">
        <f t="shared" si="245"/>
        <v>-3.1703636640367461</v>
      </c>
      <c r="CE82" s="18">
        <f t="shared" ref="CE82:CE107" si="246">IF(AND(CE$6-CB$6 &lt;&gt; 0,CB8&lt;&gt;0,CE8&lt;&gt;0),(EXP(LN(CE8/CB8)/(CE$6-CB$6))-1)*100,0)</f>
        <v>-3.3779214881863528</v>
      </c>
      <c r="CG82" s="18">
        <f t="shared" ref="CG82:CG107" si="247">IF($F$6-$D$6 &lt;&gt; 0,(EXP(LN(1+(CG45/100))/($F$6-$D$6))-1)*100,0)</f>
        <v>-3.8454986442191363</v>
      </c>
      <c r="CH82" s="18">
        <f t="shared" ref="CH82:CH107" si="248">IF(CC8&gt;0,((1+(CH8/CC8))^(1/($F$6-$D$6))-1)*100,0)</f>
        <v>1.8849095166707963</v>
      </c>
      <c r="CI82" s="18">
        <f t="shared" ref="CI82:CI107" si="249">IF($F$6-$D$6 &lt;&gt; 0,(EXP(LN(1+(CI45/100))/($F$6-$D$6))-1)*100,0)</f>
        <v>-0.85920255801209544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2.9082624287566583</v>
      </c>
      <c r="CM82" s="18">
        <f t="shared" si="250"/>
        <v>9.6253960053666034</v>
      </c>
      <c r="CN82" s="18">
        <f t="shared" si="250"/>
        <v>-8.6803223381715089</v>
      </c>
      <c r="CO82" s="18">
        <f t="shared" si="250"/>
        <v>-1.9787008455969035</v>
      </c>
      <c r="CP82" s="18">
        <f t="shared" ref="CP82:CP107" si="251">IF(AND(CP$6-CM$6 &lt;&gt; 0,CM8&lt;&gt;0,CP8&lt;&gt;0),(EXP(LN(CP8/CM8)/(CP$6-CM$6))-1)*100,0)</f>
        <v>-3.4513739319058989</v>
      </c>
      <c r="CR82" s="18">
        <f t="shared" ref="CR82:CR107" si="252">IF($F$6-$D$6 &lt;&gt; 0,(EXP(LN(1+(CR45/100))/($F$6-$D$6))-1)*100,0)</f>
        <v>-4.2655104210556853</v>
      </c>
      <c r="CS82" s="18">
        <f t="shared" ref="CS82:CS107" si="253">IF(CN8&gt;0,((1+(CS8/CN8))^(1/($F$6-$D$6))-1)*100,0)</f>
        <v>1.3454951600557319</v>
      </c>
      <c r="CT82" s="18">
        <f t="shared" ref="CT82:CT107" si="254">IF($F$6-$D$6 &lt;&gt; 0,(EXP(LN(1+(CT45/100))/($F$6-$D$6))-1)*100,0)</f>
        <v>-1.9695838627801887</v>
      </c>
    </row>
    <row r="83" spans="1:98" x14ac:dyDescent="0.2">
      <c r="A83" t="str">
        <f t="shared" si="209"/>
        <v>12 Other managers and proprietors</v>
      </c>
      <c r="B83" s="18">
        <f t="shared" si="210"/>
        <v>7.9529557856641064</v>
      </c>
      <c r="C83" s="18">
        <f t="shared" si="210"/>
        <v>-10.39667365362339</v>
      </c>
      <c r="D83" s="18">
        <f t="shared" si="210"/>
        <v>6.3139654406157764</v>
      </c>
      <c r="E83" s="18">
        <f t="shared" si="210"/>
        <v>5.7184654549834901</v>
      </c>
      <c r="F83" s="18">
        <f t="shared" si="211"/>
        <v>4.8151388616523239</v>
      </c>
      <c r="H83" s="18">
        <f t="shared" si="212"/>
        <v>5.9165939029491188</v>
      </c>
      <c r="I83" s="18">
        <f t="shared" si="213"/>
        <v>4.6664974012422533</v>
      </c>
      <c r="J83" s="18">
        <f t="shared" si="214"/>
        <v>8.3944743238215445</v>
      </c>
      <c r="L83" t="str">
        <f t="shared" ref="L83:L106" si="255">A83</f>
        <v>12 Other managers and proprietors</v>
      </c>
      <c r="M83" s="18">
        <f t="shared" si="215"/>
        <v>9.9154236379080274</v>
      </c>
      <c r="N83" s="18">
        <f t="shared" si="215"/>
        <v>1.3186215078538899</v>
      </c>
      <c r="O83" s="18">
        <f t="shared" si="215"/>
        <v>5.3885809410926466</v>
      </c>
      <c r="P83" s="18">
        <f t="shared" si="215"/>
        <v>5.5430975053980092</v>
      </c>
      <c r="Q83" s="18">
        <f t="shared" si="216"/>
        <v>5.2257944642891019</v>
      </c>
      <c r="S83" s="18">
        <f t="shared" si="217"/>
        <v>5.4915668285661301</v>
      </c>
      <c r="T83" s="18">
        <f t="shared" si="218"/>
        <v>4.3847498114654604</v>
      </c>
      <c r="U83" s="18">
        <f t="shared" si="219"/>
        <v>7.9113010073408097</v>
      </c>
      <c r="W83" t="str">
        <f t="shared" ref="W83:W106" si="256">A83</f>
        <v>12 Other managers and proprietors</v>
      </c>
      <c r="X83" s="18">
        <f t="shared" si="220"/>
        <v>1.3649343228009592</v>
      </c>
      <c r="Y83" s="18">
        <f t="shared" si="220"/>
        <v>13.5551596885223</v>
      </c>
      <c r="Z83" s="18">
        <f t="shared" si="220"/>
        <v>1.5553218277437608</v>
      </c>
      <c r="AA83" s="18">
        <f t="shared" si="220"/>
        <v>2.3437642065622821</v>
      </c>
      <c r="AB83" s="18">
        <f t="shared" si="221"/>
        <v>2.7621981591598566</v>
      </c>
      <c r="AD83" s="18">
        <f t="shared" si="222"/>
        <v>2.0802722821628539</v>
      </c>
      <c r="AE83" s="18">
        <f t="shared" si="223"/>
        <v>3.8710157056972783</v>
      </c>
      <c r="AF83" s="18">
        <f t="shared" si="224"/>
        <v>5.1686176266759531</v>
      </c>
      <c r="AH83" t="str">
        <f t="shared" ref="AH83:AH106" si="257">L83</f>
        <v>12 Other managers and proprietors</v>
      </c>
      <c r="AI83" s="18">
        <f t="shared" si="225"/>
        <v>0.63673018709928808</v>
      </c>
      <c r="AJ83" s="18">
        <f t="shared" si="225"/>
        <v>19.763026559288832</v>
      </c>
      <c r="AK83" s="18">
        <f t="shared" si="225"/>
        <v>-0.10324960434725527</v>
      </c>
      <c r="AL83" s="18">
        <f t="shared" si="225"/>
        <v>2.4413397891853039</v>
      </c>
      <c r="AM83" s="18">
        <f t="shared" si="226"/>
        <v>2.6365402542361638</v>
      </c>
      <c r="AO83" s="18">
        <f t="shared" si="227"/>
        <v>1.5860218566461137</v>
      </c>
      <c r="AP83" s="18">
        <f t="shared" si="228"/>
        <v>3.6104104846379492</v>
      </c>
      <c r="AQ83" s="18">
        <f t="shared" si="229"/>
        <v>4.618907848414322</v>
      </c>
      <c r="AS83" t="str">
        <f t="shared" ref="AS83:AS106" si="258">W83</f>
        <v>12 Other managers and proprietors</v>
      </c>
      <c r="AT83" s="18">
        <f t="shared" si="230"/>
        <v>1.1636659212106437</v>
      </c>
      <c r="AU83" s="18">
        <f t="shared" si="230"/>
        <v>13.672873116610361</v>
      </c>
      <c r="AV83" s="18">
        <f t="shared" si="230"/>
        <v>1.1715682770417013</v>
      </c>
      <c r="AW83" s="18">
        <f t="shared" si="230"/>
        <v>1.8512287515070946</v>
      </c>
      <c r="AX83" s="18">
        <f t="shared" si="231"/>
        <v>2.3383118008229342</v>
      </c>
      <c r="AZ83" s="18">
        <f t="shared" si="232"/>
        <v>1.624169447604662</v>
      </c>
      <c r="BA83" s="18">
        <f t="shared" si="233"/>
        <v>3.5365967426835843</v>
      </c>
      <c r="BB83" s="18">
        <f t="shared" si="234"/>
        <v>4.5800105712808792</v>
      </c>
      <c r="BD83" t="str">
        <f t="shared" ref="BD83:BD106" si="259">AH83</f>
        <v>12 Other managers and proprietors</v>
      </c>
      <c r="BE83" s="18">
        <f t="shared" si="235"/>
        <v>2.3926602546416431</v>
      </c>
      <c r="BF83" s="18">
        <f t="shared" si="235"/>
        <v>-1.0354460005103983</v>
      </c>
      <c r="BG83" s="18">
        <f t="shared" si="235"/>
        <v>-0.38271033586624315</v>
      </c>
      <c r="BH83" s="18">
        <f t="shared" si="235"/>
        <v>0.40633644156318205</v>
      </c>
      <c r="BI83" s="18">
        <f t="shared" si="236"/>
        <v>6.8590042199789814E-2</v>
      </c>
      <c r="BK83" s="18">
        <f t="shared" si="237"/>
        <v>0.14262885281133286</v>
      </c>
      <c r="BL83" s="18">
        <f t="shared" si="238"/>
        <v>2.5842269345284219</v>
      </c>
      <c r="BM83" s="18">
        <f t="shared" si="239"/>
        <v>2.6843309064070509</v>
      </c>
      <c r="BO83" t="str">
        <f t="shared" ref="BO83:BO106" si="260">AS83</f>
        <v>12 Other managers and proprietors</v>
      </c>
      <c r="BP83" s="18">
        <f t="shared" si="240"/>
        <v>2.6948670188848389</v>
      </c>
      <c r="BQ83" s="18">
        <f t="shared" si="240"/>
        <v>-2.9414699820875523</v>
      </c>
      <c r="BR83" s="18">
        <f t="shared" si="240"/>
        <v>0.91563861343857411</v>
      </c>
      <c r="BS83" s="18">
        <f t="shared" si="240"/>
        <v>-0.45516249091489547</v>
      </c>
      <c r="BT83" s="18">
        <f t="shared" si="241"/>
        <v>-0.18671631328177618</v>
      </c>
      <c r="BV83" s="18">
        <f t="shared" si="242"/>
        <v>-3.1031994671693042E-4</v>
      </c>
      <c r="BW83" s="18">
        <f t="shared" si="243"/>
        <v>3.1540946401914294</v>
      </c>
      <c r="BX83" s="18">
        <f t="shared" si="244"/>
        <v>3.1538937329571581</v>
      </c>
      <c r="BZ83" t="str">
        <f t="shared" ref="BZ83:BZ106" si="261">BD83</f>
        <v>12 Other managers and proprietors</v>
      </c>
      <c r="CA83" s="18">
        <f t="shared" si="245"/>
        <v>1.9373487845383508</v>
      </c>
      <c r="CB83" s="18">
        <f t="shared" si="245"/>
        <v>0.70813512924152722</v>
      </c>
      <c r="CC83" s="18">
        <f t="shared" si="245"/>
        <v>-2.0733882609882515</v>
      </c>
      <c r="CD83" s="18">
        <f t="shared" si="245"/>
        <v>-3.0444286014598143</v>
      </c>
      <c r="CE83" s="18">
        <f t="shared" si="246"/>
        <v>-2.5109151634695959</v>
      </c>
      <c r="CG83" s="18">
        <f t="shared" si="247"/>
        <v>-2.7218231011965965</v>
      </c>
      <c r="CH83" s="18">
        <f t="shared" si="248"/>
        <v>2.3074524184880651</v>
      </c>
      <c r="CI83" s="18">
        <f t="shared" si="249"/>
        <v>0.44622991251697108</v>
      </c>
      <c r="CK83" t="str">
        <f t="shared" ref="CK83:CK106" si="262">BO83</f>
        <v>12 Other managers and proprietors</v>
      </c>
      <c r="CL83" s="18">
        <f t="shared" si="250"/>
        <v>-1.5359230047445438</v>
      </c>
      <c r="CM83" s="18">
        <f t="shared" si="250"/>
        <v>2.7599507570397197</v>
      </c>
      <c r="CN83" s="18">
        <f t="shared" si="250"/>
        <v>-6.5248387264791656</v>
      </c>
      <c r="CO83" s="18">
        <f t="shared" si="250"/>
        <v>-3.5864297181321891</v>
      </c>
      <c r="CP83" s="18">
        <f t="shared" si="251"/>
        <v>-4.133269511723892</v>
      </c>
      <c r="CR83" s="18">
        <f t="shared" si="252"/>
        <v>-4.5760218430991095</v>
      </c>
      <c r="CS83" s="18">
        <f t="shared" si="253"/>
        <v>1.5175068176497053</v>
      </c>
      <c r="CT83" s="18">
        <f t="shared" si="254"/>
        <v>-1.9103902011123108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9.3406697518549677</v>
      </c>
      <c r="C84" s="18">
        <f t="shared" si="210"/>
        <v>-9.2784850869003783</v>
      </c>
      <c r="D84" s="18">
        <f t="shared" si="210"/>
        <v>7.4733728865087556</v>
      </c>
      <c r="E84" s="18">
        <f t="shared" si="210"/>
        <v>3.7247887445001293</v>
      </c>
      <c r="F84" s="18">
        <f t="shared" si="211"/>
        <v>4.0075861775768828</v>
      </c>
      <c r="H84" s="18">
        <f t="shared" si="212"/>
        <v>4.9595593885412903</v>
      </c>
      <c r="I84" s="18">
        <f t="shared" si="213"/>
        <v>3.0914489229575404</v>
      </c>
      <c r="J84" s="18">
        <f t="shared" si="214"/>
        <v>6.7014741850639714</v>
      </c>
      <c r="L84" t="str">
        <f t="shared" si="255"/>
        <v>21 Science, research, engineering and technology professionals</v>
      </c>
      <c r="M84" s="18">
        <f t="shared" si="215"/>
        <v>10.09272328412214</v>
      </c>
      <c r="N84" s="18">
        <f t="shared" si="215"/>
        <v>-5.0102120769688891</v>
      </c>
      <c r="O84" s="18">
        <f t="shared" si="215"/>
        <v>8.6299542902831483</v>
      </c>
      <c r="P84" s="18">
        <f t="shared" si="215"/>
        <v>4.0283920314928112</v>
      </c>
      <c r="Q84" s="18">
        <f t="shared" si="216"/>
        <v>4.8477185732420658</v>
      </c>
      <c r="S84" s="18">
        <f t="shared" si="217"/>
        <v>5.5401699934933379</v>
      </c>
      <c r="T84" s="18">
        <f t="shared" si="218"/>
        <v>3.3727753068818256</v>
      </c>
      <c r="U84" s="18">
        <f t="shared" si="219"/>
        <v>7.3312922654628965</v>
      </c>
      <c r="W84" t="str">
        <f t="shared" si="256"/>
        <v>21 Science, research, engineering and technology professionals</v>
      </c>
      <c r="X84" s="18">
        <f t="shared" si="220"/>
        <v>0.69348862599154515</v>
      </c>
      <c r="Y84" s="18">
        <f t="shared" si="220"/>
        <v>10.536499898272588</v>
      </c>
      <c r="Z84" s="18">
        <f t="shared" si="220"/>
        <v>3.0217669253333135</v>
      </c>
      <c r="AA84" s="18">
        <f t="shared" si="220"/>
        <v>0.67853763418737056</v>
      </c>
      <c r="AB84" s="18">
        <f t="shared" si="221"/>
        <v>1.9987804620808847</v>
      </c>
      <c r="AD84" s="18">
        <f t="shared" si="222"/>
        <v>1.4536315355458962</v>
      </c>
      <c r="AE84" s="18">
        <f t="shared" si="223"/>
        <v>2.5632613535867987</v>
      </c>
      <c r="AF84" s="18">
        <f t="shared" si="224"/>
        <v>3.6148658749683316</v>
      </c>
      <c r="AH84" t="str">
        <f t="shared" si="257"/>
        <v>21 Science, research, engineering and technology professionals</v>
      </c>
      <c r="AI84" s="18">
        <f t="shared" si="225"/>
        <v>-0.99190306066477829</v>
      </c>
      <c r="AJ84" s="18">
        <f t="shared" si="225"/>
        <v>14.942840774688415</v>
      </c>
      <c r="AK84" s="18">
        <f t="shared" si="225"/>
        <v>2.939776076564371</v>
      </c>
      <c r="AL84" s="18">
        <f t="shared" si="225"/>
        <v>1.1194319898496286</v>
      </c>
      <c r="AM84" s="18">
        <f t="shared" si="226"/>
        <v>2.5023954366280909</v>
      </c>
      <c r="AO84" s="18">
        <f t="shared" si="227"/>
        <v>1.7226082585737545</v>
      </c>
      <c r="AP84" s="18">
        <f t="shared" si="228"/>
        <v>2.5103137955762689</v>
      </c>
      <c r="AQ84" s="18">
        <f t="shared" si="229"/>
        <v>3.7714625517808686</v>
      </c>
      <c r="AS84" t="str">
        <f t="shared" si="258"/>
        <v>21 Science, research, engineering and technology professionals</v>
      </c>
      <c r="AT84" s="18">
        <f t="shared" si="230"/>
        <v>2.3738735200717898E-2</v>
      </c>
      <c r="AU84" s="18">
        <f t="shared" si="230"/>
        <v>11.050753428181604</v>
      </c>
      <c r="AV84" s="18">
        <f t="shared" si="230"/>
        <v>1.4552410869318466</v>
      </c>
      <c r="AW84" s="18">
        <f t="shared" si="230"/>
        <v>0.21940879668258528</v>
      </c>
      <c r="AX84" s="18">
        <f t="shared" si="231"/>
        <v>1.2513376305621771</v>
      </c>
      <c r="AZ84" s="18">
        <f t="shared" si="232"/>
        <v>0.62967113475822512</v>
      </c>
      <c r="BA84" s="18">
        <f t="shared" si="233"/>
        <v>2.1878861486316126</v>
      </c>
      <c r="BB84" s="18">
        <f t="shared" si="234"/>
        <v>2.6585475106957412</v>
      </c>
      <c r="BD84" t="str">
        <f t="shared" si="259"/>
        <v>21 Science, research, engineering and technology professionals</v>
      </c>
      <c r="BE84" s="18">
        <f t="shared" si="235"/>
        <v>5.9864707516031235</v>
      </c>
      <c r="BF84" s="18">
        <f t="shared" si="235"/>
        <v>6.6948981091268456</v>
      </c>
      <c r="BG84" s="18">
        <f t="shared" si="235"/>
        <v>3.2978566640565088</v>
      </c>
      <c r="BH84" s="18">
        <f t="shared" si="235"/>
        <v>0.76569127876369159</v>
      </c>
      <c r="BI84" s="18">
        <f t="shared" si="236"/>
        <v>1.9137878022572163</v>
      </c>
      <c r="BK84" s="18">
        <f t="shared" si="237"/>
        <v>1.6027733327108162</v>
      </c>
      <c r="BL84" s="18">
        <f t="shared" si="238"/>
        <v>2.0583866609196866</v>
      </c>
      <c r="BM84" s="18">
        <f t="shared" si="239"/>
        <v>3.2974070871832017</v>
      </c>
      <c r="BO84" t="str">
        <f t="shared" si="260"/>
        <v>21 Science, research, engineering and technology professionals</v>
      </c>
      <c r="BP84" s="18">
        <f t="shared" si="240"/>
        <v>3.8891696110972873</v>
      </c>
      <c r="BQ84" s="18">
        <f t="shared" si="240"/>
        <v>0.82856084049702794</v>
      </c>
      <c r="BR84" s="18">
        <f t="shared" si="240"/>
        <v>3.2861812809061197</v>
      </c>
      <c r="BS84" s="18">
        <f t="shared" si="240"/>
        <v>-0.67155638879299318</v>
      </c>
      <c r="BT84" s="18">
        <f t="shared" si="241"/>
        <v>0.64291014025241733</v>
      </c>
      <c r="BV84" s="18">
        <f t="shared" si="242"/>
        <v>0.63054558781103776</v>
      </c>
      <c r="BW84" s="18">
        <f t="shared" si="243"/>
        <v>2.2431420636023436</v>
      </c>
      <c r="BX84" s="18">
        <f t="shared" si="244"/>
        <v>2.7110301795559844</v>
      </c>
      <c r="BZ84" t="str">
        <f t="shared" si="261"/>
        <v>21 Science, research, engineering and technology professionals</v>
      </c>
      <c r="CA84" s="18">
        <f t="shared" si="245"/>
        <v>2.0326708500394863</v>
      </c>
      <c r="CB84" s="18">
        <f t="shared" si="245"/>
        <v>8.6211531798249261</v>
      </c>
      <c r="CC84" s="18">
        <f t="shared" si="245"/>
        <v>0.67932874408105359</v>
      </c>
      <c r="CD84" s="18">
        <f t="shared" si="245"/>
        <v>-3.2288878172575086</v>
      </c>
      <c r="CE84" s="18">
        <f t="shared" si="246"/>
        <v>-1.3142194244105232</v>
      </c>
      <c r="CG84" s="18">
        <f t="shared" si="247"/>
        <v>-1.9433033205650374</v>
      </c>
      <c r="CH84" s="18">
        <f t="shared" si="248"/>
        <v>1.7265006794808357</v>
      </c>
      <c r="CI84" s="18">
        <f t="shared" si="249"/>
        <v>0.2473100388003413</v>
      </c>
      <c r="CK84" t="str">
        <f t="shared" si="262"/>
        <v>21 Science, research, engineering and technology professionals</v>
      </c>
      <c r="CL84" s="18">
        <f t="shared" si="250"/>
        <v>4.6604502305151785</v>
      </c>
      <c r="CM84" s="18">
        <f t="shared" si="250"/>
        <v>15.052717618161825</v>
      </c>
      <c r="CN84" s="18">
        <f t="shared" si="250"/>
        <v>-1.8527491095831405</v>
      </c>
      <c r="CO84" s="18">
        <f t="shared" si="250"/>
        <v>-2.5204277106453787</v>
      </c>
      <c r="CP84" s="18">
        <f t="shared" si="251"/>
        <v>-1.2950385940048714</v>
      </c>
      <c r="CR84" s="18">
        <f t="shared" si="252"/>
        <v>-2.2983743867983408</v>
      </c>
      <c r="CS84" s="18">
        <f t="shared" si="253"/>
        <v>1.551941822670555</v>
      </c>
      <c r="CT84" s="18">
        <f t="shared" si="254"/>
        <v>-0.23439422334143867</v>
      </c>
    </row>
    <row r="85" spans="1:98" x14ac:dyDescent="0.2">
      <c r="A85" t="str">
        <f t="shared" si="209"/>
        <v>22 Health professionals</v>
      </c>
      <c r="B85" s="18">
        <f t="shared" si="210"/>
        <v>13.029564648515969</v>
      </c>
      <c r="C85" s="18">
        <f t="shared" si="210"/>
        <v>-2.9672317271139947</v>
      </c>
      <c r="D85" s="18">
        <f t="shared" si="210"/>
        <v>5.5049157996905684</v>
      </c>
      <c r="E85" s="18">
        <f t="shared" si="210"/>
        <v>4.0810111390890969</v>
      </c>
      <c r="F85" s="18">
        <f t="shared" si="211"/>
        <v>4.0668257280339182</v>
      </c>
      <c r="H85" s="18">
        <f t="shared" si="212"/>
        <v>4.5534978768584589</v>
      </c>
      <c r="I85" s="18">
        <f t="shared" si="213"/>
        <v>3.6175218687782174</v>
      </c>
      <c r="J85" s="18">
        <f t="shared" si="214"/>
        <v>6.7243277940977952</v>
      </c>
      <c r="L85" t="str">
        <f t="shared" si="255"/>
        <v>22 Health professionals</v>
      </c>
      <c r="M85" s="18">
        <f t="shared" si="215"/>
        <v>13.223163707333917</v>
      </c>
      <c r="N85" s="18">
        <f t="shared" si="215"/>
        <v>-1.527401958852348</v>
      </c>
      <c r="O85" s="18">
        <f t="shared" si="215"/>
        <v>3.4610296914309169</v>
      </c>
      <c r="P85" s="18">
        <f t="shared" si="215"/>
        <v>3.6257119410287864</v>
      </c>
      <c r="Q85" s="18">
        <f t="shared" si="216"/>
        <v>3.2445571317116118</v>
      </c>
      <c r="S85" s="18">
        <f t="shared" si="217"/>
        <v>3.5707887528554139</v>
      </c>
      <c r="T85" s="18">
        <f t="shared" si="218"/>
        <v>3.4532136711204808</v>
      </c>
      <c r="U85" s="18">
        <f t="shared" si="219"/>
        <v>5.8813812869640714</v>
      </c>
      <c r="W85" t="str">
        <f t="shared" si="256"/>
        <v>22 Health professionals</v>
      </c>
      <c r="X85" s="18">
        <f t="shared" si="220"/>
        <v>3.525279985411145</v>
      </c>
      <c r="Y85" s="18">
        <f t="shared" si="220"/>
        <v>5.5650179172810788</v>
      </c>
      <c r="Z85" s="18">
        <f t="shared" si="220"/>
        <v>-0.42539033649873215</v>
      </c>
      <c r="AA85" s="18">
        <f t="shared" si="220"/>
        <v>0.33724661913183684</v>
      </c>
      <c r="AB85" s="18">
        <f t="shared" si="221"/>
        <v>0.41655203696948639</v>
      </c>
      <c r="AD85" s="18">
        <f t="shared" si="222"/>
        <v>8.2387500137892644E-2</v>
      </c>
      <c r="AE85" s="18">
        <f t="shared" si="223"/>
        <v>3.0849683325540722</v>
      </c>
      <c r="AF85" s="18">
        <f t="shared" si="224"/>
        <v>3.1389244861787624</v>
      </c>
      <c r="AH85" t="str">
        <f t="shared" si="257"/>
        <v>22 Health professionals</v>
      </c>
      <c r="AI85" s="18">
        <f t="shared" si="225"/>
        <v>-5.4142195597273179</v>
      </c>
      <c r="AJ85" s="18">
        <f t="shared" si="225"/>
        <v>-2.5565235571099909</v>
      </c>
      <c r="AK85" s="18">
        <f t="shared" si="225"/>
        <v>-11.818510316638131</v>
      </c>
      <c r="AL85" s="18">
        <f t="shared" si="225"/>
        <v>-8.979966301441145</v>
      </c>
      <c r="AM85" s="18">
        <f t="shared" si="226"/>
        <v>-9.4917609276201294</v>
      </c>
      <c r="AO85" s="18">
        <f t="shared" si="227"/>
        <v>-9.9361575239398707</v>
      </c>
      <c r="AP85" s="18">
        <f t="shared" si="228"/>
        <v>1.1275304990562729</v>
      </c>
      <c r="AQ85" s="18">
        <f t="shared" si="229"/>
        <v>-6.0644452554679873</v>
      </c>
      <c r="AS85" t="str">
        <f t="shared" si="258"/>
        <v>22 Health professionals</v>
      </c>
      <c r="AT85" s="18">
        <f t="shared" si="230"/>
        <v>2.642312057073215</v>
      </c>
      <c r="AU85" s="18">
        <f t="shared" si="230"/>
        <v>14.152543197772594</v>
      </c>
      <c r="AV85" s="18">
        <f t="shared" si="230"/>
        <v>-0.18058557867045577</v>
      </c>
      <c r="AW85" s="18">
        <f t="shared" si="230"/>
        <v>0.634827156120088</v>
      </c>
      <c r="AX85" s="18">
        <f t="shared" si="231"/>
        <v>1.1731409887711042</v>
      </c>
      <c r="AZ85" s="18">
        <f t="shared" si="232"/>
        <v>0.3622854735039871</v>
      </c>
      <c r="BA85" s="18">
        <f t="shared" si="233"/>
        <v>2.8289555785106613</v>
      </c>
      <c r="BB85" s="18">
        <f t="shared" si="234"/>
        <v>3.0762173994391073</v>
      </c>
      <c r="BD85" t="str">
        <f t="shared" si="259"/>
        <v>22 Health professionals</v>
      </c>
      <c r="BE85" s="18">
        <f t="shared" si="235"/>
        <v>8.3296509557752465</v>
      </c>
      <c r="BF85" s="18">
        <f t="shared" si="235"/>
        <v>-8.9947346484619661</v>
      </c>
      <c r="BG85" s="18">
        <f t="shared" si="235"/>
        <v>0.59448507002661799</v>
      </c>
      <c r="BH85" s="18">
        <f t="shared" si="235"/>
        <v>-0.43685019205228492</v>
      </c>
      <c r="BI85" s="18">
        <f t="shared" si="236"/>
        <v>-0.67519330866996352</v>
      </c>
      <c r="BK85" s="18">
        <f t="shared" si="237"/>
        <v>-9.4252008660522524E-2</v>
      </c>
      <c r="BL85" s="18">
        <f t="shared" si="238"/>
        <v>3.0384966160804439</v>
      </c>
      <c r="BM85" s="18">
        <f t="shared" si="239"/>
        <v>2.9766582602861247</v>
      </c>
      <c r="BO85" t="str">
        <f t="shared" si="260"/>
        <v>22 Health professionals</v>
      </c>
      <c r="BP85" s="18">
        <f t="shared" si="240"/>
        <v>5.8487399448437172</v>
      </c>
      <c r="BQ85" s="18">
        <f t="shared" si="240"/>
        <v>-17.239126927239536</v>
      </c>
      <c r="BR85" s="18">
        <f t="shared" si="240"/>
        <v>0.24341324422316735</v>
      </c>
      <c r="BS85" s="18">
        <f t="shared" si="240"/>
        <v>-1.93289426087766</v>
      </c>
      <c r="BT85" s="18">
        <f t="shared" si="241"/>
        <v>-2.2996505454996319</v>
      </c>
      <c r="BV85" s="18">
        <f t="shared" si="242"/>
        <v>-1.212759524809226</v>
      </c>
      <c r="BW85" s="18">
        <f t="shared" si="243"/>
        <v>2.7495097662052936</v>
      </c>
      <c r="BX85" s="18">
        <f t="shared" si="244"/>
        <v>1.9440546689224236</v>
      </c>
      <c r="BZ85" t="str">
        <f t="shared" si="261"/>
        <v>22 Health professionals</v>
      </c>
      <c r="CA85" s="18">
        <f t="shared" si="245"/>
        <v>5.2350501963481344</v>
      </c>
      <c r="CB85" s="18">
        <f t="shared" si="245"/>
        <v>-23.222799771299986</v>
      </c>
      <c r="CC85" s="18">
        <f t="shared" si="245"/>
        <v>-4.0585028032742336</v>
      </c>
      <c r="CD85" s="18">
        <f t="shared" si="245"/>
        <v>-6.8775769036704908</v>
      </c>
      <c r="CE85" s="18">
        <f t="shared" si="246"/>
        <v>-7.1326692331864621</v>
      </c>
      <c r="CG85" s="18">
        <f t="shared" si="247"/>
        <v>-5.9472115642696384</v>
      </c>
      <c r="CH85" s="18">
        <f t="shared" si="248"/>
        <v>1.7403208059716624</v>
      </c>
      <c r="CI85" s="18">
        <f t="shared" si="249"/>
        <v>-2.4056897769167529</v>
      </c>
      <c r="CK85" t="str">
        <f t="shared" si="262"/>
        <v>22 Health professionals</v>
      </c>
      <c r="CL85" s="18">
        <f t="shared" si="250"/>
        <v>5.779357313366118</v>
      </c>
      <c r="CM85" s="18">
        <f t="shared" si="250"/>
        <v>24.752564766265372</v>
      </c>
      <c r="CN85" s="18">
        <f t="shared" si="250"/>
        <v>-7.8614968916122958</v>
      </c>
      <c r="CO85" s="18">
        <f t="shared" si="250"/>
        <v>-1.6107536860811011</v>
      </c>
      <c r="CP85" s="18">
        <f t="shared" si="251"/>
        <v>-2.167483704051143</v>
      </c>
      <c r="CR85" s="18">
        <f t="shared" si="252"/>
        <v>-3.7400851185483974</v>
      </c>
      <c r="CS85" s="18">
        <f t="shared" si="253"/>
        <v>1.7128754644762489</v>
      </c>
      <c r="CT85" s="18">
        <f t="shared" si="254"/>
        <v>-1.0414713787618046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4.6312525697977946</v>
      </c>
      <c r="C86" s="18">
        <f t="shared" si="210"/>
        <v>3.3591325690589313</v>
      </c>
      <c r="D86" s="18">
        <f t="shared" si="210"/>
        <v>2.8295321590742661</v>
      </c>
      <c r="E86" s="18">
        <f t="shared" si="210"/>
        <v>2.4161838777878586</v>
      </c>
      <c r="F86" s="18">
        <f t="shared" si="211"/>
        <v>2.6039317699125375</v>
      </c>
      <c r="H86" s="18">
        <f t="shared" si="212"/>
        <v>2.5537816905223165</v>
      </c>
      <c r="I86" s="18">
        <f t="shared" si="213"/>
        <v>3.2140585017375933</v>
      </c>
      <c r="J86" s="18">
        <f t="shared" si="214"/>
        <v>4.9596834680543544</v>
      </c>
      <c r="L86" t="str">
        <f t="shared" si="255"/>
        <v>23 Teaching and other educational professionals</v>
      </c>
      <c r="M86" s="18">
        <f t="shared" si="215"/>
        <v>5.8005467577038505</v>
      </c>
      <c r="N86" s="18">
        <f t="shared" si="215"/>
        <v>4.5329018647109143</v>
      </c>
      <c r="O86" s="18">
        <f t="shared" si="215"/>
        <v>2.5289215293233802</v>
      </c>
      <c r="P86" s="18">
        <f t="shared" si="215"/>
        <v>2.2882931341450474</v>
      </c>
      <c r="Q86" s="18">
        <f t="shared" si="216"/>
        <v>2.5023959213218649</v>
      </c>
      <c r="S86" s="18">
        <f t="shared" si="217"/>
        <v>2.3684397849457195</v>
      </c>
      <c r="T86" s="18">
        <f t="shared" si="218"/>
        <v>3.2476905617187191</v>
      </c>
      <c r="U86" s="18">
        <f t="shared" si="219"/>
        <v>4.8533061621396367</v>
      </c>
      <c r="W86" t="str">
        <f t="shared" si="256"/>
        <v>23 Teaching and other educational professionals</v>
      </c>
      <c r="X86" s="18">
        <f t="shared" si="220"/>
        <v>-6.5818461300686693</v>
      </c>
      <c r="Y86" s="18">
        <f t="shared" si="220"/>
        <v>12.633910318745611</v>
      </c>
      <c r="Z86" s="18">
        <f t="shared" si="220"/>
        <v>-5.1209780596003895</v>
      </c>
      <c r="AA86" s="18">
        <f t="shared" si="220"/>
        <v>-3.2685346366158941</v>
      </c>
      <c r="AB86" s="18">
        <f t="shared" si="221"/>
        <v>-2.9322720844914829</v>
      </c>
      <c r="AD86" s="18">
        <f t="shared" si="222"/>
        <v>-3.8899999206294722</v>
      </c>
      <c r="AE86" s="18">
        <f t="shared" si="223"/>
        <v>2.2178156349331291</v>
      </c>
      <c r="AF86" s="18">
        <f t="shared" si="224"/>
        <v>-0.40383278774365206</v>
      </c>
      <c r="AH86" t="str">
        <f t="shared" si="257"/>
        <v>23 Teaching and other educational professionals</v>
      </c>
      <c r="AI86" s="18">
        <f t="shared" si="225"/>
        <v>-16.224945959729965</v>
      </c>
      <c r="AJ86" s="18">
        <f t="shared" si="225"/>
        <v>0.29417166350360624</v>
      </c>
      <c r="AK86" s="18">
        <f t="shared" si="225"/>
        <v>-11.317435334895521</v>
      </c>
      <c r="AL86" s="18">
        <f t="shared" si="225"/>
        <v>0.15027624934127459</v>
      </c>
      <c r="AM86" s="18">
        <f t="shared" si="226"/>
        <v>-3.5756373234573924</v>
      </c>
      <c r="AO86" s="18">
        <f t="shared" si="227"/>
        <v>-3.8282506668557481</v>
      </c>
      <c r="AP86" s="18">
        <f t="shared" si="228"/>
        <v>1.0750159012454796</v>
      </c>
      <c r="AQ86" s="18">
        <f t="shared" si="229"/>
        <v>-2.0691712386035954</v>
      </c>
      <c r="AS86" t="str">
        <f t="shared" si="258"/>
        <v>23 Teaching and other educational professionals</v>
      </c>
      <c r="AT86" s="18">
        <f t="shared" si="230"/>
        <v>-2.5507566768544487</v>
      </c>
      <c r="AU86" s="18">
        <f t="shared" si="230"/>
        <v>14.332371000544363</v>
      </c>
      <c r="AV86" s="18">
        <f t="shared" si="230"/>
        <v>-4.8057878073720861</v>
      </c>
      <c r="AW86" s="18">
        <f t="shared" si="230"/>
        <v>-1.4071690483810184</v>
      </c>
      <c r="AX86" s="18">
        <f t="shared" si="231"/>
        <v>-1.5751625476176589</v>
      </c>
      <c r="AZ86" s="18">
        <f t="shared" si="232"/>
        <v>-2.5533143181845186</v>
      </c>
      <c r="BA86" s="18">
        <f t="shared" si="233"/>
        <v>2.1675965951708287</v>
      </c>
      <c r="BB86" s="18">
        <f t="shared" si="234"/>
        <v>0.37566055895579265</v>
      </c>
      <c r="BD86" t="str">
        <f t="shared" si="259"/>
        <v>23 Teaching and other educational professionals</v>
      </c>
      <c r="BE86" s="18">
        <f t="shared" si="235"/>
        <v>0.87088662404377626</v>
      </c>
      <c r="BF86" s="18">
        <f t="shared" si="235"/>
        <v>8.4211183351656782</v>
      </c>
      <c r="BG86" s="18">
        <f t="shared" si="235"/>
        <v>-1.796639862836924</v>
      </c>
      <c r="BH86" s="18">
        <f t="shared" si="235"/>
        <v>0.26682460712141864</v>
      </c>
      <c r="BI86" s="18">
        <f t="shared" si="236"/>
        <v>0.10537334876576931</v>
      </c>
      <c r="BK86" s="18">
        <f t="shared" si="237"/>
        <v>-0.4257699748072219</v>
      </c>
      <c r="BL86" s="18">
        <f t="shared" si="238"/>
        <v>2.3067446542291314</v>
      </c>
      <c r="BM86" s="18">
        <f t="shared" si="239"/>
        <v>2.0000483946579495</v>
      </c>
      <c r="BO86" t="str">
        <f t="shared" si="260"/>
        <v>23 Teaching and other educational professionals</v>
      </c>
      <c r="BP86" s="18">
        <f t="shared" si="240"/>
        <v>0.2988727046306261</v>
      </c>
      <c r="BQ86" s="18">
        <f t="shared" si="240"/>
        <v>-8.7228966448049121</v>
      </c>
      <c r="BR86" s="18">
        <f t="shared" si="240"/>
        <v>-1.8612118474291339</v>
      </c>
      <c r="BS86" s="18">
        <f t="shared" si="240"/>
        <v>-2.2409138560052222</v>
      </c>
      <c r="BT86" s="18">
        <f t="shared" si="241"/>
        <v>-2.5412044811032541</v>
      </c>
      <c r="BV86" s="18">
        <f t="shared" si="242"/>
        <v>-2.1145100321155574</v>
      </c>
      <c r="BW86" s="18">
        <f t="shared" si="243"/>
        <v>2.4616724840376136</v>
      </c>
      <c r="BX86" s="18">
        <f t="shared" si="244"/>
        <v>1.0286898656082455</v>
      </c>
      <c r="BZ86" t="str">
        <f t="shared" si="261"/>
        <v>23 Teaching and other educational professionals</v>
      </c>
      <c r="CA86" s="18">
        <f t="shared" si="245"/>
        <v>-0.99257925491351706</v>
      </c>
      <c r="CB86" s="18">
        <f t="shared" si="245"/>
        <v>1.5255329808491425</v>
      </c>
      <c r="CC86" s="18">
        <f t="shared" si="245"/>
        <v>-4.5871129198020943</v>
      </c>
      <c r="CD86" s="18">
        <f t="shared" si="245"/>
        <v>-5.280226298962198</v>
      </c>
      <c r="CE86" s="18">
        <f t="shared" si="246"/>
        <v>-4.6515667027636542</v>
      </c>
      <c r="CG86" s="18">
        <f t="shared" si="247"/>
        <v>-5.0497497669207974</v>
      </c>
      <c r="CH86" s="18">
        <f t="shared" si="248"/>
        <v>1.9176347498942148</v>
      </c>
      <c r="CI86" s="18">
        <f t="shared" si="249"/>
        <v>-1.5648204099966478</v>
      </c>
      <c r="CK86" t="str">
        <f t="shared" si="262"/>
        <v>23 Teaching and other educational professionals</v>
      </c>
      <c r="CL86" s="18">
        <f t="shared" si="250"/>
        <v>0.21601455728399444</v>
      </c>
      <c r="CM86" s="18">
        <f t="shared" si="250"/>
        <v>40.006067088130258</v>
      </c>
      <c r="CN86" s="18">
        <f t="shared" si="250"/>
        <v>-7.4738875246090579</v>
      </c>
      <c r="CO86" s="18">
        <f t="shared" si="250"/>
        <v>-2.0801111274518114</v>
      </c>
      <c r="CP86" s="18">
        <f t="shared" si="251"/>
        <v>-1.62469382207302</v>
      </c>
      <c r="CR86" s="18">
        <f t="shared" si="252"/>
        <v>-3.9120975381921164</v>
      </c>
      <c r="CS86" s="18">
        <f t="shared" si="253"/>
        <v>1.7518258395390118</v>
      </c>
      <c r="CT86" s="18">
        <f t="shared" si="254"/>
        <v>-1.099705105596549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10.315811769937767</v>
      </c>
      <c r="C87" s="18">
        <f t="shared" si="210"/>
        <v>1.0130973227997497</v>
      </c>
      <c r="D87" s="18">
        <f t="shared" si="210"/>
        <v>5.5004713954897255</v>
      </c>
      <c r="E87" s="18">
        <f t="shared" si="210"/>
        <v>4.4360112298882592</v>
      </c>
      <c r="F87" s="18">
        <f t="shared" si="211"/>
        <v>4.5495163769628144</v>
      </c>
      <c r="H87" s="18">
        <f t="shared" si="212"/>
        <v>4.789632568405211</v>
      </c>
      <c r="I87" s="18">
        <f t="shared" si="213"/>
        <v>3.6353639291381024</v>
      </c>
      <c r="J87" s="18">
        <f t="shared" si="214"/>
        <v>6.913694809399451</v>
      </c>
      <c r="L87" t="str">
        <f t="shared" si="255"/>
        <v>24 Business, media and public service professionals</v>
      </c>
      <c r="M87" s="18">
        <f t="shared" si="215"/>
        <v>11.751819736018799</v>
      </c>
      <c r="N87" s="18">
        <f t="shared" si="215"/>
        <v>-8.4988884360803763E-2</v>
      </c>
      <c r="O87" s="18">
        <f t="shared" si="215"/>
        <v>4.2521318318205381</v>
      </c>
      <c r="P87" s="18">
        <f t="shared" si="215"/>
        <v>3.4800759076903054</v>
      </c>
      <c r="Q87" s="18">
        <f t="shared" si="216"/>
        <v>3.4937034433130343</v>
      </c>
      <c r="S87" s="18">
        <f t="shared" si="217"/>
        <v>3.7367904951933095</v>
      </c>
      <c r="T87" s="18">
        <f t="shared" si="218"/>
        <v>3.3832029920218165</v>
      </c>
      <c r="U87" s="18">
        <f t="shared" si="219"/>
        <v>5.9539412344736586</v>
      </c>
      <c r="W87" t="str">
        <f t="shared" si="256"/>
        <v>24 Business, media and public service professionals</v>
      </c>
      <c r="X87" s="18">
        <f t="shared" si="220"/>
        <v>1.9389983927840193</v>
      </c>
      <c r="Y87" s="18">
        <f t="shared" si="220"/>
        <v>17.059492100211738</v>
      </c>
      <c r="Z87" s="18">
        <f t="shared" si="220"/>
        <v>3.4620171751731377E-2</v>
      </c>
      <c r="AA87" s="18">
        <f t="shared" si="220"/>
        <v>0.67624584089636119</v>
      </c>
      <c r="AB87" s="18">
        <f t="shared" si="221"/>
        <v>1.4265784003509197</v>
      </c>
      <c r="AD87" s="18">
        <f t="shared" si="222"/>
        <v>0.46191464871372379</v>
      </c>
      <c r="AE87" s="18">
        <f t="shared" si="223"/>
        <v>2.8963907783112086</v>
      </c>
      <c r="AF87" s="18">
        <f t="shared" si="224"/>
        <v>3.2095607010373062</v>
      </c>
      <c r="AH87" t="str">
        <f t="shared" si="257"/>
        <v>24 Business, media and public service professionals</v>
      </c>
      <c r="AI87" s="18">
        <f t="shared" si="225"/>
        <v>-0.76818976879179379</v>
      </c>
      <c r="AJ87" s="18">
        <f t="shared" si="225"/>
        <v>19.371868569526683</v>
      </c>
      <c r="AK87" s="18">
        <f t="shared" si="225"/>
        <v>-1.8235032436895504</v>
      </c>
      <c r="AL87" s="18">
        <f t="shared" si="225"/>
        <v>0.42912917848754173</v>
      </c>
      <c r="AM87" s="18">
        <f t="shared" si="226"/>
        <v>0.80243857989328315</v>
      </c>
      <c r="AO87" s="18">
        <f t="shared" si="227"/>
        <v>-0.32743339522485204</v>
      </c>
      <c r="AP87" s="18">
        <f t="shared" si="228"/>
        <v>2.0495741390678113</v>
      </c>
      <c r="AQ87" s="18">
        <f t="shared" si="229"/>
        <v>1.8045987274297737</v>
      </c>
      <c r="AS87" t="str">
        <f t="shared" si="258"/>
        <v>24 Business, media and public service professionals</v>
      </c>
      <c r="AT87" s="18">
        <f t="shared" si="230"/>
        <v>0.64546705477355193</v>
      </c>
      <c r="AU87" s="18">
        <f t="shared" si="230"/>
        <v>17.814765188135915</v>
      </c>
      <c r="AV87" s="18">
        <f t="shared" si="230"/>
        <v>0.19257505498060379</v>
      </c>
      <c r="AW87" s="18">
        <f t="shared" si="230"/>
        <v>0.95763466449998447</v>
      </c>
      <c r="AX87" s="18">
        <f t="shared" si="231"/>
        <v>1.6946410577795001</v>
      </c>
      <c r="AZ87" s="18">
        <f t="shared" si="232"/>
        <v>0.70196788643910324</v>
      </c>
      <c r="BA87" s="18">
        <f t="shared" si="233"/>
        <v>2.7585034690472687</v>
      </c>
      <c r="BB87" s="18">
        <f t="shared" si="234"/>
        <v>3.2458717503428547</v>
      </c>
      <c r="BD87" t="str">
        <f t="shared" si="259"/>
        <v>24 Business, media and public service professionals</v>
      </c>
      <c r="BE87" s="18">
        <f t="shared" si="235"/>
        <v>6.5428382975578847</v>
      </c>
      <c r="BF87" s="18">
        <f t="shared" si="235"/>
        <v>10.182989970313173</v>
      </c>
      <c r="BG87" s="18">
        <f t="shared" si="235"/>
        <v>1.0789330011995446</v>
      </c>
      <c r="BH87" s="18">
        <f t="shared" si="235"/>
        <v>0.92171822576463391</v>
      </c>
      <c r="BI87" s="18">
        <f t="shared" si="236"/>
        <v>1.5264053477340278</v>
      </c>
      <c r="BK87" s="18">
        <f t="shared" si="237"/>
        <v>0.97409596249109498</v>
      </c>
      <c r="BL87" s="18">
        <f t="shared" si="238"/>
        <v>2.5428781214980045</v>
      </c>
      <c r="BM87" s="18">
        <f t="shared" si="239"/>
        <v>3.2425822394868131</v>
      </c>
      <c r="BO87" t="str">
        <f t="shared" si="260"/>
        <v>24 Business, media and public service professionals</v>
      </c>
      <c r="BP87" s="18">
        <f t="shared" si="240"/>
        <v>4.0807911988852918</v>
      </c>
      <c r="BQ87" s="18">
        <f t="shared" si="240"/>
        <v>-2.3100244028565697</v>
      </c>
      <c r="BR87" s="18">
        <f t="shared" si="240"/>
        <v>2.9860288281713387E-2</v>
      </c>
      <c r="BS87" s="18">
        <f t="shared" si="240"/>
        <v>-1.2309155249136672</v>
      </c>
      <c r="BT87" s="18">
        <f t="shared" si="241"/>
        <v>-0.90670100127404618</v>
      </c>
      <c r="BV87" s="18">
        <f t="shared" si="242"/>
        <v>-0.81243253032140528</v>
      </c>
      <c r="BW87" s="18">
        <f t="shared" si="243"/>
        <v>2.3582034332124691</v>
      </c>
      <c r="BX87" s="18">
        <f t="shared" si="244"/>
        <v>1.7820038282234885</v>
      </c>
      <c r="BZ87" t="str">
        <f t="shared" si="261"/>
        <v>24 Business, media and public service professionals</v>
      </c>
      <c r="CA87" s="18">
        <f t="shared" si="245"/>
        <v>3.3566289637504854</v>
      </c>
      <c r="CB87" s="18">
        <f t="shared" si="245"/>
        <v>5.1244889659018522</v>
      </c>
      <c r="CC87" s="18">
        <f t="shared" si="245"/>
        <v>-2.9519578611372888</v>
      </c>
      <c r="CD87" s="18">
        <f t="shared" si="245"/>
        <v>-4.1644932002379953</v>
      </c>
      <c r="CE87" s="18">
        <f t="shared" si="246"/>
        <v>-3.229298519081425</v>
      </c>
      <c r="CG87" s="18">
        <f t="shared" si="247"/>
        <v>-3.7620074620784871</v>
      </c>
      <c r="CH87" s="18">
        <f t="shared" si="248"/>
        <v>1.790045835264209</v>
      </c>
      <c r="CI87" s="18">
        <f t="shared" si="249"/>
        <v>-0.94308136728155079</v>
      </c>
      <c r="CK87" t="str">
        <f t="shared" si="262"/>
        <v>24 Business, media and public service professionals</v>
      </c>
      <c r="CL87" s="18">
        <f t="shared" si="250"/>
        <v>3.596007038720872</v>
      </c>
      <c r="CM87" s="18">
        <f t="shared" si="250"/>
        <v>20.700887908559263</v>
      </c>
      <c r="CN87" s="18">
        <f t="shared" si="250"/>
        <v>-6.0288813223842608</v>
      </c>
      <c r="CO87" s="18">
        <f t="shared" si="250"/>
        <v>-2.7271419943431741</v>
      </c>
      <c r="CP87" s="18">
        <f t="shared" si="251"/>
        <v>-2.464559272484701</v>
      </c>
      <c r="CR87" s="18">
        <f t="shared" si="252"/>
        <v>-3.8404143888122078</v>
      </c>
      <c r="CS87" s="18">
        <f t="shared" si="253"/>
        <v>1.5329527197642134</v>
      </c>
      <c r="CT87" s="18">
        <f t="shared" si="254"/>
        <v>-1.3779936315306718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10.965020491147959</v>
      </c>
      <c r="C88" s="18">
        <f t="shared" si="210"/>
        <v>-6.0305161189085021</v>
      </c>
      <c r="D88" s="18">
        <f t="shared" si="210"/>
        <v>4.6063510019524134</v>
      </c>
      <c r="E88" s="18">
        <f t="shared" si="210"/>
        <v>5.2069265521934138</v>
      </c>
      <c r="F88" s="18">
        <f t="shared" si="211"/>
        <v>4.2800612511128433</v>
      </c>
      <c r="H88" s="18">
        <f t="shared" si="212"/>
        <v>5.0063525565327671</v>
      </c>
      <c r="I88" s="18">
        <f t="shared" si="213"/>
        <v>3.414509024033574</v>
      </c>
      <c r="J88" s="18">
        <f t="shared" si="214"/>
        <v>6.9389859373534257</v>
      </c>
      <c r="L88" t="str">
        <f t="shared" si="255"/>
        <v>31 Science, engineering and technology associate professionals</v>
      </c>
      <c r="M88" s="18">
        <f t="shared" si="215"/>
        <v>10.816663842809838</v>
      </c>
      <c r="N88" s="18">
        <f t="shared" si="215"/>
        <v>-4.8735128651532289</v>
      </c>
      <c r="O88" s="18">
        <f t="shared" si="215"/>
        <v>2.6928792672998414</v>
      </c>
      <c r="P88" s="18">
        <f t="shared" si="215"/>
        <v>3.7029564178225671</v>
      </c>
      <c r="Q88" s="18">
        <f t="shared" si="216"/>
        <v>2.8299573228813601</v>
      </c>
      <c r="S88" s="18">
        <f t="shared" si="217"/>
        <v>3.3651649413260598</v>
      </c>
      <c r="T88" s="18">
        <f t="shared" si="218"/>
        <v>2.8625083929283424</v>
      </c>
      <c r="U88" s="18">
        <f t="shared" si="219"/>
        <v>5.3004524898849104</v>
      </c>
      <c r="W88" t="str">
        <f t="shared" si="256"/>
        <v>31 Science, engineering and technology associate professionals</v>
      </c>
      <c r="X88" s="18">
        <f t="shared" si="220"/>
        <v>2.0945373166802117</v>
      </c>
      <c r="Y88" s="18">
        <f t="shared" si="220"/>
        <v>9.9481430716210859</v>
      </c>
      <c r="Z88" s="18">
        <f t="shared" si="220"/>
        <v>-0.65121280391743364</v>
      </c>
      <c r="AA88" s="18">
        <f t="shared" si="220"/>
        <v>1.1775823908434679</v>
      </c>
      <c r="AB88" s="18">
        <f t="shared" si="221"/>
        <v>1.1265597009044503</v>
      </c>
      <c r="AD88" s="18">
        <f t="shared" si="222"/>
        <v>0.56427380920756054</v>
      </c>
      <c r="AE88" s="18">
        <f t="shared" si="223"/>
        <v>2.4867298015553763</v>
      </c>
      <c r="AF88" s="18">
        <f t="shared" si="224"/>
        <v>2.8916113955814282</v>
      </c>
      <c r="AH88" t="str">
        <f t="shared" si="257"/>
        <v>31 Science, engineering and technology associate professionals</v>
      </c>
      <c r="AI88" s="18">
        <f t="shared" si="225"/>
        <v>3.0291590493409126</v>
      </c>
      <c r="AJ88" s="18">
        <f t="shared" si="225"/>
        <v>18.345790257777495</v>
      </c>
      <c r="AK88" s="18">
        <f t="shared" si="225"/>
        <v>0.50467861768259681</v>
      </c>
      <c r="AL88" s="18">
        <f t="shared" si="225"/>
        <v>2.7057634978870926</v>
      </c>
      <c r="AM88" s="18">
        <f t="shared" si="226"/>
        <v>2.9205320760127496</v>
      </c>
      <c r="AO88" s="18">
        <f t="shared" si="227"/>
        <v>1.9667639622961364</v>
      </c>
      <c r="AP88" s="18">
        <f t="shared" si="228"/>
        <v>2.8198159795459254</v>
      </c>
      <c r="AQ88" s="18">
        <f t="shared" si="229"/>
        <v>4.2123150385975805</v>
      </c>
      <c r="AS88" t="str">
        <f t="shared" si="258"/>
        <v>31 Science, engineering and technology associate professionals</v>
      </c>
      <c r="AT88" s="18">
        <f t="shared" si="230"/>
        <v>-0.8186589677435685</v>
      </c>
      <c r="AU88" s="18">
        <f t="shared" si="230"/>
        <v>8.1954086729216122</v>
      </c>
      <c r="AV88" s="18">
        <f t="shared" si="230"/>
        <v>-3.1081675433277889</v>
      </c>
      <c r="AW88" s="18">
        <f t="shared" si="230"/>
        <v>-9.2139700728488538E-2</v>
      </c>
      <c r="AX88" s="18">
        <f t="shared" si="231"/>
        <v>-0.5505058001756602</v>
      </c>
      <c r="AZ88" s="18">
        <f t="shared" si="232"/>
        <v>-1.1077719306885503</v>
      </c>
      <c r="BA88" s="18">
        <f t="shared" si="233"/>
        <v>1.8880497329400114</v>
      </c>
      <c r="BB88" s="18">
        <f t="shared" si="234"/>
        <v>1.0521959582966645</v>
      </c>
      <c r="BD88" t="str">
        <f t="shared" si="259"/>
        <v>31 Science, engineering and technology associate professionals</v>
      </c>
      <c r="BE88" s="18">
        <f t="shared" si="235"/>
        <v>2.6738323394364327</v>
      </c>
      <c r="BF88" s="18">
        <f t="shared" si="235"/>
        <v>7.5099491198359347</v>
      </c>
      <c r="BG88" s="18">
        <f t="shared" si="235"/>
        <v>-3.0017005572986144</v>
      </c>
      <c r="BH88" s="18">
        <f t="shared" si="235"/>
        <v>-1.4546291376728249</v>
      </c>
      <c r="BI88" s="18">
        <f t="shared" si="236"/>
        <v>-1.4056629170725032</v>
      </c>
      <c r="BK88" s="18">
        <f t="shared" si="237"/>
        <v>-1.9730420182591635</v>
      </c>
      <c r="BL88" s="18">
        <f t="shared" si="238"/>
        <v>1.6984796396960267</v>
      </c>
      <c r="BM88" s="18">
        <f t="shared" si="239"/>
        <v>0.19097612105081208</v>
      </c>
      <c r="BO88" t="str">
        <f t="shared" si="260"/>
        <v>31 Science, engineering and technology associate professionals</v>
      </c>
      <c r="BP88" s="18">
        <f t="shared" si="240"/>
        <v>4.3143164195857286</v>
      </c>
      <c r="BQ88" s="18">
        <f t="shared" si="240"/>
        <v>2.2570479801461429</v>
      </c>
      <c r="BR88" s="18">
        <f t="shared" si="240"/>
        <v>-1.0177342157408731</v>
      </c>
      <c r="BS88" s="18">
        <f t="shared" si="240"/>
        <v>-0.20122150529557903</v>
      </c>
      <c r="BT88" s="18">
        <f t="shared" si="241"/>
        <v>-0.30559656442512573</v>
      </c>
      <c r="BV88" s="18">
        <f t="shared" si="242"/>
        <v>-0.47413806472313968</v>
      </c>
      <c r="BW88" s="18">
        <f t="shared" si="243"/>
        <v>2.0789121700494517</v>
      </c>
      <c r="BX88" s="18">
        <f t="shared" si="244"/>
        <v>1.7266183067896401</v>
      </c>
      <c r="BZ88" t="str">
        <f t="shared" si="261"/>
        <v>31 Science, engineering and technology associate professionals</v>
      </c>
      <c r="CA88" s="18">
        <f t="shared" si="245"/>
        <v>3.5353121484510863</v>
      </c>
      <c r="CB88" s="18">
        <f t="shared" si="245"/>
        <v>14.490629332561378</v>
      </c>
      <c r="CC88" s="18">
        <f t="shared" si="245"/>
        <v>-4.3173188433716758</v>
      </c>
      <c r="CD88" s="18">
        <f t="shared" si="245"/>
        <v>-2.4237318638058225</v>
      </c>
      <c r="CE88" s="18">
        <f t="shared" si="246"/>
        <v>-2.0456636314104326</v>
      </c>
      <c r="CG88" s="18">
        <f t="shared" si="247"/>
        <v>-3.0590551632261431</v>
      </c>
      <c r="CH88" s="18">
        <f t="shared" si="248"/>
        <v>1.6268893935514672</v>
      </c>
      <c r="CI88" s="18">
        <f t="shared" si="249"/>
        <v>-0.68983108747273647</v>
      </c>
      <c r="CK88" t="str">
        <f t="shared" si="262"/>
        <v>31 Science, engineering and technology associate professionals</v>
      </c>
      <c r="CL88" s="18">
        <f t="shared" si="250"/>
        <v>5.7263378149006838</v>
      </c>
      <c r="CM88" s="18">
        <f t="shared" si="250"/>
        <v>31.017201475244693</v>
      </c>
      <c r="CN88" s="18">
        <f t="shared" si="250"/>
        <v>-4.5468247917070492</v>
      </c>
      <c r="CO88" s="18">
        <f t="shared" si="250"/>
        <v>1.3359004662675256</v>
      </c>
      <c r="CP88" s="18">
        <f t="shared" si="251"/>
        <v>1.0693785621085139</v>
      </c>
      <c r="CR88" s="18">
        <f t="shared" si="252"/>
        <v>-0.66422589385897179</v>
      </c>
      <c r="CS88" s="18">
        <f t="shared" si="253"/>
        <v>1.9151104833523558</v>
      </c>
      <c r="CT88" s="18">
        <f t="shared" si="254"/>
        <v>1.4117870831407364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10.808782063295386</v>
      </c>
      <c r="C89" s="18">
        <f t="shared" si="210"/>
        <v>-10.329719994581888</v>
      </c>
      <c r="D89" s="18">
        <f t="shared" si="210"/>
        <v>16.540294127111643</v>
      </c>
      <c r="E89" s="18">
        <f t="shared" si="210"/>
        <v>7.8767957924149146</v>
      </c>
      <c r="F89" s="18">
        <f t="shared" si="211"/>
        <v>9.2431818798066843</v>
      </c>
      <c r="H89" s="18">
        <f t="shared" si="212"/>
        <v>10.690596761973147</v>
      </c>
      <c r="I89" s="18">
        <f t="shared" si="213"/>
        <v>6.4920972847930969</v>
      </c>
      <c r="J89" s="18">
        <f t="shared" si="214"/>
        <v>12.882437779276955</v>
      </c>
      <c r="L89" t="str">
        <f t="shared" si="255"/>
        <v>32 Health and social care associate professionals</v>
      </c>
      <c r="M89" s="18">
        <f t="shared" si="215"/>
        <v>13.303620216840862</v>
      </c>
      <c r="N89" s="18">
        <f t="shared" si="215"/>
        <v>1.526319017337685</v>
      </c>
      <c r="O89" s="18">
        <f t="shared" si="215"/>
        <v>15.608575350302957</v>
      </c>
      <c r="P89" s="18">
        <f t="shared" si="215"/>
        <v>6.5954276391379851</v>
      </c>
      <c r="Q89" s="18">
        <f t="shared" si="216"/>
        <v>9.0014224910581078</v>
      </c>
      <c r="S89" s="18">
        <f t="shared" si="217"/>
        <v>9.5188985270868507</v>
      </c>
      <c r="T89" s="18">
        <f t="shared" si="218"/>
        <v>5.9560702362796425</v>
      </c>
      <c r="U89" s="18">
        <f t="shared" si="219"/>
        <v>11.750003006445219</v>
      </c>
      <c r="W89" t="str">
        <f t="shared" si="256"/>
        <v>32 Health and social care associate professionals</v>
      </c>
      <c r="X89" s="18">
        <f t="shared" si="220"/>
        <v>3.9345369146931874</v>
      </c>
      <c r="Y89" s="18">
        <f t="shared" si="220"/>
        <v>10.474021652737031</v>
      </c>
      <c r="Z89" s="18">
        <f t="shared" si="220"/>
        <v>11.284103998944151</v>
      </c>
      <c r="AA89" s="18">
        <f t="shared" si="220"/>
        <v>2.5604955495840631</v>
      </c>
      <c r="AB89" s="18">
        <f t="shared" si="221"/>
        <v>5.7004128458367775</v>
      </c>
      <c r="AD89" s="18">
        <f t="shared" si="222"/>
        <v>5.3896069647264122</v>
      </c>
      <c r="AE89" s="18">
        <f t="shared" si="223"/>
        <v>5.3150837122168504</v>
      </c>
      <c r="AF89" s="18">
        <f t="shared" si="224"/>
        <v>8.4411509149485475</v>
      </c>
      <c r="AH89" t="str">
        <f t="shared" si="257"/>
        <v>32 Health and social care associate professionals</v>
      </c>
      <c r="AI89" s="18">
        <f t="shared" si="225"/>
        <v>-2.9093120151521989</v>
      </c>
      <c r="AJ89" s="18">
        <f t="shared" si="225"/>
        <v>5.1529770504504802</v>
      </c>
      <c r="AK89" s="18">
        <f t="shared" si="225"/>
        <v>2.5817236294274348</v>
      </c>
      <c r="AL89" s="18">
        <f t="shared" si="225"/>
        <v>-4.069568054518891</v>
      </c>
      <c r="AM89" s="18">
        <f t="shared" si="226"/>
        <v>-1.4751072491541284</v>
      </c>
      <c r="AO89" s="18">
        <f t="shared" si="227"/>
        <v>-1.9018243827900849</v>
      </c>
      <c r="AP89" s="18">
        <f t="shared" si="228"/>
        <v>2.5041461641472251</v>
      </c>
      <c r="AQ89" s="18">
        <f t="shared" si="229"/>
        <v>1.2168340313582382</v>
      </c>
      <c r="AS89" t="str">
        <f t="shared" si="258"/>
        <v>32 Health and social care associate professionals</v>
      </c>
      <c r="AT89" s="18">
        <f t="shared" si="230"/>
        <v>1.7408623550418278</v>
      </c>
      <c r="AU89" s="18">
        <f t="shared" si="230"/>
        <v>16.752121117996801</v>
      </c>
      <c r="AV89" s="18">
        <f t="shared" si="230"/>
        <v>7.7623120619663588</v>
      </c>
      <c r="AW89" s="18">
        <f t="shared" si="230"/>
        <v>1.7213180461821187</v>
      </c>
      <c r="AX89" s="18">
        <f t="shared" si="231"/>
        <v>4.4677983251424358</v>
      </c>
      <c r="AZ89" s="18">
        <f t="shared" si="232"/>
        <v>3.6963857014015167</v>
      </c>
      <c r="BA89" s="18">
        <f t="shared" si="233"/>
        <v>4.2335847811433291</v>
      </c>
      <c r="BB89" s="18">
        <f t="shared" si="234"/>
        <v>6.5396787608234197</v>
      </c>
      <c r="BD89" t="str">
        <f t="shared" si="259"/>
        <v>32 Health and social care associate professionals</v>
      </c>
      <c r="BE89" s="18">
        <f t="shared" si="235"/>
        <v>7.6587391748673461</v>
      </c>
      <c r="BF89" s="18">
        <f t="shared" si="235"/>
        <v>-5.7119190593101665</v>
      </c>
      <c r="BG89" s="18">
        <f t="shared" si="235"/>
        <v>10.940726882001117</v>
      </c>
      <c r="BH89" s="18">
        <f t="shared" si="235"/>
        <v>1.151112457434178</v>
      </c>
      <c r="BI89" s="18">
        <f t="shared" si="236"/>
        <v>3.6576011540501163</v>
      </c>
      <c r="BK89" s="18">
        <f t="shared" si="237"/>
        <v>4.314363234923424</v>
      </c>
      <c r="BL89" s="18">
        <f t="shared" si="238"/>
        <v>4.6297238476375346</v>
      </c>
      <c r="BM89" s="18">
        <f t="shared" si="239"/>
        <v>7.2466455223637372</v>
      </c>
      <c r="BO89" t="str">
        <f t="shared" si="260"/>
        <v>32 Health and social care associate professionals</v>
      </c>
      <c r="BP89" s="18">
        <f t="shared" si="240"/>
        <v>4.9139651537840168</v>
      </c>
      <c r="BQ89" s="18">
        <f t="shared" si="240"/>
        <v>-17.744531063902958</v>
      </c>
      <c r="BR89" s="18">
        <f t="shared" si="240"/>
        <v>10.071362686103956</v>
      </c>
      <c r="BS89" s="18">
        <f t="shared" si="240"/>
        <v>-1.3623998444543428</v>
      </c>
      <c r="BT89" s="18">
        <f t="shared" si="241"/>
        <v>0.92472901221223314</v>
      </c>
      <c r="BV89" s="18">
        <f t="shared" si="242"/>
        <v>2.3103992122464945</v>
      </c>
      <c r="BW89" s="18">
        <f t="shared" si="243"/>
        <v>4.0947675333080413</v>
      </c>
      <c r="BX89" s="18">
        <f t="shared" si="244"/>
        <v>5.5058886334426793</v>
      </c>
      <c r="BZ89" t="str">
        <f t="shared" si="261"/>
        <v>32 Health and social care associate professionals</v>
      </c>
      <c r="CA89" s="18">
        <f t="shared" si="245"/>
        <v>0.58043286690194762</v>
      </c>
      <c r="CB89" s="18">
        <f t="shared" si="245"/>
        <v>-16.66757123635989</v>
      </c>
      <c r="CC89" s="18">
        <f t="shared" si="245"/>
        <v>4.0036569139959344</v>
      </c>
      <c r="CD89" s="18">
        <f t="shared" si="245"/>
        <v>-5.2614258039939017</v>
      </c>
      <c r="CE89" s="18">
        <f t="shared" si="246"/>
        <v>-3.2373294746801506</v>
      </c>
      <c r="CG89" s="18">
        <f t="shared" si="247"/>
        <v>-2.2686046152037065</v>
      </c>
      <c r="CH89" s="18">
        <f t="shared" si="248"/>
        <v>2.552624716932872</v>
      </c>
      <c r="CI89" s="18">
        <f t="shared" si="249"/>
        <v>1.0422320572551325</v>
      </c>
      <c r="CK89" t="str">
        <f t="shared" si="262"/>
        <v>32 Health and social care associate professionals</v>
      </c>
      <c r="CL89" s="18">
        <f t="shared" si="250"/>
        <v>3.4471891522911191</v>
      </c>
      <c r="CM89" s="18">
        <f t="shared" si="250"/>
        <v>16.646248915178475</v>
      </c>
      <c r="CN89" s="18">
        <f t="shared" si="250"/>
        <v>0.99360435346771414</v>
      </c>
      <c r="CO89" s="18">
        <f t="shared" si="250"/>
        <v>-1.0141955795360591</v>
      </c>
      <c r="CP89" s="18">
        <f t="shared" si="251"/>
        <v>0.63622364035542667</v>
      </c>
      <c r="CR89" s="18">
        <f t="shared" si="252"/>
        <v>-0.34940369431328833</v>
      </c>
      <c r="CS89" s="18">
        <f t="shared" si="253"/>
        <v>2.4057754270762288</v>
      </c>
      <c r="CT89" s="18">
        <f t="shared" si="254"/>
        <v>2.1571415916954662</v>
      </c>
    </row>
    <row r="90" spans="1:98" x14ac:dyDescent="0.2">
      <c r="A90" t="str">
        <f t="shared" si="209"/>
        <v>33 Protective service occupations</v>
      </c>
      <c r="B90" s="18">
        <f t="shared" si="210"/>
        <v>7.8102131432294941</v>
      </c>
      <c r="C90" s="18">
        <f t="shared" si="210"/>
        <v>-9.9288018502342705</v>
      </c>
      <c r="D90" s="18">
        <f t="shared" si="210"/>
        <v>4.2607196182233187</v>
      </c>
      <c r="E90" s="18">
        <f t="shared" si="210"/>
        <v>5.6330816348273638</v>
      </c>
      <c r="F90" s="18">
        <f t="shared" si="211"/>
        <v>4.1596025834891304</v>
      </c>
      <c r="H90" s="18">
        <f t="shared" si="212"/>
        <v>5.173632158095387</v>
      </c>
      <c r="I90" s="18">
        <f t="shared" si="213"/>
        <v>2.9571253116972951</v>
      </c>
      <c r="J90" s="18">
        <f t="shared" si="214"/>
        <v>6.7911961709573365</v>
      </c>
      <c r="L90" t="str">
        <f t="shared" si="255"/>
        <v>33 Protective service occupations</v>
      </c>
      <c r="M90" s="18">
        <f t="shared" si="215"/>
        <v>7.4478403415115801</v>
      </c>
      <c r="N90" s="18">
        <f t="shared" si="215"/>
        <v>-8.1376401344257054</v>
      </c>
      <c r="O90" s="18">
        <f t="shared" si="215"/>
        <v>1.8599878050198582</v>
      </c>
      <c r="P90" s="18">
        <f t="shared" si="215"/>
        <v>5.1647248513730926</v>
      </c>
      <c r="Q90" s="18">
        <f t="shared" si="216"/>
        <v>3.244288866796885</v>
      </c>
      <c r="S90" s="18">
        <f t="shared" si="217"/>
        <v>4.0514012562790525</v>
      </c>
      <c r="T90" s="18">
        <f t="shared" si="218"/>
        <v>2.3574724534423552</v>
      </c>
      <c r="U90" s="18">
        <f t="shared" si="219"/>
        <v>5.5007785604127779</v>
      </c>
      <c r="W90" t="str">
        <f t="shared" si="256"/>
        <v>33 Protective service occupations</v>
      </c>
      <c r="X90" s="18">
        <f t="shared" si="220"/>
        <v>0.5269359497300119</v>
      </c>
      <c r="Y90" s="18">
        <f t="shared" si="220"/>
        <v>17.315981895662635</v>
      </c>
      <c r="Z90" s="18">
        <f t="shared" si="220"/>
        <v>-1.9764849848255106</v>
      </c>
      <c r="AA90" s="18">
        <f t="shared" si="220"/>
        <v>3.3323030057267111</v>
      </c>
      <c r="AB90" s="18">
        <f t="shared" si="221"/>
        <v>2.4526277037260291</v>
      </c>
      <c r="AD90" s="18">
        <f t="shared" si="222"/>
        <v>1.5315064043573301</v>
      </c>
      <c r="AE90" s="18">
        <f t="shared" si="223"/>
        <v>2.4248384543585688</v>
      </c>
      <c r="AF90" s="18">
        <f t="shared" si="224"/>
        <v>3.5540294119019933</v>
      </c>
      <c r="AH90" t="str">
        <f t="shared" si="257"/>
        <v>33 Protective service occupations</v>
      </c>
      <c r="AI90" s="18">
        <f t="shared" si="225"/>
        <v>1.6827868233928012</v>
      </c>
      <c r="AJ90" s="18">
        <f t="shared" si="225"/>
        <v>16.028663344088056</v>
      </c>
      <c r="AK90" s="18">
        <f t="shared" si="225"/>
        <v>-1.2023596219300492</v>
      </c>
      <c r="AL90" s="18">
        <f t="shared" si="225"/>
        <v>3.3957866029642236</v>
      </c>
      <c r="AM90" s="18">
        <f t="shared" si="226"/>
        <v>2.6733920990316351</v>
      </c>
      <c r="AO90" s="18">
        <f t="shared" si="227"/>
        <v>1.8397720264919704</v>
      </c>
      <c r="AP90" s="18">
        <f t="shared" si="228"/>
        <v>2.2133267937491707</v>
      </c>
      <c r="AQ90" s="18">
        <f t="shared" si="229"/>
        <v>3.6138915924583959</v>
      </c>
      <c r="AS90" t="str">
        <f t="shared" si="258"/>
        <v>33 Protective service occupations</v>
      </c>
      <c r="AT90" s="18">
        <f t="shared" si="230"/>
        <v>-3.3946766112907589</v>
      </c>
      <c r="AU90" s="18">
        <f t="shared" si="230"/>
        <v>14.198934748711611</v>
      </c>
      <c r="AV90" s="18">
        <f t="shared" si="230"/>
        <v>-3.8616816862877545</v>
      </c>
      <c r="AW90" s="18">
        <f t="shared" si="230"/>
        <v>1.9510077065099996</v>
      </c>
      <c r="AX90" s="18">
        <f t="shared" si="231"/>
        <v>0.81002974139614548</v>
      </c>
      <c r="AZ90" s="18">
        <f t="shared" si="232"/>
        <v>-2.4591146641073092E-2</v>
      </c>
      <c r="BA90" s="18">
        <f t="shared" si="233"/>
        <v>1.9188968851510557</v>
      </c>
      <c r="BB90" s="18">
        <f t="shared" si="234"/>
        <v>1.9000592165424379</v>
      </c>
      <c r="BD90" t="str">
        <f t="shared" si="259"/>
        <v>33 Protective service occupations</v>
      </c>
      <c r="BE90" s="18">
        <f t="shared" si="235"/>
        <v>3.150126450031987</v>
      </c>
      <c r="BF90" s="18">
        <f t="shared" si="235"/>
        <v>4.7786584858019898</v>
      </c>
      <c r="BG90" s="18">
        <f t="shared" si="235"/>
        <v>-3.2820273862075977</v>
      </c>
      <c r="BH90" s="18">
        <f t="shared" si="235"/>
        <v>-0.51956167369063833</v>
      </c>
      <c r="BI90" s="18">
        <f t="shared" si="236"/>
        <v>-1.0708896497057752</v>
      </c>
      <c r="BK90" s="18">
        <f t="shared" si="237"/>
        <v>-1.4490409692735295</v>
      </c>
      <c r="BL90" s="18">
        <f t="shared" si="238"/>
        <v>1.318218988972375</v>
      </c>
      <c r="BM90" s="18">
        <f t="shared" si="239"/>
        <v>0.1349068800318598</v>
      </c>
      <c r="BO90" t="str">
        <f t="shared" si="260"/>
        <v>33 Protective service occupations</v>
      </c>
      <c r="BP90" s="18">
        <f t="shared" si="240"/>
        <v>2.7525144481318931</v>
      </c>
      <c r="BQ90" s="18">
        <f t="shared" si="240"/>
        <v>-3.0247366293862821</v>
      </c>
      <c r="BR90" s="18">
        <f t="shared" si="240"/>
        <v>-3.2827331147901151</v>
      </c>
      <c r="BS90" s="18">
        <f t="shared" si="240"/>
        <v>-1.9937846272402693</v>
      </c>
      <c r="BT90" s="18">
        <f t="shared" si="241"/>
        <v>-2.4629026712452373</v>
      </c>
      <c r="BV90" s="18">
        <f t="shared" si="242"/>
        <v>-2.4253315476569837</v>
      </c>
      <c r="BW90" s="18">
        <f t="shared" si="243"/>
        <v>1.4860156060280794</v>
      </c>
      <c r="BX90" s="18">
        <f t="shared" si="244"/>
        <v>-0.41468120586354296</v>
      </c>
      <c r="BZ90" t="str">
        <f t="shared" si="261"/>
        <v>33 Protective service occupations</v>
      </c>
      <c r="CA90" s="18">
        <f t="shared" si="245"/>
        <v>0.8921046266523236</v>
      </c>
      <c r="CB90" s="18">
        <f t="shared" si="245"/>
        <v>2.3235403630523788</v>
      </c>
      <c r="CC90" s="18">
        <f t="shared" si="245"/>
        <v>-6.01517117333964</v>
      </c>
      <c r="CD90" s="18">
        <f t="shared" si="245"/>
        <v>-4.0553383148218325</v>
      </c>
      <c r="CE90" s="18">
        <f t="shared" si="246"/>
        <v>-4.2878591109735691</v>
      </c>
      <c r="CG90" s="18">
        <f t="shared" si="247"/>
        <v>-4.713115212061247</v>
      </c>
      <c r="CH90" s="18">
        <f t="shared" si="248"/>
        <v>1.3728498036823078</v>
      </c>
      <c r="CI90" s="18">
        <f t="shared" si="249"/>
        <v>-2.2420807291056444</v>
      </c>
      <c r="CK90" t="str">
        <f t="shared" si="262"/>
        <v>33 Protective service occupations</v>
      </c>
      <c r="CL90" s="18">
        <f t="shared" si="250"/>
        <v>-4.6237030205628527</v>
      </c>
      <c r="CM90" s="18">
        <f t="shared" si="250"/>
        <v>11.003957740135029</v>
      </c>
      <c r="CN90" s="18">
        <f t="shared" si="250"/>
        <v>-5.8078436212122941</v>
      </c>
      <c r="CO90" s="18">
        <f t="shared" si="250"/>
        <v>-2.2032731785473603</v>
      </c>
      <c r="CP90" s="18">
        <f t="shared" si="251"/>
        <v>-2.5759993144054194</v>
      </c>
      <c r="CR90" s="18">
        <f t="shared" si="252"/>
        <v>-3.4198683949742459</v>
      </c>
      <c r="CS90" s="18">
        <f t="shared" si="253"/>
        <v>1.014854075311189</v>
      </c>
      <c r="CT90" s="18">
        <f t="shared" si="254"/>
        <v>-1.8397736287771083</v>
      </c>
    </row>
    <row r="91" spans="1:98" x14ac:dyDescent="0.2">
      <c r="A91" t="str">
        <f t="shared" si="209"/>
        <v>34 Culture, media and sports occupations</v>
      </c>
      <c r="B91" s="18">
        <f t="shared" si="210"/>
        <v>12.631241912362468</v>
      </c>
      <c r="C91" s="18">
        <f t="shared" si="210"/>
        <v>0.49069533810486288</v>
      </c>
      <c r="D91" s="18">
        <f t="shared" si="210"/>
        <v>3.2189251677579911</v>
      </c>
      <c r="E91" s="18">
        <f t="shared" si="210"/>
        <v>3.7102156513740381</v>
      </c>
      <c r="F91" s="18">
        <f t="shared" si="211"/>
        <v>3.3525313268099266</v>
      </c>
      <c r="H91" s="18">
        <f t="shared" si="212"/>
        <v>3.5461928835792245</v>
      </c>
      <c r="I91" s="18">
        <f t="shared" si="213"/>
        <v>3.4331630822060921</v>
      </c>
      <c r="J91" s="18">
        <f t="shared" si="214"/>
        <v>5.8488112067111242</v>
      </c>
      <c r="L91" t="str">
        <f t="shared" si="255"/>
        <v>34 Culture, media and sports occupations</v>
      </c>
      <c r="M91" s="18">
        <f t="shared" si="215"/>
        <v>10.302724039942813</v>
      </c>
      <c r="N91" s="18">
        <f t="shared" si="215"/>
        <v>-0.37695483559476717</v>
      </c>
      <c r="O91" s="18">
        <f t="shared" si="215"/>
        <v>0.49179241910686233</v>
      </c>
      <c r="P91" s="18">
        <f t="shared" si="215"/>
        <v>3.2964163707228877</v>
      </c>
      <c r="Q91" s="18">
        <f t="shared" si="216"/>
        <v>2.1801610389821535</v>
      </c>
      <c r="S91" s="18">
        <f t="shared" si="217"/>
        <v>2.3529507408389216</v>
      </c>
      <c r="T91" s="18">
        <f t="shared" si="218"/>
        <v>3.0298824177766415</v>
      </c>
      <c r="U91" s="18">
        <f t="shared" si="219"/>
        <v>4.6670269169353462</v>
      </c>
      <c r="W91" t="str">
        <f t="shared" si="256"/>
        <v>34 Culture, media and sports occupations</v>
      </c>
      <c r="X91" s="18">
        <f t="shared" si="220"/>
        <v>0.91522757367965557</v>
      </c>
      <c r="Y91" s="18">
        <f t="shared" si="220"/>
        <v>5.4667658169760491</v>
      </c>
      <c r="Z91" s="18">
        <f t="shared" si="220"/>
        <v>-2.9235721171335549</v>
      </c>
      <c r="AA91" s="18">
        <f t="shared" si="220"/>
        <v>0.88466312518902246</v>
      </c>
      <c r="AB91" s="18">
        <f t="shared" si="221"/>
        <v>-4.4084123426524346E-2</v>
      </c>
      <c r="AD91" s="18">
        <f t="shared" si="222"/>
        <v>-0.40106501921364224</v>
      </c>
      <c r="AE91" s="18">
        <f t="shared" si="223"/>
        <v>2.4648884174863772</v>
      </c>
      <c r="AF91" s="18">
        <f t="shared" si="224"/>
        <v>2.1821522692991424</v>
      </c>
      <c r="AH91" t="str">
        <f t="shared" si="257"/>
        <v>34 Culture, media and sports occupations</v>
      </c>
      <c r="AI91" s="18">
        <f t="shared" si="225"/>
        <v>4.5955464133484725E-2</v>
      </c>
      <c r="AJ91" s="18">
        <f t="shared" si="225"/>
        <v>19.538411348556515</v>
      </c>
      <c r="AK91" s="18">
        <f t="shared" si="225"/>
        <v>-2.1261724011060856</v>
      </c>
      <c r="AL91" s="18">
        <f t="shared" si="225"/>
        <v>2.7381002265736365</v>
      </c>
      <c r="AM91" s="18">
        <f t="shared" si="226"/>
        <v>2.1550235393707595</v>
      </c>
      <c r="AO91" s="18">
        <f t="shared" si="227"/>
        <v>1.0903914133145953</v>
      </c>
      <c r="AP91" s="18">
        <f t="shared" si="228"/>
        <v>2.7700887794526396</v>
      </c>
      <c r="AQ91" s="18">
        <f t="shared" si="229"/>
        <v>3.5325224635944119</v>
      </c>
      <c r="AS91" t="str">
        <f t="shared" si="258"/>
        <v>34 Culture, media and sports occupations</v>
      </c>
      <c r="AT91" s="18">
        <f t="shared" si="230"/>
        <v>-0.86832239044375426</v>
      </c>
      <c r="AU91" s="18">
        <f t="shared" si="230"/>
        <v>4.6414808642111671</v>
      </c>
      <c r="AV91" s="18">
        <f t="shared" si="230"/>
        <v>-4.1092933575112678</v>
      </c>
      <c r="AW91" s="18">
        <f t="shared" si="230"/>
        <v>0.31392685252067398</v>
      </c>
      <c r="AX91" s="18">
        <f t="shared" si="231"/>
        <v>-0.82837621667112282</v>
      </c>
      <c r="AZ91" s="18">
        <f t="shared" si="232"/>
        <v>-1.1826975915564142</v>
      </c>
      <c r="BA91" s="18">
        <f t="shared" si="233"/>
        <v>2.2489611508940133</v>
      </c>
      <c r="BB91" s="18">
        <f t="shared" si="234"/>
        <v>1.4036604676044062</v>
      </c>
      <c r="BD91" t="str">
        <f t="shared" si="259"/>
        <v>34 Culture, media and sports occupations</v>
      </c>
      <c r="BE91" s="18">
        <f t="shared" si="235"/>
        <v>2.1183712866987614</v>
      </c>
      <c r="BF91" s="18">
        <f t="shared" si="235"/>
        <v>3.5998182738625761</v>
      </c>
      <c r="BG91" s="18">
        <f t="shared" si="235"/>
        <v>-3.1884268113990588</v>
      </c>
      <c r="BH91" s="18">
        <f t="shared" si="235"/>
        <v>1.0135774352009852</v>
      </c>
      <c r="BI91" s="18">
        <f t="shared" si="236"/>
        <v>-0.16115311601981874</v>
      </c>
      <c r="BK91" s="18">
        <f t="shared" si="237"/>
        <v>-0.40697418560448062</v>
      </c>
      <c r="BL91" s="18">
        <f t="shared" si="238"/>
        <v>2.025335902374481</v>
      </c>
      <c r="BM91" s="18">
        <f t="shared" si="239"/>
        <v>1.7202714481706183</v>
      </c>
      <c r="BO91" t="str">
        <f t="shared" si="260"/>
        <v>34 Culture, media and sports occupations</v>
      </c>
      <c r="BP91" s="18">
        <f t="shared" si="240"/>
        <v>-1.0233294152823702</v>
      </c>
      <c r="BQ91" s="18">
        <f t="shared" si="240"/>
        <v>-10.911268704018461</v>
      </c>
      <c r="BR91" s="18">
        <f t="shared" si="240"/>
        <v>-4.683886888261835</v>
      </c>
      <c r="BS91" s="18">
        <f t="shared" si="240"/>
        <v>-3.0327975320099565</v>
      </c>
      <c r="BT91" s="18">
        <f t="shared" si="241"/>
        <v>-4.0612753227352139</v>
      </c>
      <c r="BV91" s="18">
        <f t="shared" si="242"/>
        <v>-3.5863142718151941</v>
      </c>
      <c r="BW91" s="18">
        <f t="shared" si="243"/>
        <v>1.6769506235699838</v>
      </c>
      <c r="BX91" s="18">
        <f t="shared" si="244"/>
        <v>-0.98870815306650872</v>
      </c>
      <c r="BZ91" t="str">
        <f t="shared" si="261"/>
        <v>34 Culture, media and sports occupations</v>
      </c>
      <c r="CA91" s="18">
        <f t="shared" si="245"/>
        <v>-1.8868786896532597</v>
      </c>
      <c r="CB91" s="18">
        <f t="shared" si="245"/>
        <v>-2.393945097007355</v>
      </c>
      <c r="CC91" s="18">
        <f t="shared" si="245"/>
        <v>-9.2524156014151195</v>
      </c>
      <c r="CD91" s="18">
        <f t="shared" si="245"/>
        <v>-6.4345083742591846</v>
      </c>
      <c r="CE91" s="18">
        <f t="shared" si="246"/>
        <v>-7.0791716209469557</v>
      </c>
      <c r="CG91" s="18">
        <f t="shared" si="247"/>
        <v>-7.3834014372826884</v>
      </c>
      <c r="CH91" s="18">
        <f t="shared" si="248"/>
        <v>1.1989742053585717</v>
      </c>
      <c r="CI91" s="18">
        <f t="shared" si="249"/>
        <v>-4.3619689284318248</v>
      </c>
      <c r="CK91" t="str">
        <f t="shared" si="262"/>
        <v>34 Culture, media and sports occupations</v>
      </c>
      <c r="CL91" s="18">
        <f t="shared" si="250"/>
        <v>2.5863929965999954</v>
      </c>
      <c r="CM91" s="18">
        <f t="shared" si="250"/>
        <v>7.2396651805940015</v>
      </c>
      <c r="CN91" s="18">
        <f t="shared" si="250"/>
        <v>-9.2570936677250142</v>
      </c>
      <c r="CO91" s="18">
        <f t="shared" si="250"/>
        <v>-2.5270562508838856</v>
      </c>
      <c r="CP91" s="18">
        <f t="shared" si="251"/>
        <v>-4.1115648990293963</v>
      </c>
      <c r="CR91" s="18">
        <f t="shared" si="252"/>
        <v>-4.8241093127908812</v>
      </c>
      <c r="CS91" s="18">
        <f t="shared" si="253"/>
        <v>1.3409095470432675</v>
      </c>
      <c r="CT91" s="18">
        <f t="shared" si="254"/>
        <v>-2.3732210306994794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9.5967179817967541</v>
      </c>
      <c r="C92" s="18">
        <f t="shared" si="210"/>
        <v>-6.1183416071655339</v>
      </c>
      <c r="D92" s="18">
        <f t="shared" si="210"/>
        <v>5.7569407387993987</v>
      </c>
      <c r="E92" s="18">
        <f t="shared" si="210"/>
        <v>5.0041544646769465</v>
      </c>
      <c r="F92" s="18">
        <f t="shared" si="211"/>
        <v>4.5049527420951252</v>
      </c>
      <c r="H92" s="18">
        <f t="shared" si="212"/>
        <v>5.25448595441107</v>
      </c>
      <c r="I92" s="18">
        <f t="shared" si="213"/>
        <v>3.6528742050685903</v>
      </c>
      <c r="J92" s="18">
        <f t="shared" si="214"/>
        <v>7.2783070364923041</v>
      </c>
      <c r="L92" t="str">
        <f t="shared" si="255"/>
        <v>35 Business and public service associate professionals</v>
      </c>
      <c r="M92" s="18">
        <f t="shared" si="215"/>
        <v>9.5028748297473431</v>
      </c>
      <c r="N92" s="18">
        <f t="shared" si="215"/>
        <v>-2.6419195872069534</v>
      </c>
      <c r="O92" s="18">
        <f t="shared" si="215"/>
        <v>4.7911355398670308</v>
      </c>
      <c r="P92" s="18">
        <f t="shared" si="215"/>
        <v>4.1055335412618854</v>
      </c>
      <c r="Q92" s="18">
        <f t="shared" si="216"/>
        <v>3.8833161911882685</v>
      </c>
      <c r="S92" s="18">
        <f t="shared" si="217"/>
        <v>4.3335676870741136</v>
      </c>
      <c r="T92" s="18">
        <f t="shared" si="218"/>
        <v>3.5164361940548838</v>
      </c>
      <c r="U92" s="18">
        <f t="shared" si="219"/>
        <v>6.4918899675633801</v>
      </c>
      <c r="W92" t="str">
        <f t="shared" si="256"/>
        <v>35 Business and public service associate professionals</v>
      </c>
      <c r="X92" s="18">
        <f t="shared" si="220"/>
        <v>-9.1730215286289774E-2</v>
      </c>
      <c r="Y92" s="18">
        <f t="shared" si="220"/>
        <v>10.193893320360825</v>
      </c>
      <c r="Z92" s="18">
        <f t="shared" si="220"/>
        <v>0.14752142480478625</v>
      </c>
      <c r="AA92" s="18">
        <f t="shared" si="220"/>
        <v>0.64553609911270904</v>
      </c>
      <c r="AB92" s="18">
        <f t="shared" si="221"/>
        <v>1.0605094223949285</v>
      </c>
      <c r="AD92" s="18">
        <f t="shared" si="222"/>
        <v>0.47925664377812538</v>
      </c>
      <c r="AE92" s="18">
        <f t="shared" si="223"/>
        <v>2.8685546666775252</v>
      </c>
      <c r="AF92" s="18">
        <f t="shared" si="224"/>
        <v>3.1948202663771408</v>
      </c>
      <c r="AH92" t="str">
        <f t="shared" si="257"/>
        <v>35 Business and public service associate professionals</v>
      </c>
      <c r="AI92" s="18">
        <f t="shared" si="225"/>
        <v>1.5524709794767499</v>
      </c>
      <c r="AJ92" s="18">
        <f t="shared" si="225"/>
        <v>15.552566104729237</v>
      </c>
      <c r="AK92" s="18">
        <f t="shared" si="225"/>
        <v>0.54638372378073008</v>
      </c>
      <c r="AL92" s="18">
        <f t="shared" si="225"/>
        <v>1.1977814120852637</v>
      </c>
      <c r="AM92" s="18">
        <f t="shared" si="226"/>
        <v>1.8345413147445644</v>
      </c>
      <c r="AO92" s="18">
        <f t="shared" si="227"/>
        <v>0.98018129089667561</v>
      </c>
      <c r="AP92" s="18">
        <f t="shared" si="228"/>
        <v>2.8452750586303477</v>
      </c>
      <c r="AQ92" s="18">
        <f t="shared" si="229"/>
        <v>3.5223566907263804</v>
      </c>
      <c r="AS92" t="str">
        <f t="shared" si="258"/>
        <v>35 Business and public service associate professionals</v>
      </c>
      <c r="AT92" s="18">
        <f t="shared" si="230"/>
        <v>0.22338994189272654</v>
      </c>
      <c r="AU92" s="18">
        <f t="shared" si="230"/>
        <v>11.303090026586293</v>
      </c>
      <c r="AV92" s="18">
        <f t="shared" si="230"/>
        <v>0.36339437620995785</v>
      </c>
      <c r="AW92" s="18">
        <f t="shared" si="230"/>
        <v>1.1416244514917517</v>
      </c>
      <c r="AX92" s="18">
        <f t="shared" si="231"/>
        <v>1.5033085051068706</v>
      </c>
      <c r="AZ92" s="18">
        <f t="shared" si="232"/>
        <v>0.8815462276695607</v>
      </c>
      <c r="BA92" s="18">
        <f t="shared" si="233"/>
        <v>2.749319242574888</v>
      </c>
      <c r="BB92" s="18">
        <f t="shared" si="234"/>
        <v>3.3645539604324926</v>
      </c>
      <c r="BD92" t="str">
        <f t="shared" si="259"/>
        <v>35 Business and public service associate professionals</v>
      </c>
      <c r="BE92" s="18">
        <f t="shared" si="235"/>
        <v>3.6129498360661705</v>
      </c>
      <c r="BF92" s="18">
        <f t="shared" si="235"/>
        <v>0.98563422906636777</v>
      </c>
      <c r="BG92" s="18">
        <f t="shared" si="235"/>
        <v>-0.29578600229867025</v>
      </c>
      <c r="BH92" s="18">
        <f t="shared" si="235"/>
        <v>-0.14045280993726372</v>
      </c>
      <c r="BI92" s="18">
        <f t="shared" si="236"/>
        <v>-0.11904336232416712</v>
      </c>
      <c r="BK92" s="18">
        <f t="shared" si="237"/>
        <v>-0.19225741099052618</v>
      </c>
      <c r="BL92" s="18">
        <f t="shared" si="238"/>
        <v>2.3142878028257208</v>
      </c>
      <c r="BM92" s="18">
        <f t="shared" si="239"/>
        <v>2.1752715312788995</v>
      </c>
      <c r="BO92" t="str">
        <f t="shared" si="260"/>
        <v>35 Business and public service associate professionals</v>
      </c>
      <c r="BP92" s="18">
        <f t="shared" si="240"/>
        <v>2.1731789098208498</v>
      </c>
      <c r="BQ92" s="18">
        <f t="shared" si="240"/>
        <v>-8.1831478530807402</v>
      </c>
      <c r="BR92" s="18">
        <f t="shared" si="240"/>
        <v>-0.40978902868276101</v>
      </c>
      <c r="BS92" s="18">
        <f t="shared" si="240"/>
        <v>-1.5433558480691612</v>
      </c>
      <c r="BT92" s="18">
        <f t="shared" si="241"/>
        <v>-1.6207523641047605</v>
      </c>
      <c r="BV92" s="18">
        <f t="shared" si="242"/>
        <v>-1.166941165975699</v>
      </c>
      <c r="BW92" s="18">
        <f t="shared" si="243"/>
        <v>2.2267282834436797</v>
      </c>
      <c r="BX92" s="18">
        <f t="shared" si="244"/>
        <v>1.3896984293923165</v>
      </c>
      <c r="BZ92" t="str">
        <f t="shared" si="261"/>
        <v>35 Business and public service associate professionals</v>
      </c>
      <c r="CA92" s="18">
        <f t="shared" si="245"/>
        <v>1.8582049726482586</v>
      </c>
      <c r="CB92" s="18">
        <f t="shared" si="245"/>
        <v>-1.607590559586547</v>
      </c>
      <c r="CC92" s="18">
        <f t="shared" si="245"/>
        <v>-3.5373653778222658</v>
      </c>
      <c r="CD92" s="18">
        <f t="shared" si="245"/>
        <v>-4.1548044153056125</v>
      </c>
      <c r="CE92" s="18">
        <f t="shared" si="246"/>
        <v>-3.8047135967079648</v>
      </c>
      <c r="CG92" s="18">
        <f t="shared" si="247"/>
        <v>-3.9494317800744527</v>
      </c>
      <c r="CH92" s="18">
        <f t="shared" si="248"/>
        <v>1.6504599524470143</v>
      </c>
      <c r="CI92" s="18">
        <f t="shared" si="249"/>
        <v>-1.2766263429073166</v>
      </c>
      <c r="CK92" t="str">
        <f t="shared" si="262"/>
        <v>35 Business and public service associate professionals</v>
      </c>
      <c r="CL92" s="18">
        <f t="shared" si="250"/>
        <v>0.79326947758795452</v>
      </c>
      <c r="CM92" s="18">
        <f t="shared" si="250"/>
        <v>15.528652783705276</v>
      </c>
      <c r="CN92" s="18">
        <f t="shared" si="250"/>
        <v>-8.1594690198388271</v>
      </c>
      <c r="CO92" s="18">
        <f t="shared" si="250"/>
        <v>-1.3150910591584686</v>
      </c>
      <c r="CP92" s="18">
        <f t="shared" si="251"/>
        <v>-2.5519691068479067</v>
      </c>
      <c r="CR92" s="18">
        <f t="shared" si="252"/>
        <v>-3.6514258887632933</v>
      </c>
      <c r="CS92" s="18">
        <f t="shared" si="253"/>
        <v>1.3369507115669865</v>
      </c>
      <c r="CT92" s="18">
        <f t="shared" si="254"/>
        <v>-1.5358424002200666</v>
      </c>
    </row>
    <row r="93" spans="1:98" x14ac:dyDescent="0.2">
      <c r="A93" t="str">
        <f t="shared" si="209"/>
        <v>41 Administrative occupations</v>
      </c>
      <c r="B93" s="18">
        <f t="shared" si="210"/>
        <v>8.996857232984091</v>
      </c>
      <c r="C93" s="18">
        <f t="shared" si="210"/>
        <v>4.7705442191176228</v>
      </c>
      <c r="D93" s="18">
        <f t="shared" si="210"/>
        <v>6.9174273871957626</v>
      </c>
      <c r="E93" s="18">
        <f t="shared" si="210"/>
        <v>5.4999782538745601</v>
      </c>
      <c r="F93" s="18">
        <f t="shared" si="211"/>
        <v>5.8949714669884523</v>
      </c>
      <c r="H93" s="18">
        <f t="shared" si="212"/>
        <v>5.9703609310598926</v>
      </c>
      <c r="I93" s="18">
        <f t="shared" si="213"/>
        <v>4.1109855929698957</v>
      </c>
      <c r="J93" s="18">
        <f t="shared" si="214"/>
        <v>8.1000022019971141</v>
      </c>
      <c r="L93" t="str">
        <f t="shared" si="255"/>
        <v>41 Administrative occupations</v>
      </c>
      <c r="M93" s="18">
        <f t="shared" si="215"/>
        <v>8.6271550545082398</v>
      </c>
      <c r="N93" s="18">
        <f t="shared" si="215"/>
        <v>7.6039460395579184</v>
      </c>
      <c r="O93" s="18">
        <f t="shared" si="215"/>
        <v>6.4744026589672377</v>
      </c>
      <c r="P93" s="18">
        <f t="shared" si="215"/>
        <v>4.244668781467964</v>
      </c>
      <c r="Q93" s="18">
        <f t="shared" si="216"/>
        <v>5.1446185604037797</v>
      </c>
      <c r="S93" s="18">
        <f t="shared" si="217"/>
        <v>4.9826763010446307</v>
      </c>
      <c r="T93" s="18">
        <f t="shared" si="218"/>
        <v>3.970046881099365</v>
      </c>
      <c r="U93" s="18">
        <f t="shared" si="219"/>
        <v>7.274094163467093</v>
      </c>
      <c r="W93" t="str">
        <f t="shared" si="256"/>
        <v>41 Administrative occupations</v>
      </c>
      <c r="X93" s="18">
        <f t="shared" si="220"/>
        <v>-0.68106289326748115</v>
      </c>
      <c r="Y93" s="18">
        <f t="shared" si="220"/>
        <v>19.453831807391332</v>
      </c>
      <c r="Z93" s="18">
        <f t="shared" si="220"/>
        <v>2.874137724580561</v>
      </c>
      <c r="AA93" s="18">
        <f t="shared" si="220"/>
        <v>1.9560195271672409</v>
      </c>
      <c r="AB93" s="18">
        <f t="shared" si="221"/>
        <v>3.2591962443063949</v>
      </c>
      <c r="AD93" s="18">
        <f t="shared" si="222"/>
        <v>2.2611448621245867</v>
      </c>
      <c r="AE93" s="18">
        <f t="shared" si="223"/>
        <v>3.5628860209825808</v>
      </c>
      <c r="AF93" s="18">
        <f t="shared" si="224"/>
        <v>5.0344204729091846</v>
      </c>
      <c r="AH93" t="str">
        <f t="shared" si="257"/>
        <v>41 Administrative occupations</v>
      </c>
      <c r="AI93" s="18">
        <f t="shared" si="225"/>
        <v>1.5151246743938529E-2</v>
      </c>
      <c r="AJ93" s="18">
        <f t="shared" si="225"/>
        <v>21.455930258889143</v>
      </c>
      <c r="AK93" s="18">
        <f t="shared" si="225"/>
        <v>2.1306320456774275</v>
      </c>
      <c r="AL93" s="18">
        <f t="shared" si="225"/>
        <v>1.886383930295521</v>
      </c>
      <c r="AM93" s="18">
        <f t="shared" si="226"/>
        <v>3.0884522993650521</v>
      </c>
      <c r="AO93" s="18">
        <f t="shared" si="227"/>
        <v>1.9677349968026503</v>
      </c>
      <c r="AP93" s="18">
        <f t="shared" si="228"/>
        <v>3.6290749597111205</v>
      </c>
      <c r="AQ93" s="18">
        <f t="shared" si="229"/>
        <v>4.8898720650299543</v>
      </c>
      <c r="AS93" t="str">
        <f t="shared" si="258"/>
        <v>41 Administrative occupations</v>
      </c>
      <c r="AT93" s="18">
        <f t="shared" si="230"/>
        <v>-1.0241773226330353</v>
      </c>
      <c r="AU93" s="18">
        <f t="shared" si="230"/>
        <v>21.004658965653643</v>
      </c>
      <c r="AV93" s="18">
        <f t="shared" si="230"/>
        <v>1.2905723278679559</v>
      </c>
      <c r="AW93" s="18">
        <f t="shared" si="230"/>
        <v>1.626707902254676</v>
      </c>
      <c r="AX93" s="18">
        <f t="shared" si="231"/>
        <v>2.6349705109458554</v>
      </c>
      <c r="AZ93" s="18">
        <f t="shared" si="232"/>
        <v>1.5145389515489827</v>
      </c>
      <c r="BA93" s="18">
        <f t="shared" si="233"/>
        <v>3.2980296643043472</v>
      </c>
      <c r="BB93" s="18">
        <f t="shared" si="234"/>
        <v>4.2979015447335289</v>
      </c>
      <c r="BD93" t="str">
        <f t="shared" si="259"/>
        <v>41 Administrative occupations</v>
      </c>
      <c r="BE93" s="18">
        <f t="shared" si="235"/>
        <v>1.2343325225813828</v>
      </c>
      <c r="BF93" s="18">
        <f t="shared" si="235"/>
        <v>0.75262939380971172</v>
      </c>
      <c r="BG93" s="18">
        <f t="shared" si="235"/>
        <v>0.40819918450309967</v>
      </c>
      <c r="BH93" s="18">
        <f t="shared" si="235"/>
        <v>-0.83880940334474241</v>
      </c>
      <c r="BI93" s="18">
        <f t="shared" si="236"/>
        <v>-0.35168134992024092</v>
      </c>
      <c r="BK93" s="18">
        <f t="shared" si="237"/>
        <v>-0.42487022906414484</v>
      </c>
      <c r="BL93" s="18">
        <f t="shared" si="238"/>
        <v>2.5495391615304674</v>
      </c>
      <c r="BM93" s="18">
        <f t="shared" si="239"/>
        <v>2.2536949663061856</v>
      </c>
      <c r="BO93" t="str">
        <f t="shared" si="260"/>
        <v>41 Administrative occupations</v>
      </c>
      <c r="BP93" s="18">
        <f t="shared" si="240"/>
        <v>0.76088590091401009</v>
      </c>
      <c r="BQ93" s="18">
        <f t="shared" si="240"/>
        <v>-8.6658658721819766</v>
      </c>
      <c r="BR93" s="18">
        <f t="shared" si="240"/>
        <v>0.741657775613902</v>
      </c>
      <c r="BS93" s="18">
        <f t="shared" si="240"/>
        <v>-2.4822536783969618</v>
      </c>
      <c r="BT93" s="18">
        <f t="shared" si="241"/>
        <v>-1.888549521951044</v>
      </c>
      <c r="BV93" s="18">
        <f t="shared" si="242"/>
        <v>-1.4192461123251232</v>
      </c>
      <c r="BW93" s="18">
        <f t="shared" si="243"/>
        <v>2.4403266028672821</v>
      </c>
      <c r="BX93" s="18">
        <f t="shared" si="244"/>
        <v>1.4592158867177574</v>
      </c>
      <c r="BZ93" t="str">
        <f t="shared" si="261"/>
        <v>41 Administrative occupations</v>
      </c>
      <c r="CA93" s="18">
        <f t="shared" si="245"/>
        <v>-4.0049523258427699</v>
      </c>
      <c r="CB93" s="18">
        <f t="shared" si="245"/>
        <v>-9.0713894718346122</v>
      </c>
      <c r="CC93" s="18">
        <f t="shared" si="245"/>
        <v>-5.1323411180128957</v>
      </c>
      <c r="CD93" s="18">
        <f t="shared" si="245"/>
        <v>-9.4917761228535795</v>
      </c>
      <c r="CE93" s="18">
        <f t="shared" si="246"/>
        <v>-8.1248114274148122</v>
      </c>
      <c r="CG93" s="18">
        <f t="shared" si="247"/>
        <v>-8.0613569892694414</v>
      </c>
      <c r="CH93" s="18">
        <f t="shared" si="248"/>
        <v>1.4242390005531291</v>
      </c>
      <c r="CI93" s="18">
        <f t="shared" si="249"/>
        <v>-4.2688719412033667</v>
      </c>
      <c r="CK93" t="str">
        <f t="shared" si="262"/>
        <v>41 Administrative occupations</v>
      </c>
      <c r="CL93" s="18">
        <f t="shared" si="250"/>
        <v>-3.7049605495289351</v>
      </c>
      <c r="CM93" s="18">
        <f t="shared" si="250"/>
        <v>13.528870417557016</v>
      </c>
      <c r="CN93" s="18">
        <f t="shared" si="250"/>
        <v>-6.2424815567399534</v>
      </c>
      <c r="CO93" s="18">
        <f t="shared" si="250"/>
        <v>-2.4293399737635002</v>
      </c>
      <c r="CP93" s="18">
        <f t="shared" si="251"/>
        <v>-2.7206681458090132</v>
      </c>
      <c r="CR93" s="18">
        <f t="shared" si="252"/>
        <v>-3.7173141645818752</v>
      </c>
      <c r="CS93" s="18">
        <f t="shared" si="253"/>
        <v>1.4153686366832119</v>
      </c>
      <c r="CT93" s="18">
        <f t="shared" si="254"/>
        <v>-1.4666343306180663</v>
      </c>
    </row>
    <row r="94" spans="1:98" x14ac:dyDescent="0.2">
      <c r="A94" t="str">
        <f t="shared" si="209"/>
        <v>42 Secretarial and related occupations</v>
      </c>
      <c r="B94" s="18">
        <f t="shared" si="210"/>
        <v>6.9511576327437874</v>
      </c>
      <c r="C94" s="18">
        <f t="shared" si="210"/>
        <v>17.383609710091875</v>
      </c>
      <c r="D94" s="18">
        <f t="shared" si="210"/>
        <v>8.1191559218217293</v>
      </c>
      <c r="E94" s="18">
        <f t="shared" si="210"/>
        <v>5.6329933940977961</v>
      </c>
      <c r="F94" s="18">
        <f t="shared" si="211"/>
        <v>7.1074759713549485</v>
      </c>
      <c r="H94" s="18">
        <f t="shared" si="212"/>
        <v>6.4552963858205636</v>
      </c>
      <c r="I94" s="18">
        <f t="shared" si="213"/>
        <v>4.8631612707098926</v>
      </c>
      <c r="J94" s="18">
        <f t="shared" si="214"/>
        <v>8.9033848850903254</v>
      </c>
      <c r="L94" t="str">
        <f t="shared" si="255"/>
        <v>42 Secretarial and related occupations</v>
      </c>
      <c r="M94" s="18">
        <f t="shared" si="215"/>
        <v>6.9082916232771963</v>
      </c>
      <c r="N94" s="18">
        <f t="shared" si="215"/>
        <v>13.504516271403034</v>
      </c>
      <c r="O94" s="18">
        <f t="shared" si="215"/>
        <v>5.1969668267095148</v>
      </c>
      <c r="P94" s="18">
        <f t="shared" si="215"/>
        <v>-0.57380343110084997</v>
      </c>
      <c r="Q94" s="18">
        <f t="shared" si="216"/>
        <v>2.0357458561986341</v>
      </c>
      <c r="S94" s="18">
        <f t="shared" si="217"/>
        <v>1.3137265903121031</v>
      </c>
      <c r="T94" s="18">
        <f t="shared" si="218"/>
        <v>3.4836343196605668</v>
      </c>
      <c r="U94" s="18">
        <f t="shared" si="219"/>
        <v>4.3264707371931443</v>
      </c>
      <c r="W94" t="str">
        <f t="shared" si="256"/>
        <v>42 Secretarial and related occupations</v>
      </c>
      <c r="X94" s="18">
        <f t="shared" si="220"/>
        <v>-1.1536102154494965</v>
      </c>
      <c r="Y94" s="18">
        <f t="shared" si="220"/>
        <v>19.884363717404895</v>
      </c>
      <c r="Z94" s="18">
        <f t="shared" si="220"/>
        <v>4.0229997471621148</v>
      </c>
      <c r="AA94" s="18">
        <f t="shared" si="220"/>
        <v>2.6880374938734741</v>
      </c>
      <c r="AB94" s="18">
        <f t="shared" si="221"/>
        <v>4.1059368856449563</v>
      </c>
      <c r="AD94" s="18">
        <f t="shared" si="222"/>
        <v>3.1311104144310375</v>
      </c>
      <c r="AE94" s="18">
        <f t="shared" si="223"/>
        <v>4.1451824365487111</v>
      </c>
      <c r="AF94" s="18">
        <f t="shared" si="224"/>
        <v>6.0892555382767499</v>
      </c>
      <c r="AH94" t="str">
        <f t="shared" si="257"/>
        <v>42 Secretarial and related occupations</v>
      </c>
      <c r="AI94" s="18">
        <f t="shared" si="225"/>
        <v>-2.8955641193342929</v>
      </c>
      <c r="AJ94" s="18">
        <f t="shared" si="225"/>
        <v>24.758718948217506</v>
      </c>
      <c r="AK94" s="18">
        <f t="shared" si="225"/>
        <v>0.87338847704734324</v>
      </c>
      <c r="AL94" s="18">
        <f t="shared" si="225"/>
        <v>0.11926360695990734</v>
      </c>
      <c r="AM94" s="18">
        <f t="shared" si="226"/>
        <v>1.7438462431211388</v>
      </c>
      <c r="AO94" s="18">
        <f t="shared" si="227"/>
        <v>0.37001005056673808</v>
      </c>
      <c r="AP94" s="18">
        <f t="shared" si="228"/>
        <v>3.3590676454134494</v>
      </c>
      <c r="AQ94" s="18">
        <f t="shared" si="229"/>
        <v>3.5943999680201344</v>
      </c>
      <c r="AS94" t="str">
        <f t="shared" si="258"/>
        <v>42 Secretarial and related occupations</v>
      </c>
      <c r="AT94" s="18">
        <f t="shared" si="230"/>
        <v>-4.9112809639525468</v>
      </c>
      <c r="AU94" s="18">
        <f t="shared" si="230"/>
        <v>24.224058977596474</v>
      </c>
      <c r="AV94" s="18">
        <f t="shared" si="230"/>
        <v>0.5771252056271825</v>
      </c>
      <c r="AW94" s="18">
        <f t="shared" si="230"/>
        <v>0.30457481563150868</v>
      </c>
      <c r="AX94" s="18">
        <f t="shared" si="231"/>
        <v>1.74060742358364</v>
      </c>
      <c r="AZ94" s="18">
        <f t="shared" si="232"/>
        <v>0.39534278278710033</v>
      </c>
      <c r="BA94" s="18">
        <f t="shared" si="233"/>
        <v>3.1533327264756439</v>
      </c>
      <c r="BB94" s="18">
        <f t="shared" si="234"/>
        <v>3.4119330314170693</v>
      </c>
      <c r="BD94" t="str">
        <f t="shared" si="259"/>
        <v>42 Secretarial and related occupations</v>
      </c>
      <c r="BE94" s="18">
        <f t="shared" si="235"/>
        <v>-1.0287297398334339</v>
      </c>
      <c r="BF94" s="18">
        <f t="shared" si="235"/>
        <v>-6.8900160829383221</v>
      </c>
      <c r="BG94" s="18">
        <f t="shared" si="235"/>
        <v>-0.90549551969392184</v>
      </c>
      <c r="BH94" s="18">
        <f t="shared" si="235"/>
        <v>-11.381996786099425</v>
      </c>
      <c r="BI94" s="18">
        <f t="shared" si="236"/>
        <v>-7.9489002432335703</v>
      </c>
      <c r="BK94" s="18">
        <f t="shared" si="237"/>
        <v>-8.0190628353317592</v>
      </c>
      <c r="BL94" s="18">
        <f t="shared" si="238"/>
        <v>2.0395075839766852</v>
      </c>
      <c r="BM94" s="18">
        <f t="shared" si="239"/>
        <v>-2.9403480254911241</v>
      </c>
      <c r="BO94" t="str">
        <f t="shared" si="260"/>
        <v>42 Secretarial and related occupations</v>
      </c>
      <c r="BP94" s="18">
        <f t="shared" si="240"/>
        <v>-4.6136155725289063</v>
      </c>
      <c r="BQ94" s="18">
        <f t="shared" si="240"/>
        <v>-16.395619959795514</v>
      </c>
      <c r="BR94" s="18">
        <f t="shared" si="240"/>
        <v>-5.5644920674118969</v>
      </c>
      <c r="BS94" s="18">
        <f t="shared" si="240"/>
        <v>-12.188684245854574</v>
      </c>
      <c r="BT94" s="18">
        <f t="shared" si="241"/>
        <v>-10.445347096337365</v>
      </c>
      <c r="BV94" s="18">
        <f t="shared" si="242"/>
        <v>-10.033927158153389</v>
      </c>
      <c r="BW94" s="18">
        <f t="shared" si="243"/>
        <v>1.6245138416706606</v>
      </c>
      <c r="BX94" s="18">
        <f t="shared" si="244"/>
        <v>-4.79963911241581</v>
      </c>
      <c r="BZ94" t="str">
        <f t="shared" si="261"/>
        <v>42 Secretarial and related occupations</v>
      </c>
      <c r="CA94" s="18">
        <f t="shared" si="245"/>
        <v>-1.6813602376640757</v>
      </c>
      <c r="CB94" s="18">
        <f t="shared" si="245"/>
        <v>-17.579653950351037</v>
      </c>
      <c r="CC94" s="18">
        <f t="shared" si="245"/>
        <v>-4.7976777532266031</v>
      </c>
      <c r="CD94" s="18">
        <f t="shared" si="245"/>
        <v>-14.483518876101542</v>
      </c>
      <c r="CE94" s="18">
        <f t="shared" si="246"/>
        <v>-11.771144062679738</v>
      </c>
      <c r="CG94" s="18">
        <f t="shared" si="247"/>
        <v>-11.369664071085561</v>
      </c>
      <c r="CH94" s="18">
        <f t="shared" si="248"/>
        <v>1.5104270698742983</v>
      </c>
      <c r="CI94" s="18">
        <f t="shared" si="249"/>
        <v>-5.6833709099063823</v>
      </c>
      <c r="CK94" t="str">
        <f t="shared" si="262"/>
        <v>42 Secretarial and related occupations</v>
      </c>
      <c r="CL94" s="18">
        <f t="shared" si="250"/>
        <v>-3.0929856376653242</v>
      </c>
      <c r="CM94" s="18">
        <f t="shared" si="250"/>
        <v>15.709575616498505</v>
      </c>
      <c r="CN94" s="18">
        <f t="shared" si="250"/>
        <v>-3.8954104415547031</v>
      </c>
      <c r="CO94" s="18">
        <f t="shared" si="250"/>
        <v>-2.8002180420434009</v>
      </c>
      <c r="CP94" s="18">
        <f t="shared" si="251"/>
        <v>-2.0828130770734754</v>
      </c>
      <c r="CR94" s="18">
        <f t="shared" si="252"/>
        <v>-3.1666619353044489</v>
      </c>
      <c r="CS94" s="18">
        <f t="shared" si="253"/>
        <v>1.8774518005135521</v>
      </c>
      <c r="CT94" s="18">
        <f t="shared" si="254"/>
        <v>-0.4191304556708908</v>
      </c>
    </row>
    <row r="95" spans="1:98" x14ac:dyDescent="0.2">
      <c r="A95" t="str">
        <f t="shared" si="209"/>
        <v>51 Skilled agricultural and related trades</v>
      </c>
      <c r="B95" s="18">
        <f t="shared" si="210"/>
        <v>9.7977613016820619</v>
      </c>
      <c r="C95" s="18">
        <f t="shared" si="210"/>
        <v>-15.611524666182053</v>
      </c>
      <c r="D95" s="18">
        <f t="shared" si="210"/>
        <v>3.6855035885005494</v>
      </c>
      <c r="E95" s="18">
        <f t="shared" si="210"/>
        <v>4.6044801062567364</v>
      </c>
      <c r="F95" s="18">
        <f t="shared" si="211"/>
        <v>2.9256249200969364</v>
      </c>
      <c r="H95" s="18">
        <f t="shared" si="212"/>
        <v>4.2972531475827358</v>
      </c>
      <c r="I95" s="18">
        <f t="shared" si="213"/>
        <v>4.2834018128131479</v>
      </c>
      <c r="J95" s="18">
        <f t="shared" si="214"/>
        <v>6.9913764751455609</v>
      </c>
      <c r="L95" t="str">
        <f t="shared" si="255"/>
        <v>51 Skilled agricultural and related trades</v>
      </c>
      <c r="M95" s="18">
        <f t="shared" si="215"/>
        <v>-1.7032998143702405</v>
      </c>
      <c r="N95" s="18">
        <f t="shared" si="215"/>
        <v>-14.959569676793139</v>
      </c>
      <c r="O95" s="18">
        <f t="shared" si="215"/>
        <v>3.3627136351079612</v>
      </c>
      <c r="P95" s="18">
        <f t="shared" si="215"/>
        <v>3.8605113076667807</v>
      </c>
      <c r="Q95" s="18">
        <f t="shared" si="216"/>
        <v>2.4169516531170832</v>
      </c>
      <c r="S95" s="18">
        <f t="shared" si="217"/>
        <v>3.6943129401349362</v>
      </c>
      <c r="T95" s="18">
        <f t="shared" si="218"/>
        <v>3.4805914227872048</v>
      </c>
      <c r="U95" s="18">
        <f t="shared" si="219"/>
        <v>5.9918521748299813</v>
      </c>
      <c r="W95" t="str">
        <f t="shared" si="256"/>
        <v>51 Skilled agricultural and related trades</v>
      </c>
      <c r="X95" s="18">
        <f t="shared" si="220"/>
        <v>-5.0569391224524196</v>
      </c>
      <c r="Y95" s="18">
        <f t="shared" si="220"/>
        <v>-3.3828096508888739</v>
      </c>
      <c r="Z95" s="18">
        <f t="shared" si="220"/>
        <v>2.3516159436487882</v>
      </c>
      <c r="AA95" s="18">
        <f t="shared" si="220"/>
        <v>3.0247735035752177</v>
      </c>
      <c r="AB95" s="18">
        <f t="shared" si="221"/>
        <v>2.4021412524598329</v>
      </c>
      <c r="AD95" s="18">
        <f t="shared" si="222"/>
        <v>2.7998971607016587</v>
      </c>
      <c r="AE95" s="18">
        <f t="shared" si="223"/>
        <v>4.1218624184602204</v>
      </c>
      <c r="AF95" s="18">
        <f t="shared" si="224"/>
        <v>5.8495439150336503</v>
      </c>
      <c r="AH95" t="str">
        <f t="shared" si="257"/>
        <v>51 Skilled agricultural and related trades</v>
      </c>
      <c r="AI95" s="18">
        <f t="shared" si="225"/>
        <v>-3.1722297716828218</v>
      </c>
      <c r="AJ95" s="18">
        <f t="shared" si="225"/>
        <v>-7.8136724460916129</v>
      </c>
      <c r="AK95" s="18">
        <f t="shared" si="225"/>
        <v>2.6893145822303399</v>
      </c>
      <c r="AL95" s="18">
        <f t="shared" si="225"/>
        <v>2.7532894384887152</v>
      </c>
      <c r="AM95" s="18">
        <f t="shared" si="226"/>
        <v>2.0388682388196466</v>
      </c>
      <c r="AO95" s="18">
        <f t="shared" si="227"/>
        <v>2.7319600591872328</v>
      </c>
      <c r="AP95" s="18">
        <f t="shared" si="228"/>
        <v>4.2568596643128398</v>
      </c>
      <c r="AQ95" s="18">
        <f t="shared" si="229"/>
        <v>5.9125659366311201</v>
      </c>
      <c r="AS95" t="str">
        <f t="shared" si="258"/>
        <v>51 Skilled agricultural and related trades</v>
      </c>
      <c r="AT95" s="18">
        <f t="shared" si="230"/>
        <v>-5.53124514229697</v>
      </c>
      <c r="AU95" s="18">
        <f t="shared" si="230"/>
        <v>-14.26507765439794</v>
      </c>
      <c r="AV95" s="18">
        <f t="shared" si="230"/>
        <v>2.3489579916224468</v>
      </c>
      <c r="AW95" s="18">
        <f t="shared" si="230"/>
        <v>3.468209482435336</v>
      </c>
      <c r="AX95" s="18">
        <f t="shared" si="231"/>
        <v>1.912572420385561</v>
      </c>
      <c r="AZ95" s="18">
        <f t="shared" si="232"/>
        <v>3.0937722498349363</v>
      </c>
      <c r="BA95" s="18">
        <f t="shared" si="233"/>
        <v>3.9404874453549121</v>
      </c>
      <c r="BB95" s="18">
        <f t="shared" si="234"/>
        <v>5.9061480949859302</v>
      </c>
      <c r="BD95" t="str">
        <f t="shared" si="259"/>
        <v>51 Skilled agricultural and related trades</v>
      </c>
      <c r="BE95" s="18">
        <f t="shared" si="235"/>
        <v>-2.4479329423090168</v>
      </c>
      <c r="BF95" s="18">
        <f t="shared" si="235"/>
        <v>-23.85598817421306</v>
      </c>
      <c r="BG95" s="18">
        <f t="shared" si="235"/>
        <v>0.35891844904636372</v>
      </c>
      <c r="BH95" s="18">
        <f t="shared" si="235"/>
        <v>0.47864578144460879</v>
      </c>
      <c r="BI95" s="18">
        <f t="shared" si="236"/>
        <v>-1.2846739595085754</v>
      </c>
      <c r="BK95" s="18">
        <f t="shared" si="237"/>
        <v>0.4387208086446881</v>
      </c>
      <c r="BL95" s="18">
        <f t="shared" si="238"/>
        <v>2.9813349880540185</v>
      </c>
      <c r="BM95" s="18">
        <f t="shared" si="239"/>
        <v>3.2752738981996599</v>
      </c>
      <c r="BO95" t="str">
        <f t="shared" si="260"/>
        <v>51 Skilled agricultural and related trades</v>
      </c>
      <c r="BP95" s="18">
        <f t="shared" si="240"/>
        <v>-2.1010088098075808</v>
      </c>
      <c r="BQ95" s="18">
        <f t="shared" si="240"/>
        <v>-27.461206506203816</v>
      </c>
      <c r="BR95" s="18">
        <f t="shared" si="240"/>
        <v>0.74673842495758258</v>
      </c>
      <c r="BS95" s="18">
        <f t="shared" si="240"/>
        <v>-0.72605715201311538</v>
      </c>
      <c r="BT95" s="18">
        <f t="shared" si="241"/>
        <v>-2.2048367756311027</v>
      </c>
      <c r="BV95" s="18">
        <f t="shared" si="242"/>
        <v>-0.23753324692490363</v>
      </c>
      <c r="BW95" s="18">
        <f t="shared" si="243"/>
        <v>3.0836619453563641</v>
      </c>
      <c r="BX95" s="18">
        <f t="shared" si="244"/>
        <v>2.9293480385833126</v>
      </c>
      <c r="BZ95" t="str">
        <f t="shared" si="261"/>
        <v>51 Skilled agricultural and related trades</v>
      </c>
      <c r="CA95" s="18">
        <f t="shared" si="245"/>
        <v>-5.7541691234468946</v>
      </c>
      <c r="CB95" s="18">
        <f t="shared" si="245"/>
        <v>-6.7660969842486267</v>
      </c>
      <c r="CC95" s="18">
        <f t="shared" si="245"/>
        <v>-1.3561865517111915</v>
      </c>
      <c r="CD95" s="18">
        <f t="shared" si="245"/>
        <v>0.44535208035765272</v>
      </c>
      <c r="CE95" s="18">
        <f t="shared" si="246"/>
        <v>-0.58512996988252519</v>
      </c>
      <c r="CG95" s="18">
        <f t="shared" si="247"/>
        <v>-0.15878717176772694</v>
      </c>
      <c r="CH95" s="18">
        <f t="shared" si="248"/>
        <v>2.4851082987783268</v>
      </c>
      <c r="CI95" s="18">
        <f t="shared" si="249"/>
        <v>2.3728884523777527</v>
      </c>
      <c r="CK95" t="str">
        <f t="shared" si="262"/>
        <v>51 Skilled agricultural and related trades</v>
      </c>
      <c r="CL95" s="18">
        <f t="shared" si="250"/>
        <v>-6.859385288648534</v>
      </c>
      <c r="CM95" s="18">
        <f t="shared" si="250"/>
        <v>-20.831597823705618</v>
      </c>
      <c r="CN95" s="18">
        <f t="shared" si="250"/>
        <v>-6.7439839552789316</v>
      </c>
      <c r="CO95" s="18">
        <f t="shared" si="250"/>
        <v>-7.2967223780842634</v>
      </c>
      <c r="CP95" s="18">
        <f t="shared" si="251"/>
        <v>-8.0359812067243634</v>
      </c>
      <c r="CR95" s="18">
        <f t="shared" si="252"/>
        <v>-7.1128412149481068</v>
      </c>
      <c r="CS95" s="18">
        <f t="shared" si="253"/>
        <v>1.3696996398069983</v>
      </c>
      <c r="CT95" s="18">
        <f t="shared" si="254"/>
        <v>-3.8261810170115984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4.5836906787859899</v>
      </c>
      <c r="C96" s="18">
        <f t="shared" si="210"/>
        <v>-27.650165397053637</v>
      </c>
      <c r="D96" s="18">
        <f t="shared" si="210"/>
        <v>4.786293794602603</v>
      </c>
      <c r="E96" s="18">
        <f t="shared" si="210"/>
        <v>3.9730573883059117</v>
      </c>
      <c r="F96" s="18">
        <f t="shared" si="211"/>
        <v>1.8909251776903169</v>
      </c>
      <c r="H96" s="18">
        <f t="shared" si="212"/>
        <v>4.2434324882844932</v>
      </c>
      <c r="I96" s="18">
        <f t="shared" si="213"/>
        <v>3.108114625308378</v>
      </c>
      <c r="J96" s="18">
        <f t="shared" si="214"/>
        <v>6.1498987566552143</v>
      </c>
      <c r="L96" t="str">
        <f t="shared" si="255"/>
        <v>52 Skilled metal, electrical and electronic trades</v>
      </c>
      <c r="M96" s="18">
        <f t="shared" si="215"/>
        <v>7.2142268272581633</v>
      </c>
      <c r="N96" s="18">
        <f t="shared" si="215"/>
        <v>-27.934174573761794</v>
      </c>
      <c r="O96" s="18">
        <f t="shared" si="215"/>
        <v>9.9645724174342476</v>
      </c>
      <c r="P96" s="18">
        <f t="shared" si="215"/>
        <v>4.8852978294749994</v>
      </c>
      <c r="Q96" s="18">
        <f t="shared" si="216"/>
        <v>3.9791390185940356</v>
      </c>
      <c r="S96" s="18">
        <f t="shared" si="217"/>
        <v>6.5517713092624108</v>
      </c>
      <c r="T96" s="18">
        <f t="shared" si="218"/>
        <v>4.1175638850157403</v>
      </c>
      <c r="U96" s="18">
        <f t="shared" si="219"/>
        <v>8.5480179238519796</v>
      </c>
      <c r="W96" t="str">
        <f t="shared" si="256"/>
        <v>52 Skilled metal, electrical and electronic trades</v>
      </c>
      <c r="X96" s="18">
        <f t="shared" si="220"/>
        <v>-0.45449091232896421</v>
      </c>
      <c r="Y96" s="18">
        <f t="shared" si="220"/>
        <v>-20.071075129861615</v>
      </c>
      <c r="Z96" s="18">
        <f t="shared" si="220"/>
        <v>3.5435958390547917</v>
      </c>
      <c r="AA96" s="18">
        <f t="shared" si="220"/>
        <v>1.9812879779906201</v>
      </c>
      <c r="AB96" s="18">
        <f t="shared" si="221"/>
        <v>0.91839142467948776</v>
      </c>
      <c r="AD96" s="18">
        <f t="shared" si="222"/>
        <v>2.4994203517559654</v>
      </c>
      <c r="AE96" s="18">
        <f t="shared" si="223"/>
        <v>3.195931405307828</v>
      </c>
      <c r="AF96" s="18">
        <f t="shared" si="224"/>
        <v>4.9060298236690558</v>
      </c>
      <c r="AH96" t="str">
        <f t="shared" si="257"/>
        <v>52 Skilled metal, electrical and electronic trades</v>
      </c>
      <c r="AI96" s="18">
        <f t="shared" si="225"/>
        <v>-1.4686092830690778</v>
      </c>
      <c r="AJ96" s="18">
        <f t="shared" si="225"/>
        <v>-15.599239741486116</v>
      </c>
      <c r="AK96" s="18">
        <f t="shared" si="225"/>
        <v>2.6950534239244206</v>
      </c>
      <c r="AL96" s="18">
        <f t="shared" si="225"/>
        <v>2.3541988236807532</v>
      </c>
      <c r="AM96" s="18">
        <f t="shared" si="226"/>
        <v>1.232954860297264</v>
      </c>
      <c r="AO96" s="18">
        <f t="shared" si="227"/>
        <v>2.4676911347848218</v>
      </c>
      <c r="AP96" s="18">
        <f t="shared" si="228"/>
        <v>2.8691854247386406</v>
      </c>
      <c r="AQ96" s="18">
        <f t="shared" si="229"/>
        <v>4.623995840668349</v>
      </c>
      <c r="AS96" t="str">
        <f t="shared" si="258"/>
        <v>52 Skilled metal, electrical and electronic trades</v>
      </c>
      <c r="AT96" s="18">
        <f t="shared" si="230"/>
        <v>-2.5265581298643536</v>
      </c>
      <c r="AU96" s="18">
        <f t="shared" si="230"/>
        <v>-12.177234566308414</v>
      </c>
      <c r="AV96" s="18">
        <f t="shared" si="230"/>
        <v>0.73404877114433553</v>
      </c>
      <c r="AW96" s="18">
        <f t="shared" si="230"/>
        <v>1.0740497218433509</v>
      </c>
      <c r="AX96" s="18">
        <f t="shared" si="231"/>
        <v>8.4731085999267819E-2</v>
      </c>
      <c r="AZ96" s="18">
        <f t="shared" si="232"/>
        <v>0.96058875332842852</v>
      </c>
      <c r="BA96" s="18">
        <f t="shared" si="233"/>
        <v>2.5571393710304813</v>
      </c>
      <c r="BB96" s="18">
        <f t="shared" si="234"/>
        <v>3.2456731295364527</v>
      </c>
      <c r="BD96" t="str">
        <f t="shared" si="259"/>
        <v>52 Skilled metal, electrical and electronic trades</v>
      </c>
      <c r="BE96" s="18">
        <f t="shared" si="235"/>
        <v>2.2351344817960417</v>
      </c>
      <c r="BF96" s="18">
        <f t="shared" si="235"/>
        <v>-16.007326577937963</v>
      </c>
      <c r="BG96" s="18">
        <f t="shared" si="235"/>
        <v>0.22386144970700794</v>
      </c>
      <c r="BH96" s="18">
        <f t="shared" si="235"/>
        <v>-0.26785745093989011</v>
      </c>
      <c r="BI96" s="18">
        <f t="shared" si="236"/>
        <v>-1.1809818423108021</v>
      </c>
      <c r="BK96" s="18">
        <f t="shared" si="237"/>
        <v>-0.10421978958695677</v>
      </c>
      <c r="BL96" s="18">
        <f t="shared" si="238"/>
        <v>2.02338896385994</v>
      </c>
      <c r="BM96" s="18">
        <f t="shared" si="239"/>
        <v>1.9448060282722945</v>
      </c>
      <c r="BO96" t="str">
        <f t="shared" si="260"/>
        <v>52 Skilled metal, electrical and electronic trades</v>
      </c>
      <c r="BP96" s="18">
        <f t="shared" si="240"/>
        <v>1.3118851042374091</v>
      </c>
      <c r="BQ96" s="18">
        <f t="shared" si="240"/>
        <v>-19.936057478964798</v>
      </c>
      <c r="BR96" s="18">
        <f t="shared" si="240"/>
        <v>0.28936973973407998</v>
      </c>
      <c r="BS96" s="18">
        <f t="shared" si="240"/>
        <v>-1.4567683936765108</v>
      </c>
      <c r="BT96" s="18">
        <f t="shared" si="241"/>
        <v>-2.1921487760912295</v>
      </c>
      <c r="BV96" s="18">
        <f t="shared" si="242"/>
        <v>-0.87812675860067246</v>
      </c>
      <c r="BW96" s="18">
        <f t="shared" si="243"/>
        <v>2.1052061158124413</v>
      </c>
      <c r="BX96" s="18">
        <f t="shared" si="244"/>
        <v>1.460313064051455</v>
      </c>
      <c r="BZ96" t="str">
        <f t="shared" si="261"/>
        <v>52 Skilled metal, electrical and electronic trades</v>
      </c>
      <c r="CA96" s="18">
        <f t="shared" si="245"/>
        <v>-2.614336572236331</v>
      </c>
      <c r="CB96" s="18">
        <f t="shared" si="245"/>
        <v>-12.023453936045481</v>
      </c>
      <c r="CC96" s="18">
        <f t="shared" si="245"/>
        <v>-3.8114828009397361</v>
      </c>
      <c r="CD96" s="18">
        <f t="shared" si="245"/>
        <v>-5.8977968553082345</v>
      </c>
      <c r="CE96" s="18">
        <f t="shared" si="246"/>
        <v>-5.6484996303782236</v>
      </c>
      <c r="CG96" s="18">
        <f t="shared" si="247"/>
        <v>-5.2074359098415401</v>
      </c>
      <c r="CH96" s="18">
        <f t="shared" si="248"/>
        <v>1.5074524732763273</v>
      </c>
      <c r="CI96" s="18">
        <f t="shared" si="249"/>
        <v>-2.3501897596052701</v>
      </c>
      <c r="CK96" t="str">
        <f t="shared" si="262"/>
        <v>52 Skilled metal, electrical and electronic trades</v>
      </c>
      <c r="CL96" s="18">
        <f t="shared" si="250"/>
        <v>-4.0549458864834742</v>
      </c>
      <c r="CM96" s="18">
        <f t="shared" si="250"/>
        <v>-20.869383811171637</v>
      </c>
      <c r="CN96" s="18">
        <f t="shared" si="250"/>
        <v>-9.3253632453469741</v>
      </c>
      <c r="CO96" s="18">
        <f t="shared" si="250"/>
        <v>-4.8155191707405898</v>
      </c>
      <c r="CP96" s="18">
        <f t="shared" si="251"/>
        <v>-7.3245517538464755</v>
      </c>
      <c r="CR96" s="18">
        <f t="shared" si="252"/>
        <v>-6.3431877606613281</v>
      </c>
      <c r="CS96" s="18">
        <f t="shared" si="253"/>
        <v>1.1917496732925414</v>
      </c>
      <c r="CT96" s="18">
        <f t="shared" si="254"/>
        <v>-3.6931980217120186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-3.8931130460265417</v>
      </c>
      <c r="C97" s="18">
        <f t="shared" si="210"/>
        <v>-37.611099367814546</v>
      </c>
      <c r="D97" s="18">
        <f t="shared" si="210"/>
        <v>8.1697932276778573</v>
      </c>
      <c r="E97" s="18">
        <f t="shared" si="210"/>
        <v>0.68581043251634277</v>
      </c>
      <c r="F97" s="18">
        <f t="shared" si="211"/>
        <v>-6.7327483771850716E-2</v>
      </c>
      <c r="H97" s="18">
        <f t="shared" si="212"/>
        <v>3.1210943554758286</v>
      </c>
      <c r="I97" s="18">
        <f t="shared" si="213"/>
        <v>3.1264829502868796</v>
      </c>
      <c r="J97" s="18">
        <f t="shared" si="214"/>
        <v>5.3089022264493968</v>
      </c>
      <c r="L97" t="str">
        <f t="shared" si="255"/>
        <v>53 Skilled construction and building trades</v>
      </c>
      <c r="M97" s="18">
        <f t="shared" si="215"/>
        <v>9.133204452821797</v>
      </c>
      <c r="N97" s="18">
        <f t="shared" si="215"/>
        <v>-29.804871027966485</v>
      </c>
      <c r="O97" s="18">
        <f t="shared" si="215"/>
        <v>6.4292257256954866</v>
      </c>
      <c r="P97" s="18">
        <f t="shared" si="215"/>
        <v>3.6441207914036378</v>
      </c>
      <c r="Q97" s="18">
        <f t="shared" si="216"/>
        <v>1.9920070120333699</v>
      </c>
      <c r="S97" s="18">
        <f t="shared" si="217"/>
        <v>4.5642954191974061</v>
      </c>
      <c r="T97" s="18">
        <f t="shared" si="218"/>
        <v>3.5137712453056524</v>
      </c>
      <c r="U97" s="18">
        <f t="shared" si="219"/>
        <v>6.6640659527449575</v>
      </c>
      <c r="W97" t="str">
        <f t="shared" si="256"/>
        <v>53 Skilled construction and building trades</v>
      </c>
      <c r="X97" s="18">
        <f t="shared" si="220"/>
        <v>-1.088754894247046</v>
      </c>
      <c r="Y97" s="18">
        <f t="shared" si="220"/>
        <v>-19.751212578814069</v>
      </c>
      <c r="Z97" s="18">
        <f t="shared" si="220"/>
        <v>2.8307088284183157</v>
      </c>
      <c r="AA97" s="18">
        <f t="shared" si="220"/>
        <v>1.0831480578999297</v>
      </c>
      <c r="AB97" s="18">
        <f t="shared" si="221"/>
        <v>0.17053963342126277</v>
      </c>
      <c r="AD97" s="18">
        <f t="shared" si="222"/>
        <v>1.6623432520650239</v>
      </c>
      <c r="AE97" s="18">
        <f t="shared" si="223"/>
        <v>3.1128410697032649</v>
      </c>
      <c r="AF97" s="18">
        <f t="shared" si="224"/>
        <v>4.2401167125404537</v>
      </c>
      <c r="AH97" t="str">
        <f t="shared" si="257"/>
        <v>53 Skilled construction and building trades</v>
      </c>
      <c r="AI97" s="18">
        <f t="shared" si="225"/>
        <v>4.3319859221123913</v>
      </c>
      <c r="AJ97" s="18">
        <f t="shared" si="225"/>
        <v>-12.330413867536139</v>
      </c>
      <c r="AK97" s="18">
        <f t="shared" si="225"/>
        <v>2.9183294176091223</v>
      </c>
      <c r="AL97" s="18">
        <f t="shared" si="225"/>
        <v>1.5212291564390412</v>
      </c>
      <c r="AM97" s="18">
        <f t="shared" si="226"/>
        <v>1.0252838502253336</v>
      </c>
      <c r="AO97" s="18">
        <f t="shared" si="227"/>
        <v>1.9848091595225714</v>
      </c>
      <c r="AP97" s="18">
        <f t="shared" si="228"/>
        <v>3.3284394946106799</v>
      </c>
      <c r="AQ97" s="18">
        <f t="shared" si="229"/>
        <v>4.6488196195814346</v>
      </c>
      <c r="AS97" t="str">
        <f t="shared" si="258"/>
        <v>53 Skilled construction and building trades</v>
      </c>
      <c r="AT97" s="18">
        <f t="shared" si="230"/>
        <v>2.6905044082066176</v>
      </c>
      <c r="AU97" s="18">
        <f t="shared" si="230"/>
        <v>-14.510131288571737</v>
      </c>
      <c r="AV97" s="18">
        <f t="shared" si="230"/>
        <v>2.4083380792550901</v>
      </c>
      <c r="AW97" s="18">
        <f t="shared" si="230"/>
        <v>0.35857517465398558</v>
      </c>
      <c r="AX97" s="18">
        <f t="shared" si="231"/>
        <v>-1.2431600497653239E-2</v>
      </c>
      <c r="AZ97" s="18">
        <f t="shared" si="232"/>
        <v>1.037229865597844</v>
      </c>
      <c r="BA97" s="18">
        <f t="shared" si="233"/>
        <v>3.0155761602489672</v>
      </c>
      <c r="BB97" s="18">
        <f t="shared" si="234"/>
        <v>3.7173691110965912</v>
      </c>
      <c r="BD97" t="str">
        <f t="shared" si="259"/>
        <v>53 Skilled construction and building trades</v>
      </c>
      <c r="BE97" s="18">
        <f t="shared" si="235"/>
        <v>4.8446496914825943</v>
      </c>
      <c r="BF97" s="18">
        <f t="shared" si="235"/>
        <v>-17.675599627913918</v>
      </c>
      <c r="BG97" s="18">
        <f t="shared" si="235"/>
        <v>-0.13012249567780909</v>
      </c>
      <c r="BH97" s="18">
        <f t="shared" si="235"/>
        <v>-1.1496556074197528</v>
      </c>
      <c r="BI97" s="18">
        <f t="shared" si="236"/>
        <v>-1.9595740731944367</v>
      </c>
      <c r="BK97" s="18">
        <f t="shared" si="237"/>
        <v>-0.81097296204527547</v>
      </c>
      <c r="BL97" s="18">
        <f t="shared" si="238"/>
        <v>2.1027138224578801</v>
      </c>
      <c r="BM97" s="18">
        <f t="shared" si="239"/>
        <v>1.5061257579964682</v>
      </c>
      <c r="BO97" t="str">
        <f t="shared" si="260"/>
        <v>53 Skilled construction and building trades</v>
      </c>
      <c r="BP97" s="18">
        <f t="shared" si="240"/>
        <v>6.5461822685142002</v>
      </c>
      <c r="BQ97" s="18">
        <f t="shared" si="240"/>
        <v>-20.852515956756701</v>
      </c>
      <c r="BR97" s="18">
        <f t="shared" si="240"/>
        <v>1.9282048183605571</v>
      </c>
      <c r="BS97" s="18">
        <f t="shared" si="240"/>
        <v>-0.66456698289234506</v>
      </c>
      <c r="BT97" s="18">
        <f t="shared" si="241"/>
        <v>-1.2733432994400551</v>
      </c>
      <c r="BV97" s="18">
        <f t="shared" si="242"/>
        <v>0.19227808083297493</v>
      </c>
      <c r="BW97" s="18">
        <f t="shared" si="243"/>
        <v>2.7019980793842713</v>
      </c>
      <c r="BX97" s="18">
        <f t="shared" si="244"/>
        <v>2.8349638517675357</v>
      </c>
      <c r="BZ97" t="str">
        <f t="shared" si="261"/>
        <v>53 Skilled construction and building trades</v>
      </c>
      <c r="CA97" s="18">
        <f t="shared" si="245"/>
        <v>0.32342747194009647</v>
      </c>
      <c r="CB97" s="18">
        <f t="shared" si="245"/>
        <v>-13.238788297361758</v>
      </c>
      <c r="CC97" s="18">
        <f t="shared" si="245"/>
        <v>-3.1360509311198048</v>
      </c>
      <c r="CD97" s="18">
        <f t="shared" si="245"/>
        <v>-3.616823097890931</v>
      </c>
      <c r="CE97" s="18">
        <f t="shared" si="246"/>
        <v>-4.0992944958350375</v>
      </c>
      <c r="CG97" s="18">
        <f t="shared" si="247"/>
        <v>-3.4568314347563356</v>
      </c>
      <c r="CH97" s="18">
        <f t="shared" si="248"/>
        <v>1.8042289882264306</v>
      </c>
      <c r="CI97" s="18">
        <f t="shared" si="249"/>
        <v>-0.71763130747891646</v>
      </c>
      <c r="CK97" t="str">
        <f t="shared" si="262"/>
        <v>53 Skilled construction and building trades</v>
      </c>
      <c r="CL97" s="18">
        <f t="shared" si="250"/>
        <v>0.7250039895960958</v>
      </c>
      <c r="CM97" s="18">
        <f t="shared" si="250"/>
        <v>-18.386516843050295</v>
      </c>
      <c r="CN97" s="18">
        <f t="shared" si="250"/>
        <v>-12.668810317445134</v>
      </c>
      <c r="CO97" s="18">
        <f t="shared" si="250"/>
        <v>-15.690498752056959</v>
      </c>
      <c r="CP97" s="18">
        <f t="shared" si="251"/>
        <v>-14.930599000292844</v>
      </c>
      <c r="CR97" s="18">
        <f t="shared" si="252"/>
        <v>-14.695068433344982</v>
      </c>
      <c r="CS97" s="18">
        <f t="shared" si="253"/>
        <v>0.76703984097470368</v>
      </c>
      <c r="CT97" s="18">
        <f t="shared" si="254"/>
        <v>-9.7786613273823324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-0.10026784381783616</v>
      </c>
      <c r="C98" s="18">
        <f t="shared" si="210"/>
        <v>-8.6455616069439518</v>
      </c>
      <c r="D98" s="18">
        <f t="shared" si="210"/>
        <v>6.7085007535668817</v>
      </c>
      <c r="E98" s="18">
        <f t="shared" si="210"/>
        <v>3.2852320577421157</v>
      </c>
      <c r="F98" s="18">
        <f t="shared" si="211"/>
        <v>3.5456097611045845</v>
      </c>
      <c r="H98" s="18">
        <f t="shared" si="212"/>
        <v>4.4139420507681049</v>
      </c>
      <c r="I98" s="18">
        <f t="shared" si="213"/>
        <v>3.6473352180802721</v>
      </c>
      <c r="J98" s="18">
        <f t="shared" si="214"/>
        <v>6.639924144324727</v>
      </c>
      <c r="L98" t="str">
        <f t="shared" si="255"/>
        <v>54 Textiles, printing and other skilled trades</v>
      </c>
      <c r="M98" s="18">
        <f t="shared" si="215"/>
        <v>6.7176113103843971</v>
      </c>
      <c r="N98" s="18">
        <f t="shared" si="215"/>
        <v>8.5010869684716273</v>
      </c>
      <c r="O98" s="18">
        <f t="shared" si="215"/>
        <v>5.8837002953462836</v>
      </c>
      <c r="P98" s="18">
        <f t="shared" si="215"/>
        <v>5.6251335885020515</v>
      </c>
      <c r="Q98" s="18">
        <f t="shared" si="216"/>
        <v>5.8834959593584868</v>
      </c>
      <c r="S98" s="18">
        <f t="shared" si="217"/>
        <v>5.7112522571143742</v>
      </c>
      <c r="T98" s="18">
        <f t="shared" si="218"/>
        <v>4.1154922410808092</v>
      </c>
      <c r="U98" s="18">
        <f t="shared" si="219"/>
        <v>7.907493279596256</v>
      </c>
      <c r="W98" t="str">
        <f t="shared" si="256"/>
        <v>54 Textiles, printing and other skilled trades</v>
      </c>
      <c r="X98" s="18">
        <f t="shared" si="220"/>
        <v>-3.112815308776351</v>
      </c>
      <c r="Y98" s="18">
        <f t="shared" si="220"/>
        <v>12.100997072576458</v>
      </c>
      <c r="Z98" s="18">
        <f t="shared" si="220"/>
        <v>4.0430043375442537</v>
      </c>
      <c r="AA98" s="18">
        <f t="shared" si="220"/>
        <v>2.6967249522372283</v>
      </c>
      <c r="AB98" s="18">
        <f t="shared" si="221"/>
        <v>3.6817908094515239</v>
      </c>
      <c r="AD98" s="18">
        <f t="shared" si="222"/>
        <v>3.1435379338015546</v>
      </c>
      <c r="AE98" s="18">
        <f t="shared" si="223"/>
        <v>3.7612319878024048</v>
      </c>
      <c r="AF98" s="18">
        <f t="shared" si="224"/>
        <v>5.8034645469215773</v>
      </c>
      <c r="AH98" t="str">
        <f t="shared" si="257"/>
        <v>54 Textiles, printing and other skilled trades</v>
      </c>
      <c r="AI98" s="18">
        <f t="shared" si="225"/>
        <v>-5.5958304863528152</v>
      </c>
      <c r="AJ98" s="18">
        <f t="shared" si="225"/>
        <v>25.725560336904806</v>
      </c>
      <c r="AK98" s="18">
        <f t="shared" si="225"/>
        <v>1.3676734559757264</v>
      </c>
      <c r="AL98" s="18">
        <f t="shared" si="225"/>
        <v>2.4501266603490723</v>
      </c>
      <c r="AM98" s="18">
        <f t="shared" si="226"/>
        <v>3.4255581210163699</v>
      </c>
      <c r="AO98" s="18">
        <f t="shared" si="227"/>
        <v>2.088030654322659</v>
      </c>
      <c r="AP98" s="18">
        <f t="shared" si="228"/>
        <v>3.5057689025651539</v>
      </c>
      <c r="AQ98" s="18">
        <f t="shared" si="229"/>
        <v>4.8682694391271486</v>
      </c>
      <c r="AS98" t="str">
        <f t="shared" si="258"/>
        <v>54 Textiles, printing and other skilled trades</v>
      </c>
      <c r="AT98" s="18">
        <f t="shared" si="230"/>
        <v>-5.0790084943338476</v>
      </c>
      <c r="AU98" s="18">
        <f t="shared" si="230"/>
        <v>17.129965890456987</v>
      </c>
      <c r="AV98" s="18">
        <f t="shared" si="230"/>
        <v>1.7099038923742649</v>
      </c>
      <c r="AW98" s="18">
        <f t="shared" si="230"/>
        <v>1.7663354773573614</v>
      </c>
      <c r="AX98" s="18">
        <f t="shared" si="231"/>
        <v>2.6467846527507</v>
      </c>
      <c r="AZ98" s="18">
        <f t="shared" si="232"/>
        <v>1.7475214710128917</v>
      </c>
      <c r="BA98" s="18">
        <f t="shared" si="233"/>
        <v>3.2649040958594888</v>
      </c>
      <c r="BB98" s="18">
        <f t="shared" si="234"/>
        <v>4.4299684935716011</v>
      </c>
      <c r="BD98" t="str">
        <f t="shared" si="259"/>
        <v>54 Textiles, printing and other skilled trades</v>
      </c>
      <c r="BE98" s="18">
        <f t="shared" si="235"/>
        <v>0.17786110676072386</v>
      </c>
      <c r="BF98" s="18">
        <f t="shared" si="235"/>
        <v>-4.2408065474797034</v>
      </c>
      <c r="BG98" s="18">
        <f t="shared" si="235"/>
        <v>2.8673895546399653</v>
      </c>
      <c r="BH98" s="18">
        <f t="shared" si="235"/>
        <v>0.21314116696722341</v>
      </c>
      <c r="BI98" s="18">
        <f t="shared" si="236"/>
        <v>0.74847687888173198</v>
      </c>
      <c r="BK98" s="18">
        <f t="shared" si="237"/>
        <v>1.0901924084842696</v>
      </c>
      <c r="BL98" s="18">
        <f t="shared" si="238"/>
        <v>2.5765406351804021</v>
      </c>
      <c r="BM98" s="18">
        <f t="shared" si="239"/>
        <v>3.3580988492683428</v>
      </c>
      <c r="BO98" t="str">
        <f t="shared" si="260"/>
        <v>54 Textiles, printing and other skilled trades</v>
      </c>
      <c r="BP98" s="18">
        <f t="shared" si="240"/>
        <v>-2.5390263607444119</v>
      </c>
      <c r="BQ98" s="18">
        <f t="shared" si="240"/>
        <v>-4.6635805873175169</v>
      </c>
      <c r="BR98" s="18">
        <f t="shared" si="240"/>
        <v>0.99634823731540312</v>
      </c>
      <c r="BS98" s="18">
        <f t="shared" si="240"/>
        <v>1.4929121746010132E-2</v>
      </c>
      <c r="BT98" s="18">
        <f t="shared" si="241"/>
        <v>2.0660749754286556E-2</v>
      </c>
      <c r="BV98" s="18">
        <f t="shared" si="242"/>
        <v>0.34100457828969422</v>
      </c>
      <c r="BW98" s="18">
        <f t="shared" si="243"/>
        <v>2.3672931001470721</v>
      </c>
      <c r="BX98" s="18">
        <f t="shared" si="244"/>
        <v>2.6147701840907756</v>
      </c>
      <c r="BZ98" t="str">
        <f t="shared" si="261"/>
        <v>54 Textiles, printing and other skilled trades</v>
      </c>
      <c r="CA98" s="18">
        <f t="shared" si="245"/>
        <v>-3.9706729388404138</v>
      </c>
      <c r="CB98" s="18">
        <f t="shared" si="245"/>
        <v>-1.4912070215557849</v>
      </c>
      <c r="CC98" s="18">
        <f t="shared" si="245"/>
        <v>-1.0068286796953152</v>
      </c>
      <c r="CD98" s="18">
        <f t="shared" si="245"/>
        <v>-4.4616208186527455</v>
      </c>
      <c r="CE98" s="18">
        <f t="shared" si="246"/>
        <v>-3.2101108946293477</v>
      </c>
      <c r="CG98" s="18">
        <f t="shared" si="247"/>
        <v>-3.3236322094156501</v>
      </c>
      <c r="CH98" s="18">
        <f t="shared" si="248"/>
        <v>1.841738686351202</v>
      </c>
      <c r="CI98" s="18">
        <f t="shared" si="249"/>
        <v>-0.57474494786377006</v>
      </c>
      <c r="CK98" t="str">
        <f t="shared" si="262"/>
        <v>54 Textiles, printing and other skilled trades</v>
      </c>
      <c r="CL98" s="18">
        <f t="shared" si="250"/>
        <v>-6.5781722266739173</v>
      </c>
      <c r="CM98" s="18">
        <f t="shared" si="250"/>
        <v>6.96380839548425</v>
      </c>
      <c r="CN98" s="18">
        <f t="shared" si="250"/>
        <v>-10.750137228604405</v>
      </c>
      <c r="CO98" s="18">
        <f t="shared" si="250"/>
        <v>-3.2673160425044756</v>
      </c>
      <c r="CP98" s="18">
        <f t="shared" si="251"/>
        <v>-5.07612934826901</v>
      </c>
      <c r="CR98" s="18">
        <f t="shared" si="252"/>
        <v>-5.8288202957225366</v>
      </c>
      <c r="CS98" s="18">
        <f t="shared" si="253"/>
        <v>1.1501791503506054</v>
      </c>
      <c r="CT98" s="18">
        <f t="shared" si="254"/>
        <v>-3.4198201953470675</v>
      </c>
    </row>
    <row r="99" spans="1:98" x14ac:dyDescent="0.2">
      <c r="A99" t="str">
        <f t="shared" si="209"/>
        <v>61 Caring personal service occupations</v>
      </c>
      <c r="B99" s="18">
        <f t="shared" si="210"/>
        <v>8.3920269383134016</v>
      </c>
      <c r="C99" s="18">
        <f t="shared" si="210"/>
        <v>-0.49415538469737008</v>
      </c>
      <c r="D99" s="18">
        <f t="shared" si="210"/>
        <v>6.5324343966332687</v>
      </c>
      <c r="E99" s="18">
        <f t="shared" si="210"/>
        <v>5.9870897174379989</v>
      </c>
      <c r="F99" s="18">
        <f t="shared" si="211"/>
        <v>5.7393703246713335</v>
      </c>
      <c r="H99" s="18">
        <f t="shared" si="212"/>
        <v>6.1685603864854999</v>
      </c>
      <c r="I99" s="18">
        <f t="shared" si="213"/>
        <v>4.2818634520579435</v>
      </c>
      <c r="J99" s="18">
        <f t="shared" si="214"/>
        <v>8.3500165647229174</v>
      </c>
      <c r="L99" t="str">
        <f t="shared" si="255"/>
        <v>61 Caring personal service occupations</v>
      </c>
      <c r="M99" s="18">
        <f t="shared" si="215"/>
        <v>11.668845510722402</v>
      </c>
      <c r="N99" s="18">
        <f t="shared" si="215"/>
        <v>2.7317849347618273</v>
      </c>
      <c r="O99" s="18">
        <f t="shared" si="215"/>
        <v>7.7740484570985036</v>
      </c>
      <c r="P99" s="18">
        <f t="shared" si="215"/>
        <v>6.7019292168212896</v>
      </c>
      <c r="Q99" s="18">
        <f t="shared" si="216"/>
        <v>6.7824567693928861</v>
      </c>
      <c r="S99" s="18">
        <f t="shared" si="217"/>
        <v>7.0581119966260042</v>
      </c>
      <c r="T99" s="18">
        <f t="shared" si="218"/>
        <v>4.7719839243857809</v>
      </c>
      <c r="U99" s="18">
        <f t="shared" si="219"/>
        <v>9.2962193864441147</v>
      </c>
      <c r="W99" t="str">
        <f t="shared" si="256"/>
        <v>61 Caring personal service occupations</v>
      </c>
      <c r="X99" s="18">
        <f t="shared" si="220"/>
        <v>0.75797236453001293</v>
      </c>
      <c r="Y99" s="18">
        <f t="shared" si="220"/>
        <v>16.172759073572784</v>
      </c>
      <c r="Z99" s="18">
        <f t="shared" si="220"/>
        <v>2.8137084321491423</v>
      </c>
      <c r="AA99" s="18">
        <f t="shared" si="220"/>
        <v>2.6359824981124103</v>
      </c>
      <c r="AB99" s="18">
        <f t="shared" si="221"/>
        <v>3.4897270615906528</v>
      </c>
      <c r="AD99" s="18">
        <f t="shared" si="222"/>
        <v>2.6951903142304445</v>
      </c>
      <c r="AE99" s="18">
        <f t="shared" si="223"/>
        <v>4.1357778190677319</v>
      </c>
      <c r="AF99" s="18">
        <f t="shared" si="224"/>
        <v>5.7913375308939363</v>
      </c>
      <c r="AH99" t="str">
        <f t="shared" si="257"/>
        <v>61 Caring personal service occupations</v>
      </c>
      <c r="AI99" s="18">
        <f t="shared" si="225"/>
        <v>-1.6689019394399818</v>
      </c>
      <c r="AJ99" s="18">
        <f t="shared" si="225"/>
        <v>18.451532699468643</v>
      </c>
      <c r="AK99" s="18">
        <f t="shared" si="225"/>
        <v>-0.71406123963853041</v>
      </c>
      <c r="AL99" s="18">
        <f t="shared" si="225"/>
        <v>1.109762120669977</v>
      </c>
      <c r="AM99" s="18">
        <f t="shared" si="226"/>
        <v>1.5358465219408535</v>
      </c>
      <c r="AO99" s="18">
        <f t="shared" si="227"/>
        <v>0.49812856502271519</v>
      </c>
      <c r="AP99" s="18">
        <f t="shared" si="228"/>
        <v>3.1926745355682851</v>
      </c>
      <c r="AQ99" s="18">
        <f t="shared" si="229"/>
        <v>3.5176600933952251</v>
      </c>
      <c r="AS99" t="str">
        <f t="shared" si="258"/>
        <v>61 Caring personal service occupations</v>
      </c>
      <c r="AT99" s="18">
        <f t="shared" si="230"/>
        <v>-0.73352225498948265</v>
      </c>
      <c r="AU99" s="18">
        <f t="shared" si="230"/>
        <v>16.038769935654408</v>
      </c>
      <c r="AV99" s="18">
        <f t="shared" si="230"/>
        <v>-0.39791965549613728</v>
      </c>
      <c r="AW99" s="18">
        <f t="shared" si="230"/>
        <v>1.4283275567398945</v>
      </c>
      <c r="AX99" s="18">
        <f t="shared" si="231"/>
        <v>1.7058919877507739</v>
      </c>
      <c r="AZ99" s="18">
        <f t="shared" si="232"/>
        <v>0.81588792561388956</v>
      </c>
      <c r="BA99" s="18">
        <f t="shared" si="233"/>
        <v>3.309829865040026</v>
      </c>
      <c r="BB99" s="18">
        <f t="shared" si="234"/>
        <v>3.8382770847354974</v>
      </c>
      <c r="BD99" t="str">
        <f t="shared" si="259"/>
        <v>61 Caring personal service occupations</v>
      </c>
      <c r="BE99" s="18">
        <f t="shared" si="235"/>
        <v>3.8515814939722892</v>
      </c>
      <c r="BF99" s="18">
        <f t="shared" si="235"/>
        <v>-5.6128990997222576</v>
      </c>
      <c r="BG99" s="18">
        <f t="shared" si="235"/>
        <v>1.2145625411536409</v>
      </c>
      <c r="BH99" s="18">
        <f t="shared" si="235"/>
        <v>0.77878214041249283</v>
      </c>
      <c r="BI99" s="18">
        <f t="shared" si="236"/>
        <v>0.50233913257411444</v>
      </c>
      <c r="BK99" s="18">
        <f t="shared" si="237"/>
        <v>0.92383340103356915</v>
      </c>
      <c r="BL99" s="18">
        <f t="shared" si="238"/>
        <v>3.2181611266503873</v>
      </c>
      <c r="BM99" s="18">
        <f t="shared" si="239"/>
        <v>3.8253669883004715</v>
      </c>
      <c r="BO99" t="str">
        <f t="shared" si="260"/>
        <v>61 Caring personal service occupations</v>
      </c>
      <c r="BP99" s="18">
        <f t="shared" si="240"/>
        <v>1.0927698171143696</v>
      </c>
      <c r="BQ99" s="18">
        <f t="shared" si="240"/>
        <v>-18.268293906844058</v>
      </c>
      <c r="BR99" s="18">
        <f t="shared" si="240"/>
        <v>0.18311364321021983</v>
      </c>
      <c r="BS99" s="18">
        <f t="shared" si="240"/>
        <v>-2.0082826788648589</v>
      </c>
      <c r="BT99" s="18">
        <f t="shared" si="241"/>
        <v>-2.4412886869037309</v>
      </c>
      <c r="BV99" s="18">
        <f t="shared" si="242"/>
        <v>-1.2831957319388243</v>
      </c>
      <c r="BW99" s="18">
        <f t="shared" si="243"/>
        <v>2.7155123971758677</v>
      </c>
      <c r="BX99" s="18">
        <f t="shared" si="244"/>
        <v>1.8605878717001589</v>
      </c>
      <c r="BZ99" t="str">
        <f t="shared" si="261"/>
        <v>61 Caring personal service occupations</v>
      </c>
      <c r="CA99" s="18">
        <f t="shared" si="245"/>
        <v>-11.575888776959143</v>
      </c>
      <c r="CB99" s="18">
        <f t="shared" si="245"/>
        <v>-19.036053537732734</v>
      </c>
      <c r="CC99" s="18">
        <f t="shared" si="245"/>
        <v>-6.3506531858307236</v>
      </c>
      <c r="CD99" s="18">
        <f t="shared" si="245"/>
        <v>-3.3094296517719446</v>
      </c>
      <c r="CE99" s="18">
        <f t="shared" si="246"/>
        <v>-5.326476491209986</v>
      </c>
      <c r="CG99" s="18">
        <f t="shared" si="247"/>
        <v>-4.3339889904760343</v>
      </c>
      <c r="CH99" s="18">
        <f t="shared" si="248"/>
        <v>1.3778828289128464</v>
      </c>
      <c r="CI99" s="18">
        <f t="shared" si="249"/>
        <v>-1.966773529778032</v>
      </c>
      <c r="CK99" t="str">
        <f t="shared" si="262"/>
        <v>61 Caring personal service occupations</v>
      </c>
      <c r="CL99" s="18">
        <f t="shared" si="250"/>
        <v>-4.8398082572518764</v>
      </c>
      <c r="CM99" s="18">
        <f t="shared" si="250"/>
        <v>5.4008371834916247</v>
      </c>
      <c r="CN99" s="18">
        <f t="shared" si="250"/>
        <v>-5.0164109331397588</v>
      </c>
      <c r="CO99" s="18">
        <f t="shared" si="250"/>
        <v>-3.1301109919939174</v>
      </c>
      <c r="CP99" s="18">
        <f t="shared" si="251"/>
        <v>-3.2143580226797086</v>
      </c>
      <c r="CR99" s="18">
        <f t="shared" si="252"/>
        <v>-3.7630035931477179</v>
      </c>
      <c r="CS99" s="18">
        <f t="shared" si="253"/>
        <v>1.3428777298487349</v>
      </c>
      <c r="CT99" s="18">
        <f t="shared" si="254"/>
        <v>-1.6090111153246101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16.425315624614512</v>
      </c>
      <c r="C100" s="18">
        <f t="shared" si="210"/>
        <v>6.9695000540610508</v>
      </c>
      <c r="D100" s="18">
        <f t="shared" si="210"/>
        <v>7.1351399252935988</v>
      </c>
      <c r="E100" s="18">
        <f t="shared" si="210"/>
        <v>6.1931983311030114</v>
      </c>
      <c r="F100" s="18">
        <f t="shared" si="211"/>
        <v>6.5351490144432534</v>
      </c>
      <c r="H100" s="18">
        <f t="shared" si="212"/>
        <v>6.5062550667502439</v>
      </c>
      <c r="I100" s="18">
        <f t="shared" si="213"/>
        <v>4.5873560712380579</v>
      </c>
      <c r="J100" s="18">
        <f t="shared" si="214"/>
        <v>8.7801015972662313</v>
      </c>
      <c r="L100" t="str">
        <f t="shared" si="255"/>
        <v>62 Leisure, travel and related personal service occupations</v>
      </c>
      <c r="M100" s="18">
        <f t="shared" si="215"/>
        <v>7.5265798618239454</v>
      </c>
      <c r="N100" s="18">
        <f t="shared" si="215"/>
        <v>-0.77025053202072202</v>
      </c>
      <c r="O100" s="18">
        <f t="shared" si="215"/>
        <v>2.7412843131308762</v>
      </c>
      <c r="P100" s="18">
        <f t="shared" si="215"/>
        <v>5.9407175666463585</v>
      </c>
      <c r="Q100" s="18">
        <f t="shared" si="216"/>
        <v>4.5020347837370078</v>
      </c>
      <c r="S100" s="18">
        <f t="shared" si="217"/>
        <v>4.8633200246830155</v>
      </c>
      <c r="T100" s="18">
        <f t="shared" si="218"/>
        <v>3.7662243146480145</v>
      </c>
      <c r="U100" s="18">
        <f t="shared" si="219"/>
        <v>7.0536867370720069</v>
      </c>
      <c r="W100" t="str">
        <f t="shared" si="256"/>
        <v>62 Leisure, travel and related personal service occupations</v>
      </c>
      <c r="X100" s="18">
        <f t="shared" si="220"/>
        <v>3.2880893054129112</v>
      </c>
      <c r="Y100" s="18">
        <f t="shared" si="220"/>
        <v>5.6682907828379037</v>
      </c>
      <c r="Z100" s="18">
        <f t="shared" si="220"/>
        <v>2.6864718847878777</v>
      </c>
      <c r="AA100" s="18">
        <f t="shared" si="220"/>
        <v>3.5269400650469462</v>
      </c>
      <c r="AB100" s="18">
        <f t="shared" si="221"/>
        <v>3.3957740871808584</v>
      </c>
      <c r="AD100" s="18">
        <f t="shared" si="222"/>
        <v>3.2460224317995445</v>
      </c>
      <c r="AE100" s="18">
        <f t="shared" si="223"/>
        <v>3.9900350137592966</v>
      </c>
      <c r="AF100" s="18">
        <f t="shared" si="224"/>
        <v>6.0485816437269913</v>
      </c>
      <c r="AH100" t="str">
        <f t="shared" si="257"/>
        <v>62 Leisure, travel and related personal service occupations</v>
      </c>
      <c r="AI100" s="18">
        <f t="shared" si="225"/>
        <v>1.7161154915340093</v>
      </c>
      <c r="AJ100" s="18">
        <f t="shared" si="225"/>
        <v>8.7874314461898315</v>
      </c>
      <c r="AK100" s="18">
        <f t="shared" si="225"/>
        <v>0.66060695792578006</v>
      </c>
      <c r="AL100" s="18">
        <f t="shared" si="225"/>
        <v>3.1105633845246894</v>
      </c>
      <c r="AM100" s="18">
        <f t="shared" si="226"/>
        <v>2.6819843216792982</v>
      </c>
      <c r="AO100" s="18">
        <f t="shared" si="227"/>
        <v>2.2873564708571603</v>
      </c>
      <c r="AP100" s="18">
        <f t="shared" si="228"/>
        <v>3.6982671400578759</v>
      </c>
      <c r="AQ100" s="18">
        <f t="shared" si="229"/>
        <v>5.1634961054999762</v>
      </c>
      <c r="AS100" t="str">
        <f t="shared" si="258"/>
        <v>62 Leisure, travel and related personal service occupations</v>
      </c>
      <c r="AT100" s="18">
        <f t="shared" si="230"/>
        <v>1.534119712312787</v>
      </c>
      <c r="AU100" s="18">
        <f t="shared" si="230"/>
        <v>11.979020157299992</v>
      </c>
      <c r="AV100" s="18">
        <f t="shared" si="230"/>
        <v>1.0902066937622745</v>
      </c>
      <c r="AW100" s="18">
        <f t="shared" si="230"/>
        <v>3.3853618824371878</v>
      </c>
      <c r="AX100" s="18">
        <f t="shared" si="231"/>
        <v>3.1762022177448168</v>
      </c>
      <c r="AZ100" s="18">
        <f t="shared" si="232"/>
        <v>2.6145778954568044</v>
      </c>
      <c r="BA100" s="18">
        <f t="shared" si="233"/>
        <v>3.7884941710612186</v>
      </c>
      <c r="BB100" s="18">
        <f t="shared" si="234"/>
        <v>5.4591754461913444</v>
      </c>
      <c r="BD100" t="str">
        <f t="shared" si="259"/>
        <v>62 Leisure, travel and related personal service occupations</v>
      </c>
      <c r="BE100" s="18">
        <f t="shared" si="235"/>
        <v>-0.85496338274401174</v>
      </c>
      <c r="BF100" s="18">
        <f t="shared" si="235"/>
        <v>-10.825977228588879</v>
      </c>
      <c r="BG100" s="18">
        <f t="shared" si="235"/>
        <v>-1.7377123191750221</v>
      </c>
      <c r="BH100" s="18">
        <f t="shared" si="235"/>
        <v>-0.94558732719731697</v>
      </c>
      <c r="BI100" s="18">
        <f t="shared" si="236"/>
        <v>-1.8405906198454058</v>
      </c>
      <c r="BK100" s="18">
        <f t="shared" si="237"/>
        <v>-1.2103359702724137</v>
      </c>
      <c r="BL100" s="18">
        <f t="shared" si="238"/>
        <v>2.2765891488770285</v>
      </c>
      <c r="BM100" s="18">
        <f t="shared" si="239"/>
        <v>1.4155304203924635</v>
      </c>
      <c r="BO100" t="str">
        <f t="shared" si="260"/>
        <v>62 Leisure, travel and related personal service occupations</v>
      </c>
      <c r="BP100" s="18">
        <f t="shared" si="240"/>
        <v>-0.51155552233738133</v>
      </c>
      <c r="BQ100" s="18">
        <f t="shared" si="240"/>
        <v>-19.497463531895441</v>
      </c>
      <c r="BR100" s="18">
        <f t="shared" si="240"/>
        <v>-1.4129980668056152</v>
      </c>
      <c r="BS100" s="18">
        <f t="shared" si="240"/>
        <v>-1.7798223729667439</v>
      </c>
      <c r="BT100" s="18">
        <f t="shared" si="241"/>
        <v>-2.8803321498887424</v>
      </c>
      <c r="BV100" s="18">
        <f t="shared" si="242"/>
        <v>-1.657699509641497</v>
      </c>
      <c r="BW100" s="18">
        <f t="shared" si="243"/>
        <v>2.441238963358372</v>
      </c>
      <c r="BX100" s="18">
        <f t="shared" si="244"/>
        <v>1.3018613059824435</v>
      </c>
      <c r="BZ100" t="str">
        <f t="shared" si="261"/>
        <v>62 Leisure, travel and related personal service occupations</v>
      </c>
      <c r="CA100" s="18">
        <f t="shared" si="245"/>
        <v>3.9366743842239593E-2</v>
      </c>
      <c r="CB100" s="18">
        <f t="shared" si="245"/>
        <v>-15.55723675508901</v>
      </c>
      <c r="CC100" s="18">
        <f t="shared" si="245"/>
        <v>-3.3459813369160041</v>
      </c>
      <c r="CD100" s="18">
        <f t="shared" si="245"/>
        <v>-4.315922614806011</v>
      </c>
      <c r="CE100" s="18">
        <f t="shared" si="246"/>
        <v>-4.7607049897952836</v>
      </c>
      <c r="CG100" s="18">
        <f t="shared" si="247"/>
        <v>-3.9936952123572289</v>
      </c>
      <c r="CH100" s="18">
        <f t="shared" si="248"/>
        <v>1.892918333331095</v>
      </c>
      <c r="CI100" s="18">
        <f t="shared" si="249"/>
        <v>-0.94350176870231506</v>
      </c>
      <c r="CK100" t="str">
        <f t="shared" si="262"/>
        <v>62 Leisure, travel and related personal service occupations</v>
      </c>
      <c r="CL100" s="18">
        <f t="shared" si="250"/>
        <v>-4.6103110977894541</v>
      </c>
      <c r="CM100" s="18">
        <f t="shared" si="250"/>
        <v>0.73752841218617249</v>
      </c>
      <c r="CN100" s="18">
        <f t="shared" si="250"/>
        <v>-12.076953363724673</v>
      </c>
      <c r="CO100" s="18">
        <f t="shared" si="250"/>
        <v>-4.9792865778407025</v>
      </c>
      <c r="CP100" s="18">
        <f t="shared" si="251"/>
        <v>-6.9175110154623969</v>
      </c>
      <c r="CR100" s="18">
        <f t="shared" si="252"/>
        <v>-7.4066563234426734</v>
      </c>
      <c r="CS100" s="18">
        <f t="shared" si="253"/>
        <v>1.0015243910936</v>
      </c>
      <c r="CT100" s="18">
        <f t="shared" si="254"/>
        <v>-4.8216330210752218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9.7514584179124952</v>
      </c>
      <c r="C101" s="18">
        <f t="shared" si="210"/>
        <v>-18.298890811947878</v>
      </c>
      <c r="D101" s="18">
        <f t="shared" si="210"/>
        <v>7.5278769669544943</v>
      </c>
      <c r="E101" s="18">
        <f t="shared" si="210"/>
        <v>5.0694127195318961</v>
      </c>
      <c r="F101" s="18">
        <f t="shared" si="211"/>
        <v>4.1807002648815095</v>
      </c>
      <c r="H101" s="18">
        <f t="shared" si="212"/>
        <v>5.8825910220337674</v>
      </c>
      <c r="I101" s="18">
        <f t="shared" si="213"/>
        <v>4.3533568953706192</v>
      </c>
      <c r="J101" s="18">
        <f t="shared" si="214"/>
        <v>8.1790831025215773</v>
      </c>
      <c r="L101" t="str">
        <f t="shared" si="255"/>
        <v>63 Community and civil enforcement occupations</v>
      </c>
      <c r="M101" s="18">
        <f t="shared" si="215"/>
        <v>4.7242972003245676</v>
      </c>
      <c r="N101" s="18">
        <f t="shared" si="215"/>
        <v>4.4140813460362693</v>
      </c>
      <c r="O101" s="18">
        <f t="shared" si="215"/>
        <v>0.69332371992087971</v>
      </c>
      <c r="P101" s="18">
        <f t="shared" si="215"/>
        <v>5.4098009977365136</v>
      </c>
      <c r="Q101" s="18">
        <f t="shared" si="216"/>
        <v>3.8510218750796632</v>
      </c>
      <c r="S101" s="18">
        <f t="shared" si="217"/>
        <v>3.8135927171326411</v>
      </c>
      <c r="T101" s="18">
        <f t="shared" si="218"/>
        <v>3.4207753493619597</v>
      </c>
      <c r="U101" s="18">
        <f t="shared" si="219"/>
        <v>6.0376024405522921</v>
      </c>
      <c r="W101" t="str">
        <f t="shared" si="256"/>
        <v>63 Community and civil enforcement occupations</v>
      </c>
      <c r="X101" s="18">
        <f t="shared" si="220"/>
        <v>-0.19458193586783246</v>
      </c>
      <c r="Y101" s="18">
        <f t="shared" si="220"/>
        <v>15.212353364332266</v>
      </c>
      <c r="Z101" s="18">
        <f t="shared" si="220"/>
        <v>0.59333770988949652</v>
      </c>
      <c r="AA101" s="18">
        <f t="shared" si="220"/>
        <v>2.5066748510127468</v>
      </c>
      <c r="AB101" s="18">
        <f t="shared" si="221"/>
        <v>2.6518220557365524</v>
      </c>
      <c r="AD101" s="18">
        <f t="shared" si="222"/>
        <v>1.8648859837584242</v>
      </c>
      <c r="AE101" s="18">
        <f t="shared" si="223"/>
        <v>3.7877236591887575</v>
      </c>
      <c r="AF101" s="18">
        <f t="shared" si="224"/>
        <v>4.9562008071541985</v>
      </c>
      <c r="AH101" t="str">
        <f t="shared" si="257"/>
        <v>63 Community and civil enforcement occupations</v>
      </c>
      <c r="AI101" s="18">
        <f t="shared" si="225"/>
        <v>-1.4273200890611348</v>
      </c>
      <c r="AJ101" s="18">
        <f t="shared" si="225"/>
        <v>32.760819856184376</v>
      </c>
      <c r="AK101" s="18">
        <f t="shared" si="225"/>
        <v>-4.4921196909812666</v>
      </c>
      <c r="AL101" s="18">
        <f t="shared" si="225"/>
        <v>2.5499900968827038</v>
      </c>
      <c r="AM101" s="18">
        <f t="shared" si="226"/>
        <v>1.92691661926645</v>
      </c>
      <c r="AO101" s="18">
        <f t="shared" si="227"/>
        <v>0.14674016959086433</v>
      </c>
      <c r="AP101" s="18">
        <f t="shared" si="228"/>
        <v>2.8401836940525449</v>
      </c>
      <c r="AQ101" s="18">
        <f t="shared" si="229"/>
        <v>2.939676610191122</v>
      </c>
      <c r="AS101" t="str">
        <f t="shared" si="258"/>
        <v>63 Community and civil enforcement occupations</v>
      </c>
      <c r="AT101" s="18">
        <f t="shared" si="230"/>
        <v>-4.3659304512031261</v>
      </c>
      <c r="AU101" s="18">
        <f t="shared" si="230"/>
        <v>28.356774304169939</v>
      </c>
      <c r="AV101" s="18">
        <f t="shared" si="230"/>
        <v>-5.2783280564574824</v>
      </c>
      <c r="AW101" s="18">
        <f t="shared" si="230"/>
        <v>0.97983635676073266</v>
      </c>
      <c r="AX101" s="18">
        <f t="shared" si="231"/>
        <v>0.47621400487614096</v>
      </c>
      <c r="AZ101" s="18">
        <f t="shared" si="232"/>
        <v>-1.1508604091292285</v>
      </c>
      <c r="BA101" s="18">
        <f t="shared" si="233"/>
        <v>2.8797359692692037</v>
      </c>
      <c r="BB101" s="18">
        <f t="shared" si="234"/>
        <v>2.128419386515179</v>
      </c>
      <c r="BD101" t="str">
        <f t="shared" si="259"/>
        <v>63 Community and civil enforcement occupations</v>
      </c>
      <c r="BE101" s="18">
        <f t="shared" si="235"/>
        <v>-4.2973882698520871</v>
      </c>
      <c r="BF101" s="18">
        <f t="shared" si="235"/>
        <v>35.495839938397047</v>
      </c>
      <c r="BG101" s="18">
        <f t="shared" si="235"/>
        <v>-7.9437045374983084</v>
      </c>
      <c r="BH101" s="18">
        <f t="shared" si="235"/>
        <v>1.5645295943648829</v>
      </c>
      <c r="BI101" s="18">
        <f t="shared" si="236"/>
        <v>0.28266755511148212</v>
      </c>
      <c r="BK101" s="18">
        <f t="shared" si="237"/>
        <v>-1.7092748981970884</v>
      </c>
      <c r="BL101" s="18">
        <f t="shared" si="238"/>
        <v>1.63019667779567</v>
      </c>
      <c r="BM101" s="18">
        <f t="shared" si="239"/>
        <v>0.30430291495440187</v>
      </c>
      <c r="BO101" t="str">
        <f t="shared" si="260"/>
        <v>63 Community and civil enforcement occupations</v>
      </c>
      <c r="BP101" s="18">
        <f t="shared" si="240"/>
        <v>0.46722311188660548</v>
      </c>
      <c r="BQ101" s="18">
        <f t="shared" si="240"/>
        <v>15.209643421364682</v>
      </c>
      <c r="BR101" s="18">
        <f t="shared" si="240"/>
        <v>-5.3016783271559671</v>
      </c>
      <c r="BS101" s="18">
        <f t="shared" si="240"/>
        <v>0.8363139108376938</v>
      </c>
      <c r="BT101" s="18">
        <f t="shared" si="241"/>
        <v>-0.29645130859201618</v>
      </c>
      <c r="BV101" s="18">
        <f t="shared" si="242"/>
        <v>-1.2526608899404379</v>
      </c>
      <c r="BW101" s="18">
        <f t="shared" si="243"/>
        <v>2.0967410995549773</v>
      </c>
      <c r="BX101" s="18">
        <f t="shared" si="244"/>
        <v>1.1826220594937764</v>
      </c>
      <c r="BZ101" t="str">
        <f t="shared" si="261"/>
        <v>63 Community and civil enforcement occupations</v>
      </c>
      <c r="CA101" s="18">
        <f t="shared" si="245"/>
        <v>-0.14494917904589455</v>
      </c>
      <c r="CB101" s="18">
        <f t="shared" si="245"/>
        <v>22.819688854248319</v>
      </c>
      <c r="CC101" s="18">
        <f t="shared" si="245"/>
        <v>-7.708497235352163</v>
      </c>
      <c r="CD101" s="18">
        <f t="shared" si="245"/>
        <v>-1.6499031373022666</v>
      </c>
      <c r="CE101" s="18">
        <f t="shared" si="246"/>
        <v>-2.2365472575854195</v>
      </c>
      <c r="CG101" s="18">
        <f t="shared" si="247"/>
        <v>-3.7123840504258987</v>
      </c>
      <c r="CH101" s="18">
        <f t="shared" si="248"/>
        <v>1.6012438651634264</v>
      </c>
      <c r="CI101" s="18">
        <f t="shared" si="249"/>
        <v>-1.1868020366575416</v>
      </c>
      <c r="CK101" t="str">
        <f t="shared" si="262"/>
        <v>63 Community and civil enforcement occupations</v>
      </c>
      <c r="CL101" s="18">
        <f t="shared" si="250"/>
        <v>-9.7592110318204242</v>
      </c>
      <c r="CM101" s="18">
        <f t="shared" si="250"/>
        <v>45.347041938460329</v>
      </c>
      <c r="CN101" s="18">
        <f t="shared" si="250"/>
        <v>-21.426918782949077</v>
      </c>
      <c r="CO101" s="18">
        <f t="shared" si="250"/>
        <v>-5.8890555760224172</v>
      </c>
      <c r="CP101" s="18">
        <f t="shared" si="251"/>
        <v>-8.5995093255058386</v>
      </c>
      <c r="CR101" s="18">
        <f t="shared" si="252"/>
        <v>-11.382801600551129</v>
      </c>
      <c r="CS101" s="18">
        <f t="shared" si="253"/>
        <v>0.5574005610244237</v>
      </c>
      <c r="CT101" s="18">
        <f t="shared" si="254"/>
        <v>-8.8235867824735141</v>
      </c>
    </row>
    <row r="102" spans="1:98" x14ac:dyDescent="0.2">
      <c r="A102" t="str">
        <f t="shared" si="209"/>
        <v>71 Sales occupations</v>
      </c>
      <c r="B102" s="18">
        <f t="shared" si="210"/>
        <v>4.3923181240914655</v>
      </c>
      <c r="C102" s="18">
        <f t="shared" si="210"/>
        <v>-11.883586431668702</v>
      </c>
      <c r="D102" s="18">
        <f t="shared" si="210"/>
        <v>4.9009131632112624</v>
      </c>
      <c r="E102" s="18">
        <f t="shared" si="210"/>
        <v>4.3987193044127126</v>
      </c>
      <c r="F102" s="18">
        <f t="shared" si="211"/>
        <v>3.4532298797698591</v>
      </c>
      <c r="H102" s="18">
        <f t="shared" si="212"/>
        <v>4.5658495583971392</v>
      </c>
      <c r="I102" s="18">
        <f t="shared" si="213"/>
        <v>3.3776504788148642</v>
      </c>
      <c r="J102" s="18">
        <f t="shared" si="214"/>
        <v>6.5760921624688162</v>
      </c>
      <c r="L102" t="str">
        <f t="shared" si="255"/>
        <v>71 Sales occupations</v>
      </c>
      <c r="M102" s="18">
        <f t="shared" si="215"/>
        <v>7.1877586003381566</v>
      </c>
      <c r="N102" s="18">
        <f t="shared" si="215"/>
        <v>-1.8648282611423594</v>
      </c>
      <c r="O102" s="18">
        <f t="shared" si="215"/>
        <v>6.732073462644883</v>
      </c>
      <c r="P102" s="18">
        <f t="shared" si="215"/>
        <v>5.7815643761879976</v>
      </c>
      <c r="Q102" s="18">
        <f t="shared" si="216"/>
        <v>5.5814092773428747</v>
      </c>
      <c r="S102" s="18">
        <f t="shared" si="217"/>
        <v>6.0974564609433735</v>
      </c>
      <c r="T102" s="18">
        <f t="shared" si="218"/>
        <v>3.7932950299498502</v>
      </c>
      <c r="U102" s="18">
        <f t="shared" si="219"/>
        <v>8.0128038466928295</v>
      </c>
      <c r="W102" t="str">
        <f t="shared" si="256"/>
        <v>71 Sales occupations</v>
      </c>
      <c r="X102" s="18">
        <f t="shared" si="220"/>
        <v>-0.98143912403132472</v>
      </c>
      <c r="Y102" s="18">
        <f t="shared" si="220"/>
        <v>12.61020023054391</v>
      </c>
      <c r="Z102" s="18">
        <f t="shared" si="220"/>
        <v>2.2516365836173335</v>
      </c>
      <c r="AA102" s="18">
        <f t="shared" si="220"/>
        <v>2.8258905635284659</v>
      </c>
      <c r="AB102" s="18">
        <f t="shared" si="221"/>
        <v>3.2308769237952006</v>
      </c>
      <c r="AD102" s="18">
        <f t="shared" si="222"/>
        <v>2.6341151217679437</v>
      </c>
      <c r="AE102" s="18">
        <f t="shared" si="223"/>
        <v>3.4069830153169001</v>
      </c>
      <c r="AF102" s="18">
        <f t="shared" si="224"/>
        <v>5.1696640694989027</v>
      </c>
      <c r="AH102" t="str">
        <f t="shared" si="257"/>
        <v>71 Sales occupations</v>
      </c>
      <c r="AI102" s="18">
        <f t="shared" si="225"/>
        <v>-0.92769371700894832</v>
      </c>
      <c r="AJ102" s="18">
        <f t="shared" si="225"/>
        <v>15.931023404485799</v>
      </c>
      <c r="AK102" s="18">
        <f t="shared" si="225"/>
        <v>1.1318048883590448</v>
      </c>
      <c r="AL102" s="18">
        <f t="shared" si="225"/>
        <v>2.5871229950677366</v>
      </c>
      <c r="AM102" s="18">
        <f t="shared" si="226"/>
        <v>2.9136390621034236</v>
      </c>
      <c r="AO102" s="18">
        <f t="shared" si="227"/>
        <v>2.0997047759541143</v>
      </c>
      <c r="AP102" s="18">
        <f t="shared" si="228"/>
        <v>3.2331707488522543</v>
      </c>
      <c r="AQ102" s="18">
        <f t="shared" si="229"/>
        <v>4.6502927689793472</v>
      </c>
      <c r="AS102" t="str">
        <f t="shared" si="258"/>
        <v>71 Sales occupations</v>
      </c>
      <c r="AT102" s="18">
        <f t="shared" si="230"/>
        <v>-1.9285994629699932</v>
      </c>
      <c r="AU102" s="18">
        <f t="shared" si="230"/>
        <v>11.404409743959775</v>
      </c>
      <c r="AV102" s="18">
        <f t="shared" si="230"/>
        <v>7.7979989224052915E-2</v>
      </c>
      <c r="AW102" s="18">
        <f t="shared" si="230"/>
        <v>2.4077422808295612</v>
      </c>
      <c r="AX102" s="18">
        <f t="shared" si="231"/>
        <v>2.2104227387881981</v>
      </c>
      <c r="AZ102" s="18">
        <f t="shared" si="232"/>
        <v>1.6251901848409966</v>
      </c>
      <c r="BA102" s="18">
        <f t="shared" si="233"/>
        <v>2.7881721329860776</v>
      </c>
      <c r="BB102" s="18">
        <f t="shared" si="234"/>
        <v>3.9350852792615409</v>
      </c>
      <c r="BD102" t="str">
        <f t="shared" si="259"/>
        <v>71 Sales occupations</v>
      </c>
      <c r="BE102" s="18">
        <f t="shared" si="235"/>
        <v>0.22098276469977307</v>
      </c>
      <c r="BF102" s="18">
        <f t="shared" si="235"/>
        <v>-0.6441392964479653</v>
      </c>
      <c r="BG102" s="18">
        <f t="shared" si="235"/>
        <v>0.64202316117920599</v>
      </c>
      <c r="BH102" s="18">
        <f t="shared" si="235"/>
        <v>-5.6862640024579747E-3</v>
      </c>
      <c r="BI102" s="18">
        <f t="shared" si="236"/>
        <v>0.15616980416479631</v>
      </c>
      <c r="BK102" s="18">
        <f t="shared" si="237"/>
        <v>0.20975237988947182</v>
      </c>
      <c r="BL102" s="18">
        <f t="shared" si="238"/>
        <v>2.5024972087466901</v>
      </c>
      <c r="BM102" s="18">
        <f t="shared" si="239"/>
        <v>2.6515657111269908</v>
      </c>
      <c r="BO102" t="str">
        <f t="shared" si="260"/>
        <v>71 Sales occupations</v>
      </c>
      <c r="BP102" s="18">
        <f t="shared" si="240"/>
        <v>-1.605299441824215</v>
      </c>
      <c r="BQ102" s="18">
        <f t="shared" si="240"/>
        <v>-12.46367687560288</v>
      </c>
      <c r="BR102" s="18">
        <f t="shared" si="240"/>
        <v>0.66528620690067264</v>
      </c>
      <c r="BS102" s="18">
        <f t="shared" si="240"/>
        <v>-1.4887979634183091</v>
      </c>
      <c r="BT102" s="18">
        <f t="shared" si="241"/>
        <v>-1.5501187295242969</v>
      </c>
      <c r="BV102" s="18">
        <f t="shared" si="242"/>
        <v>-0.77594080162112222</v>
      </c>
      <c r="BW102" s="18">
        <f t="shared" si="243"/>
        <v>2.6026446700237571</v>
      </c>
      <c r="BX102" s="18">
        <f t="shared" si="244"/>
        <v>2.0707000868077641</v>
      </c>
      <c r="BZ102" t="str">
        <f t="shared" si="261"/>
        <v>71 Sales occupations</v>
      </c>
      <c r="CA102" s="18">
        <f t="shared" si="245"/>
        <v>-2.9324394058840686</v>
      </c>
      <c r="CB102" s="18">
        <f t="shared" si="245"/>
        <v>-8.8472030389019967</v>
      </c>
      <c r="CC102" s="18">
        <f t="shared" si="245"/>
        <v>-4.0825560713423688</v>
      </c>
      <c r="CD102" s="18">
        <f t="shared" si="245"/>
        <v>-8.078833342096214</v>
      </c>
      <c r="CE102" s="18">
        <f t="shared" si="246"/>
        <v>-6.8970742570793275</v>
      </c>
      <c r="CG102" s="18">
        <f t="shared" si="247"/>
        <v>-6.765592024591105</v>
      </c>
      <c r="CH102" s="18">
        <f t="shared" si="248"/>
        <v>1.4911245658918659</v>
      </c>
      <c r="CI102" s="18">
        <f t="shared" si="249"/>
        <v>-3.366977304769081</v>
      </c>
      <c r="CK102" t="str">
        <f t="shared" si="262"/>
        <v>71 Sales occupations</v>
      </c>
      <c r="CL102" s="18">
        <f t="shared" si="250"/>
        <v>-6.9816801938764055</v>
      </c>
      <c r="CM102" s="18">
        <f t="shared" si="250"/>
        <v>2.2359820605550862</v>
      </c>
      <c r="CN102" s="18">
        <f t="shared" si="250"/>
        <v>-10.86032390914462</v>
      </c>
      <c r="CO102" s="18">
        <f t="shared" si="250"/>
        <v>-6.3732435891366794</v>
      </c>
      <c r="CP102" s="18">
        <f t="shared" si="251"/>
        <v>-7.2908870502728647</v>
      </c>
      <c r="CR102" s="18">
        <f t="shared" si="252"/>
        <v>-7.8934880706694299</v>
      </c>
      <c r="CS102" s="18">
        <f t="shared" si="253"/>
        <v>0.87908860548866485</v>
      </c>
      <c r="CT102" s="18">
        <f t="shared" si="254"/>
        <v>-5.4476297412387247</v>
      </c>
    </row>
    <row r="103" spans="1:98" x14ac:dyDescent="0.2">
      <c r="A103" t="str">
        <f t="shared" si="209"/>
        <v>72 Customer service occupations</v>
      </c>
      <c r="B103" s="18">
        <f t="shared" si="210"/>
        <v>8.0150534018003317</v>
      </c>
      <c r="C103" s="18">
        <f t="shared" si="210"/>
        <v>4.1160930119553463</v>
      </c>
      <c r="D103" s="18">
        <f t="shared" si="210"/>
        <v>11.061003856755459</v>
      </c>
      <c r="E103" s="18">
        <f t="shared" si="210"/>
        <v>6.2393340267410613</v>
      </c>
      <c r="F103" s="18">
        <f t="shared" si="211"/>
        <v>7.5873479014541889</v>
      </c>
      <c r="H103" s="18">
        <f t="shared" si="212"/>
        <v>7.8228378180718039</v>
      </c>
      <c r="I103" s="18">
        <f t="shared" si="213"/>
        <v>4.2577658354059134</v>
      </c>
      <c r="J103" s="18">
        <f t="shared" si="214"/>
        <v>9.6165540234202762</v>
      </c>
      <c r="L103" t="str">
        <f t="shared" si="255"/>
        <v>72 Customer service occupations</v>
      </c>
      <c r="M103" s="18">
        <f t="shared" si="215"/>
        <v>10.402503498815886</v>
      </c>
      <c r="N103" s="18">
        <f t="shared" si="215"/>
        <v>5.2250909138537027</v>
      </c>
      <c r="O103" s="18">
        <f t="shared" si="215"/>
        <v>7.7951269447273708</v>
      </c>
      <c r="P103" s="18">
        <f t="shared" si="215"/>
        <v>5.8240635765466564</v>
      </c>
      <c r="Q103" s="18">
        <f t="shared" si="216"/>
        <v>6.3983653639458238</v>
      </c>
      <c r="S103" s="18">
        <f t="shared" si="217"/>
        <v>6.4770471996650425</v>
      </c>
      <c r="T103" s="18">
        <f t="shared" si="218"/>
        <v>4.0386289313571577</v>
      </c>
      <c r="U103" s="18">
        <f t="shared" si="219"/>
        <v>8.4461978238920423</v>
      </c>
      <c r="W103" t="str">
        <f t="shared" si="256"/>
        <v>72 Customer service occupations</v>
      </c>
      <c r="X103" s="18">
        <f t="shared" si="220"/>
        <v>3.2853567802353822</v>
      </c>
      <c r="Y103" s="18">
        <f t="shared" si="220"/>
        <v>19.020667431790315</v>
      </c>
      <c r="Z103" s="18">
        <f t="shared" si="220"/>
        <v>3.7032576391004879</v>
      </c>
      <c r="AA103" s="18">
        <f t="shared" si="220"/>
        <v>2.9826127127080992</v>
      </c>
      <c r="AB103" s="18">
        <f t="shared" si="221"/>
        <v>4.1451295933771393</v>
      </c>
      <c r="AD103" s="18">
        <f t="shared" si="222"/>
        <v>3.2222695362154274</v>
      </c>
      <c r="AE103" s="18">
        <f t="shared" si="223"/>
        <v>3.5134197441090365</v>
      </c>
      <c r="AF103" s="18">
        <f t="shared" si="224"/>
        <v>5.6722395510340862</v>
      </c>
      <c r="AH103" t="str">
        <f t="shared" si="257"/>
        <v>72 Customer service occupations</v>
      </c>
      <c r="AI103" s="18">
        <f t="shared" si="225"/>
        <v>1.9492085697607964</v>
      </c>
      <c r="AJ103" s="18">
        <f t="shared" si="225"/>
        <v>25.756112645513319</v>
      </c>
      <c r="AK103" s="18">
        <f t="shared" si="225"/>
        <v>3.5706178180009429</v>
      </c>
      <c r="AL103" s="18">
        <f t="shared" si="225"/>
        <v>3.2246572319651889</v>
      </c>
      <c r="AM103" s="18">
        <f t="shared" si="226"/>
        <v>4.6156486243127404</v>
      </c>
      <c r="AO103" s="18">
        <f t="shared" si="227"/>
        <v>3.3398488336076504</v>
      </c>
      <c r="AP103" s="18">
        <f t="shared" si="228"/>
        <v>3.6043675167865663</v>
      </c>
      <c r="AQ103" s="18">
        <f t="shared" si="229"/>
        <v>5.8245797428492008</v>
      </c>
      <c r="AS103" t="str">
        <f t="shared" si="258"/>
        <v>72 Customer service occupations</v>
      </c>
      <c r="AT103" s="18">
        <f t="shared" si="230"/>
        <v>4.2767219377638499</v>
      </c>
      <c r="AU103" s="18">
        <f t="shared" si="230"/>
        <v>7.3408363356429307</v>
      </c>
      <c r="AV103" s="18">
        <f t="shared" si="230"/>
        <v>4.4111071520353429</v>
      </c>
      <c r="AW103" s="18">
        <f t="shared" si="230"/>
        <v>1.5956236502391308</v>
      </c>
      <c r="AX103" s="18">
        <f t="shared" si="231"/>
        <v>2.8201019968272067</v>
      </c>
      <c r="AZ103" s="18">
        <f t="shared" si="232"/>
        <v>2.5255798186626599</v>
      </c>
      <c r="BA103" s="18">
        <f t="shared" si="233"/>
        <v>3.0681396492514779</v>
      </c>
      <c r="BB103" s="18">
        <f t="shared" si="234"/>
        <v>4.8238677979953737</v>
      </c>
      <c r="BD103" t="str">
        <f t="shared" si="259"/>
        <v>72 Customer service occupations</v>
      </c>
      <c r="BE103" s="18">
        <f t="shared" si="235"/>
        <v>5.6612309622566803</v>
      </c>
      <c r="BF103" s="18">
        <f t="shared" si="235"/>
        <v>-1.1795504574609428</v>
      </c>
      <c r="BG103" s="18">
        <f t="shared" si="235"/>
        <v>3.2595732255549903</v>
      </c>
      <c r="BH103" s="18">
        <f t="shared" si="235"/>
        <v>1.1693511696772463</v>
      </c>
      <c r="BI103" s="18">
        <f t="shared" si="236"/>
        <v>1.6685796506915596</v>
      </c>
      <c r="BK103" s="18">
        <f t="shared" si="237"/>
        <v>1.8613478178462595</v>
      </c>
      <c r="BL103" s="18">
        <f t="shared" si="238"/>
        <v>2.6884386801478311</v>
      </c>
      <c r="BM103" s="18">
        <f t="shared" si="239"/>
        <v>4.0249712289642581</v>
      </c>
      <c r="BO103" t="str">
        <f t="shared" si="260"/>
        <v>72 Customer service occupations</v>
      </c>
      <c r="BP103" s="18">
        <f t="shared" si="240"/>
        <v>6.1087251286078947</v>
      </c>
      <c r="BQ103" s="18">
        <f t="shared" si="240"/>
        <v>-11.798189715001506</v>
      </c>
      <c r="BR103" s="18">
        <f t="shared" si="240"/>
        <v>2.7557169046477981</v>
      </c>
      <c r="BS103" s="18">
        <f t="shared" si="240"/>
        <v>-0.25880154822713886</v>
      </c>
      <c r="BT103" s="18">
        <f t="shared" si="241"/>
        <v>-9.7045856103095129E-2</v>
      </c>
      <c r="BV103" s="18">
        <f t="shared" si="242"/>
        <v>0.73608133923397379</v>
      </c>
      <c r="BW103" s="18">
        <f t="shared" si="243"/>
        <v>2.9161097314554851</v>
      </c>
      <c r="BX103" s="18">
        <f t="shared" si="244"/>
        <v>3.4170824678060097</v>
      </c>
      <c r="BZ103" t="str">
        <f t="shared" si="261"/>
        <v>72 Customer service occupations</v>
      </c>
      <c r="CA103" s="18">
        <f t="shared" si="245"/>
        <v>1.7252826325254489</v>
      </c>
      <c r="CB103" s="18">
        <f t="shared" si="245"/>
        <v>-0.46629116390217717</v>
      </c>
      <c r="CC103" s="18">
        <f t="shared" si="245"/>
        <v>-1.0190628839891414</v>
      </c>
      <c r="CD103" s="18">
        <f t="shared" si="245"/>
        <v>-1.3964541225389926</v>
      </c>
      <c r="CE103" s="18">
        <f t="shared" si="246"/>
        <v>-1.2207253796660544</v>
      </c>
      <c r="CG103" s="18">
        <f t="shared" si="247"/>
        <v>-1.2708171928630496</v>
      </c>
      <c r="CH103" s="18">
        <f t="shared" si="248"/>
        <v>1.7920584376962978</v>
      </c>
      <c r="CI103" s="18">
        <f t="shared" si="249"/>
        <v>0.82245222302685939</v>
      </c>
      <c r="CK103" t="str">
        <f t="shared" si="262"/>
        <v>72 Customer service occupations</v>
      </c>
      <c r="CL103" s="18">
        <f t="shared" si="250"/>
        <v>0.65663193364990935</v>
      </c>
      <c r="CM103" s="18">
        <f t="shared" si="250"/>
        <v>19.046648456971838</v>
      </c>
      <c r="CN103" s="18">
        <f t="shared" si="250"/>
        <v>-3.1913684485052607</v>
      </c>
      <c r="CO103" s="18">
        <f t="shared" si="250"/>
        <v>-1.0080936537179785</v>
      </c>
      <c r="CP103" s="18">
        <f t="shared" si="251"/>
        <v>-0.55561218663983114</v>
      </c>
      <c r="CR103" s="18">
        <f t="shared" si="252"/>
        <v>-1.7412687106723834</v>
      </c>
      <c r="CS103" s="18">
        <f t="shared" si="253"/>
        <v>1.6755303803260402</v>
      </c>
      <c r="CT103" s="18">
        <f t="shared" si="254"/>
        <v>0.33486038309358257</v>
      </c>
    </row>
    <row r="104" spans="1:98" x14ac:dyDescent="0.2">
      <c r="A104" t="str">
        <f t="shared" si="209"/>
        <v>81 Process, plant and machine operatives</v>
      </c>
      <c r="B104" s="18">
        <f t="shared" si="210"/>
        <v>7.5237184982306804</v>
      </c>
      <c r="C104" s="18">
        <f t="shared" si="210"/>
        <v>-13.215783542009262</v>
      </c>
      <c r="D104" s="18">
        <f t="shared" si="210"/>
        <v>9.2245597016806578</v>
      </c>
      <c r="E104" s="18">
        <f t="shared" si="210"/>
        <v>8.1287237699677171</v>
      </c>
      <c r="F104" s="18">
        <f t="shared" si="211"/>
        <v>6.9894153865999176</v>
      </c>
      <c r="H104" s="18">
        <f t="shared" si="212"/>
        <v>8.4927753367534322</v>
      </c>
      <c r="I104" s="18">
        <f t="shared" si="213"/>
        <v>5.1472960928958145</v>
      </c>
      <c r="J104" s="18">
        <f t="shared" si="214"/>
        <v>10.578934730915224</v>
      </c>
      <c r="L104" t="str">
        <f t="shared" si="255"/>
        <v>81 Process, plant and machine operatives</v>
      </c>
      <c r="M104" s="18">
        <f t="shared" si="215"/>
        <v>7.7477776820268129</v>
      </c>
      <c r="N104" s="18">
        <f t="shared" si="215"/>
        <v>-14.865668187923253</v>
      </c>
      <c r="O104" s="18">
        <f t="shared" si="215"/>
        <v>11.048994765643073</v>
      </c>
      <c r="P104" s="18">
        <f t="shared" si="215"/>
        <v>6.5024755368112475</v>
      </c>
      <c r="Q104" s="18">
        <f t="shared" si="216"/>
        <v>6.4031982816076471</v>
      </c>
      <c r="S104" s="18">
        <f t="shared" si="217"/>
        <v>7.996913963956831</v>
      </c>
      <c r="T104" s="18">
        <f t="shared" si="218"/>
        <v>4.6663523890123626</v>
      </c>
      <c r="U104" s="18">
        <f t="shared" si="219"/>
        <v>9.9570014157389188</v>
      </c>
      <c r="W104" t="str">
        <f t="shared" si="256"/>
        <v>81 Process, plant and machine operatives</v>
      </c>
      <c r="X104" s="18">
        <f t="shared" si="220"/>
        <v>-1.2879516496976939</v>
      </c>
      <c r="Y104" s="18">
        <f t="shared" si="220"/>
        <v>-3.7037671169105613</v>
      </c>
      <c r="Z104" s="18">
        <f t="shared" si="220"/>
        <v>8.5730224884146047</v>
      </c>
      <c r="AA104" s="18">
        <f t="shared" si="220"/>
        <v>5.2112968833750273</v>
      </c>
      <c r="AB104" s="18">
        <f t="shared" si="221"/>
        <v>5.6641508684294406</v>
      </c>
      <c r="AD104" s="18">
        <f t="shared" si="222"/>
        <v>6.3201446108612558</v>
      </c>
      <c r="AE104" s="18">
        <f t="shared" si="223"/>
        <v>4.6281276395065962</v>
      </c>
      <c r="AF104" s="18">
        <f t="shared" si="224"/>
        <v>8.6660685418848757</v>
      </c>
      <c r="AH104" t="str">
        <f t="shared" si="257"/>
        <v>81 Process, plant and machine operatives</v>
      </c>
      <c r="AI104" s="18">
        <f t="shared" si="225"/>
        <v>-0.81820752344579084</v>
      </c>
      <c r="AJ104" s="18">
        <f t="shared" si="225"/>
        <v>-3.7918342350694578</v>
      </c>
      <c r="AK104" s="18">
        <f t="shared" si="225"/>
        <v>5.8550408782228391</v>
      </c>
      <c r="AL104" s="18">
        <f t="shared" si="225"/>
        <v>3.0758558534614178</v>
      </c>
      <c r="AM104" s="18">
        <f t="shared" si="226"/>
        <v>3.4894781307178713</v>
      </c>
      <c r="AO104" s="18">
        <f t="shared" si="227"/>
        <v>3.9940473978135049</v>
      </c>
      <c r="AP104" s="18">
        <f t="shared" si="228"/>
        <v>3.5067054754800209</v>
      </c>
      <c r="AQ104" s="18">
        <f t="shared" si="229"/>
        <v>6.2317741506762614</v>
      </c>
      <c r="AS104" t="str">
        <f t="shared" si="258"/>
        <v>81 Process, plant and machine operatives</v>
      </c>
      <c r="AT104" s="18">
        <f t="shared" si="230"/>
        <v>-3.1186915504333612</v>
      </c>
      <c r="AU104" s="18">
        <f t="shared" si="230"/>
        <v>-7.0761040636254213</v>
      </c>
      <c r="AV104" s="18">
        <f t="shared" si="230"/>
        <v>4.5202634354592375</v>
      </c>
      <c r="AW104" s="18">
        <f t="shared" si="230"/>
        <v>2.7689512885717305</v>
      </c>
      <c r="AX104" s="18">
        <f t="shared" si="231"/>
        <v>2.6648604084243743</v>
      </c>
      <c r="AZ104" s="18">
        <f t="shared" si="232"/>
        <v>3.3494369839730309</v>
      </c>
      <c r="BA104" s="18">
        <f t="shared" si="233"/>
        <v>3.3989092599551185</v>
      </c>
      <c r="BB104" s="18">
        <f t="shared" si="234"/>
        <v>5.6794884696576009</v>
      </c>
      <c r="BD104" t="str">
        <f t="shared" si="259"/>
        <v>81 Process, plant and machine operatives</v>
      </c>
      <c r="BE104" s="18">
        <f t="shared" si="235"/>
        <v>1.3556868334133831</v>
      </c>
      <c r="BF104" s="18">
        <f t="shared" si="235"/>
        <v>-13.142920147752356</v>
      </c>
      <c r="BG104" s="18">
        <f t="shared" si="235"/>
        <v>3.8223077250117754</v>
      </c>
      <c r="BH104" s="18">
        <f t="shared" si="235"/>
        <v>0.99350617202749181</v>
      </c>
      <c r="BI104" s="18">
        <f t="shared" si="236"/>
        <v>0.91356979107735103</v>
      </c>
      <c r="BK104" s="18">
        <f t="shared" si="237"/>
        <v>1.9277707351595064</v>
      </c>
      <c r="BL104" s="18">
        <f t="shared" si="238"/>
        <v>2.5526843757313733</v>
      </c>
      <c r="BM104" s="18">
        <f t="shared" si="239"/>
        <v>3.9621925463271923</v>
      </c>
      <c r="BO104" t="str">
        <f t="shared" si="260"/>
        <v>81 Process, plant and machine operatives</v>
      </c>
      <c r="BP104" s="18">
        <f t="shared" si="240"/>
        <v>0.64511092822583382</v>
      </c>
      <c r="BQ104" s="18">
        <f t="shared" si="240"/>
        <v>-18.406906218303742</v>
      </c>
      <c r="BR104" s="18">
        <f t="shared" si="240"/>
        <v>3.8885685108068113</v>
      </c>
      <c r="BS104" s="18">
        <f t="shared" si="240"/>
        <v>-0.56469045130110862</v>
      </c>
      <c r="BT104" s="18">
        <f t="shared" si="241"/>
        <v>-0.43225829817566952</v>
      </c>
      <c r="BV104" s="18">
        <f t="shared" si="242"/>
        <v>0.89810447276263972</v>
      </c>
      <c r="BW104" s="18">
        <f t="shared" si="243"/>
        <v>2.6887835898955714</v>
      </c>
      <c r="BX104" s="18">
        <f t="shared" si="244"/>
        <v>3.3207659174414816</v>
      </c>
      <c r="BZ104" t="str">
        <f t="shared" si="261"/>
        <v>81 Process, plant and machine operatives</v>
      </c>
      <c r="CA104" s="18">
        <f t="shared" si="245"/>
        <v>-3.0951471548661291</v>
      </c>
      <c r="CB104" s="18">
        <f t="shared" si="245"/>
        <v>-13.354960204857914</v>
      </c>
      <c r="CC104" s="18">
        <f t="shared" si="245"/>
        <v>-1.4352431843020708</v>
      </c>
      <c r="CD104" s="18">
        <f t="shared" si="245"/>
        <v>-6.9864774415389963</v>
      </c>
      <c r="CE104" s="18">
        <f t="shared" si="246"/>
        <v>-5.7050778631074888</v>
      </c>
      <c r="CG104" s="18">
        <f t="shared" si="247"/>
        <v>-5.17170408120875</v>
      </c>
      <c r="CH104" s="18">
        <f t="shared" si="248"/>
        <v>1.7030226497318779</v>
      </c>
      <c r="CI104" s="18">
        <f t="shared" si="249"/>
        <v>-1.9947612563792072</v>
      </c>
      <c r="CK104" t="str">
        <f t="shared" si="262"/>
        <v>81 Process, plant and machine operatives</v>
      </c>
      <c r="CL104" s="18">
        <f t="shared" si="250"/>
        <v>-9.1180803553596927</v>
      </c>
      <c r="CM104" s="18">
        <f t="shared" si="250"/>
        <v>-11.326543214756269</v>
      </c>
      <c r="CN104" s="18">
        <f t="shared" si="250"/>
        <v>-17.71314975392022</v>
      </c>
      <c r="CO104" s="18">
        <f t="shared" si="250"/>
        <v>-10.045147583556357</v>
      </c>
      <c r="CP104" s="18">
        <f t="shared" si="251"/>
        <v>-12.59359932994567</v>
      </c>
      <c r="CR104" s="18">
        <f t="shared" si="252"/>
        <v>-12.677423123362175</v>
      </c>
      <c r="CS104" s="18">
        <f t="shared" si="253"/>
        <v>0.58944361434216663</v>
      </c>
      <c r="CT104" s="18">
        <f t="shared" si="254"/>
        <v>-9.518505522397291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16.78279623127996</v>
      </c>
      <c r="C105" s="18">
        <f t="shared" si="210"/>
        <v>-25.222489818980964</v>
      </c>
      <c r="D105" s="18">
        <f t="shared" si="210"/>
        <v>9.9847779313995808</v>
      </c>
      <c r="E105" s="18">
        <f t="shared" si="210"/>
        <v>6.1058411139231605</v>
      </c>
      <c r="F105" s="18">
        <f t="shared" si="211"/>
        <v>4.9818392630353259</v>
      </c>
      <c r="H105" s="18">
        <f t="shared" si="212"/>
        <v>7.3833765392997908</v>
      </c>
      <c r="I105" s="18">
        <f t="shared" si="213"/>
        <v>5.2856424181012773</v>
      </c>
      <c r="J105" s="18">
        <f t="shared" si="214"/>
        <v>9.8210869773879281</v>
      </c>
      <c r="L105" t="str">
        <f t="shared" si="255"/>
        <v>82 Transport and mobile machine drivers and operatives</v>
      </c>
      <c r="M105" s="18">
        <f t="shared" si="215"/>
        <v>12.885567197127855</v>
      </c>
      <c r="N105" s="18">
        <f t="shared" si="215"/>
        <v>-19.872720786929598</v>
      </c>
      <c r="O105" s="18">
        <f t="shared" si="215"/>
        <v>9.0419898832309045</v>
      </c>
      <c r="P105" s="18">
        <f t="shared" si="215"/>
        <v>6.1835213618514295</v>
      </c>
      <c r="Q105" s="18">
        <f t="shared" si="216"/>
        <v>5.2010391457978811</v>
      </c>
      <c r="S105" s="18">
        <f t="shared" si="217"/>
        <v>7.1279198012472511</v>
      </c>
      <c r="T105" s="18">
        <f t="shared" si="218"/>
        <v>5.0737993855463959</v>
      </c>
      <c r="U105" s="18">
        <f t="shared" si="219"/>
        <v>9.5159945318316943</v>
      </c>
      <c r="W105" t="str">
        <f t="shared" si="256"/>
        <v>82 Transport and mobile machine drivers and operatives</v>
      </c>
      <c r="X105" s="18">
        <f t="shared" si="220"/>
        <v>6.9417900122627829</v>
      </c>
      <c r="Y105" s="18">
        <f t="shared" si="220"/>
        <v>-2.1300165125111348</v>
      </c>
      <c r="Z105" s="18">
        <f t="shared" si="220"/>
        <v>5.3995577309924547</v>
      </c>
      <c r="AA105" s="18">
        <f t="shared" si="220"/>
        <v>4.1868766147162839</v>
      </c>
      <c r="AB105" s="18">
        <f t="shared" si="221"/>
        <v>4.1563740924177583</v>
      </c>
      <c r="AD105" s="18">
        <f t="shared" si="222"/>
        <v>4.5895453859587487</v>
      </c>
      <c r="AE105" s="18">
        <f t="shared" si="223"/>
        <v>4.6083788381034108</v>
      </c>
      <c r="AF105" s="18">
        <f t="shared" si="224"/>
        <v>7.4197464066414698</v>
      </c>
      <c r="AH105" t="str">
        <f t="shared" si="257"/>
        <v>82 Transport and mobile machine drivers and operatives</v>
      </c>
      <c r="AI105" s="18">
        <f t="shared" si="225"/>
        <v>5.2832479680927635</v>
      </c>
      <c r="AJ105" s="18">
        <f t="shared" si="225"/>
        <v>-6.6182876286681402</v>
      </c>
      <c r="AK105" s="18">
        <f t="shared" si="225"/>
        <v>4.4008726677629229</v>
      </c>
      <c r="AL105" s="18">
        <f t="shared" si="225"/>
        <v>2.6056084353353715</v>
      </c>
      <c r="AM105" s="18">
        <f t="shared" si="226"/>
        <v>2.557716471486704</v>
      </c>
      <c r="AO105" s="18">
        <f t="shared" si="227"/>
        <v>3.2005732386542363</v>
      </c>
      <c r="AP105" s="18">
        <f t="shared" si="228"/>
        <v>4.142276809930201</v>
      </c>
      <c r="AQ105" s="18">
        <f t="shared" si="229"/>
        <v>6.1338556668911748</v>
      </c>
      <c r="AS105" t="str">
        <f t="shared" si="258"/>
        <v>82 Transport and mobile machine drivers and operatives</v>
      </c>
      <c r="AT105" s="18">
        <f t="shared" si="230"/>
        <v>3.3612938364784739</v>
      </c>
      <c r="AU105" s="18">
        <f t="shared" si="230"/>
        <v>-6.0550737288968541</v>
      </c>
      <c r="AV105" s="18">
        <f t="shared" si="230"/>
        <v>3.1194601222458873</v>
      </c>
      <c r="AW105" s="18">
        <f t="shared" si="230"/>
        <v>2.1007349147491583</v>
      </c>
      <c r="AX105" s="18">
        <f t="shared" si="231"/>
        <v>1.8864833739967279</v>
      </c>
      <c r="AZ105" s="18">
        <f t="shared" si="232"/>
        <v>2.4391868160696717</v>
      </c>
      <c r="BA105" s="18">
        <f t="shared" si="233"/>
        <v>3.9796754005083423</v>
      </c>
      <c r="BB105" s="18">
        <f t="shared" si="234"/>
        <v>5.4957687748939721</v>
      </c>
      <c r="BD105" t="str">
        <f t="shared" si="259"/>
        <v>82 Transport and mobile machine drivers and operatives</v>
      </c>
      <c r="BE105" s="18">
        <f t="shared" si="235"/>
        <v>7.6519133875357914</v>
      </c>
      <c r="BF105" s="18">
        <f t="shared" si="235"/>
        <v>-9.5073397070191472</v>
      </c>
      <c r="BG105" s="18">
        <f t="shared" si="235"/>
        <v>3.5089874500041862</v>
      </c>
      <c r="BH105" s="18">
        <f t="shared" si="235"/>
        <v>1.619036373619287</v>
      </c>
      <c r="BI105" s="18">
        <f t="shared" si="236"/>
        <v>1.4678361042230081</v>
      </c>
      <c r="BK105" s="18">
        <f t="shared" si="237"/>
        <v>2.2451543640690685</v>
      </c>
      <c r="BL105" s="18">
        <f t="shared" si="238"/>
        <v>3.3124247792552186</v>
      </c>
      <c r="BM105" s="18">
        <f t="shared" si="239"/>
        <v>4.8182266993827216</v>
      </c>
      <c r="BO105" t="str">
        <f t="shared" si="260"/>
        <v>82 Transport and mobile machine drivers and operatives</v>
      </c>
      <c r="BP105" s="18">
        <f t="shared" si="240"/>
        <v>6.8912536951289516</v>
      </c>
      <c r="BQ105" s="18">
        <f t="shared" si="240"/>
        <v>-17.13586640235274</v>
      </c>
      <c r="BR105" s="18">
        <f t="shared" si="240"/>
        <v>3.6069596346469446</v>
      </c>
      <c r="BS105" s="18">
        <f t="shared" si="240"/>
        <v>0.38019421160155886</v>
      </c>
      <c r="BT105" s="18">
        <f t="shared" si="241"/>
        <v>0.16983820924039161</v>
      </c>
      <c r="BV105" s="18">
        <f t="shared" si="242"/>
        <v>1.4444591103047966</v>
      </c>
      <c r="BW105" s="18">
        <f t="shared" si="243"/>
        <v>3.5111775818920332</v>
      </c>
      <c r="BX105" s="18">
        <f t="shared" si="244"/>
        <v>4.4377949300889119</v>
      </c>
      <c r="BZ105" t="str">
        <f t="shared" si="261"/>
        <v>82 Transport and mobile machine drivers and operatives</v>
      </c>
      <c r="CA105" s="18">
        <f t="shared" si="245"/>
        <v>1.567759583280437</v>
      </c>
      <c r="CB105" s="18">
        <f t="shared" si="245"/>
        <v>-10.78484335980805</v>
      </c>
      <c r="CC105" s="18">
        <f t="shared" si="245"/>
        <v>-2.4222616054935253</v>
      </c>
      <c r="CD105" s="18">
        <f t="shared" si="245"/>
        <v>-3.0328395772587835</v>
      </c>
      <c r="CE105" s="18">
        <f t="shared" si="246"/>
        <v>-3.3470870068210257</v>
      </c>
      <c r="CG105" s="18">
        <f t="shared" si="247"/>
        <v>-2.8297392826384327</v>
      </c>
      <c r="CH105" s="18">
        <f t="shared" si="248"/>
        <v>2.1708841515555521</v>
      </c>
      <c r="CI105" s="18">
        <f t="shared" si="249"/>
        <v>0.19867984969743624</v>
      </c>
      <c r="CK105" t="str">
        <f t="shared" si="262"/>
        <v>82 Transport and mobile machine drivers and operatives</v>
      </c>
      <c r="CL105" s="18">
        <f t="shared" si="250"/>
        <v>3.4597999114223787</v>
      </c>
      <c r="CM105" s="18">
        <f t="shared" si="250"/>
        <v>-8.5790780768807871</v>
      </c>
      <c r="CN105" s="18">
        <f t="shared" si="250"/>
        <v>-9.1418814826598194</v>
      </c>
      <c r="CO105" s="18">
        <f t="shared" si="250"/>
        <v>-7.7623030893773093</v>
      </c>
      <c r="CP105" s="18">
        <f t="shared" si="251"/>
        <v>-8.2466774341069851</v>
      </c>
      <c r="CR105" s="18">
        <f t="shared" si="252"/>
        <v>-8.2244744677777426</v>
      </c>
      <c r="CS105" s="18">
        <f t="shared" si="253"/>
        <v>1.33973394690865</v>
      </c>
      <c r="CT105" s="18">
        <f t="shared" si="254"/>
        <v>-4.5548820288576763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2.7365693589308737</v>
      </c>
      <c r="C106" s="18">
        <f t="shared" si="210"/>
        <v>-21.014751799377549</v>
      </c>
      <c r="D106" s="18">
        <f t="shared" si="210"/>
        <v>42.387588569256394</v>
      </c>
      <c r="E106" s="18">
        <f t="shared" si="210"/>
        <v>10.584671036261749</v>
      </c>
      <c r="F106" s="18">
        <f t="shared" si="211"/>
        <v>17.183373890557373</v>
      </c>
      <c r="H106" s="18">
        <f t="shared" si="212"/>
        <v>20.30601233633633</v>
      </c>
      <c r="I106" s="18">
        <f t="shared" si="213"/>
        <v>13.753680963029979</v>
      </c>
      <c r="J106" s="18">
        <f t="shared" si="214"/>
        <v>22.85292172222162</v>
      </c>
      <c r="L106" t="str">
        <f t="shared" si="255"/>
        <v>91 Elementary trades and related occupations</v>
      </c>
      <c r="M106" s="18">
        <f t="shared" si="215"/>
        <v>6.2913770306903372</v>
      </c>
      <c r="N106" s="18">
        <f t="shared" si="215"/>
        <v>-33.210997758514871</v>
      </c>
      <c r="O106" s="18">
        <f t="shared" si="215"/>
        <v>21.879094038517465</v>
      </c>
      <c r="P106" s="18">
        <f t="shared" si="215"/>
        <v>9.5159012709770785</v>
      </c>
      <c r="Q106" s="18">
        <f t="shared" si="216"/>
        <v>9.7918691101256616</v>
      </c>
      <c r="S106" s="18">
        <f t="shared" si="217"/>
        <v>13.490940099285664</v>
      </c>
      <c r="T106" s="18">
        <f t="shared" si="218"/>
        <v>8.2357543297260971</v>
      </c>
      <c r="U106" s="18">
        <f t="shared" si="219"/>
        <v>15.734209292672086</v>
      </c>
      <c r="W106" t="str">
        <f t="shared" si="256"/>
        <v>91 Elementary trades and related occupations</v>
      </c>
      <c r="X106" s="18">
        <f t="shared" si="220"/>
        <v>-3.8303395671069995</v>
      </c>
      <c r="Y106" s="18">
        <f t="shared" si="220"/>
        <v>-11.177618184857408</v>
      </c>
      <c r="Z106" s="18">
        <f t="shared" si="220"/>
        <v>24.477976007620761</v>
      </c>
      <c r="AA106" s="18">
        <f t="shared" si="220"/>
        <v>4.9583246775982026</v>
      </c>
      <c r="AB106" s="18">
        <f t="shared" si="221"/>
        <v>9.5556094322750695</v>
      </c>
      <c r="AD106" s="18">
        <f t="shared" si="222"/>
        <v>11.098645990147183</v>
      </c>
      <c r="AE106" s="18">
        <f t="shared" si="223"/>
        <v>8.6503234294367015</v>
      </c>
      <c r="AF106" s="18">
        <f t="shared" si="224"/>
        <v>14.191426341535184</v>
      </c>
      <c r="AH106" t="str">
        <f t="shared" si="257"/>
        <v>91 Elementary trades and related occupations</v>
      </c>
      <c r="AI106" s="18">
        <f t="shared" si="225"/>
        <v>-3.2118486495050558</v>
      </c>
      <c r="AJ106" s="18">
        <f t="shared" si="225"/>
        <v>-16.300762146652726</v>
      </c>
      <c r="AK106" s="18">
        <f t="shared" si="225"/>
        <v>21.71982886516648</v>
      </c>
      <c r="AL106" s="18">
        <f t="shared" si="225"/>
        <v>4.5892567576301779</v>
      </c>
      <c r="AM106" s="18">
        <f t="shared" si="226"/>
        <v>8.1496039932497091</v>
      </c>
      <c r="AO106" s="18">
        <f t="shared" si="227"/>
        <v>10.013292420858534</v>
      </c>
      <c r="AP106" s="18">
        <f t="shared" si="228"/>
        <v>7.9494656331228208</v>
      </c>
      <c r="AQ106" s="18">
        <f t="shared" si="229"/>
        <v>13.096425205889606</v>
      </c>
      <c r="AS106" t="str">
        <f t="shared" si="258"/>
        <v>91 Elementary trades and related occupations</v>
      </c>
      <c r="AT106" s="18">
        <f t="shared" si="230"/>
        <v>-3.8173316192276263</v>
      </c>
      <c r="AU106" s="18">
        <f t="shared" si="230"/>
        <v>-8.1402192516847336</v>
      </c>
      <c r="AV106" s="18">
        <f t="shared" si="230"/>
        <v>21.460043344057755</v>
      </c>
      <c r="AW106" s="18">
        <f t="shared" si="230"/>
        <v>4.0904127620157382</v>
      </c>
      <c r="AX106" s="18">
        <f t="shared" si="231"/>
        <v>8.383330406400713</v>
      </c>
      <c r="AZ106" s="18">
        <f t="shared" si="232"/>
        <v>9.5851309809602991</v>
      </c>
      <c r="BA106" s="18">
        <f t="shared" si="233"/>
        <v>7.3189073579301267</v>
      </c>
      <c r="BB106" s="18">
        <f t="shared" si="234"/>
        <v>12.474678438247633</v>
      </c>
      <c r="BD106" t="str">
        <f t="shared" si="259"/>
        <v>91 Elementary trades and related occupations</v>
      </c>
      <c r="BE106" s="18">
        <f t="shared" si="235"/>
        <v>0.66467467557189686</v>
      </c>
      <c r="BF106" s="18">
        <f t="shared" si="235"/>
        <v>-17.733730144678439</v>
      </c>
      <c r="BG106" s="18">
        <f t="shared" si="235"/>
        <v>14.18967780823095</v>
      </c>
      <c r="BH106" s="18">
        <f t="shared" si="235"/>
        <v>2.9787374756839347</v>
      </c>
      <c r="BI106" s="18">
        <f t="shared" si="236"/>
        <v>4.876208826146522</v>
      </c>
      <c r="BK106" s="18">
        <f t="shared" si="237"/>
        <v>6.58775734706607</v>
      </c>
      <c r="BL106" s="18">
        <f t="shared" si="238"/>
        <v>4.459025080732526</v>
      </c>
      <c r="BM106" s="18">
        <f t="shared" si="239"/>
        <v>8.7676659447070584</v>
      </c>
      <c r="BO106" t="str">
        <f t="shared" si="260"/>
        <v>91 Elementary trades and related occupations</v>
      </c>
      <c r="BP106" s="18">
        <f t="shared" si="240"/>
        <v>-0.19281580127205045</v>
      </c>
      <c r="BQ106" s="18">
        <f t="shared" si="240"/>
        <v>-18.266487430559998</v>
      </c>
      <c r="BR106" s="18">
        <f t="shared" si="240"/>
        <v>13.972232263075668</v>
      </c>
      <c r="BS106" s="18">
        <f t="shared" si="240"/>
        <v>1.4565162663518816</v>
      </c>
      <c r="BT106" s="18">
        <f t="shared" si="241"/>
        <v>3.8005562542253513</v>
      </c>
      <c r="BV106" s="18">
        <f t="shared" si="242"/>
        <v>5.4677421314384356</v>
      </c>
      <c r="BW106" s="18">
        <f t="shared" si="243"/>
        <v>4.1163308375387953</v>
      </c>
      <c r="BX106" s="18">
        <f t="shared" si="244"/>
        <v>7.7262039309680342</v>
      </c>
      <c r="BZ106" t="str">
        <f t="shared" si="261"/>
        <v>91 Elementary trades and related occupations</v>
      </c>
      <c r="CA106" s="18">
        <f t="shared" si="245"/>
        <v>-1.9951482655200414</v>
      </c>
      <c r="CB106" s="18">
        <f t="shared" si="245"/>
        <v>-15.301684533695104</v>
      </c>
      <c r="CC106" s="18">
        <f t="shared" si="245"/>
        <v>9.8277496258469821</v>
      </c>
      <c r="CD106" s="18">
        <f t="shared" si="245"/>
        <v>-1.5058549774650931</v>
      </c>
      <c r="CE106" s="18">
        <f t="shared" si="246"/>
        <v>0.94764900994039891</v>
      </c>
      <c r="CG106" s="18">
        <f t="shared" si="247"/>
        <v>2.1357160778078921</v>
      </c>
      <c r="CH106" s="18">
        <f t="shared" si="248"/>
        <v>3.3522284992021589</v>
      </c>
      <c r="CI106" s="18">
        <f t="shared" si="249"/>
        <v>4.7739875580011804</v>
      </c>
      <c r="CK106" t="str">
        <f t="shared" si="262"/>
        <v>91 Elementary trades and related occupations</v>
      </c>
      <c r="CL106" s="18">
        <f t="shared" si="250"/>
        <v>-6.099837055575053</v>
      </c>
      <c r="CM106" s="18">
        <f t="shared" si="250"/>
        <v>-5.7874817940569478</v>
      </c>
      <c r="CN106" s="18">
        <f t="shared" si="250"/>
        <v>4.870871723727288</v>
      </c>
      <c r="CO106" s="18">
        <f t="shared" si="250"/>
        <v>-2.1208794955803523</v>
      </c>
      <c r="CP106" s="18">
        <f t="shared" si="251"/>
        <v>-0.22592179517402222</v>
      </c>
      <c r="CR106" s="18">
        <f t="shared" si="252"/>
        <v>0.15631365741546333</v>
      </c>
      <c r="CS106" s="18">
        <f t="shared" si="253"/>
        <v>2.3893581064350577</v>
      </c>
      <c r="CT106" s="18">
        <f t="shared" si="254"/>
        <v>2.5020360838372113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16.669789257074253</v>
      </c>
      <c r="C107" s="18">
        <f t="shared" si="210"/>
        <v>-14.36568711484335</v>
      </c>
      <c r="D107" s="18">
        <f t="shared" si="210"/>
        <v>5.5656318281435802</v>
      </c>
      <c r="E107" s="18">
        <f t="shared" si="210"/>
        <v>4.8941648441964247</v>
      </c>
      <c r="F107" s="18">
        <f t="shared" si="211"/>
        <v>3.7793310203697139</v>
      </c>
      <c r="H107" s="18">
        <f t="shared" si="212"/>
        <v>5.117511273139197</v>
      </c>
      <c r="I107" s="18">
        <f t="shared" si="213"/>
        <v>3.9533534362415468</v>
      </c>
      <c r="J107" s="18">
        <f t="shared" si="214"/>
        <v>7.3633725007391959</v>
      </c>
      <c r="L107" t="str">
        <f t="shared" ref="L107" si="263">A107</f>
        <v>92 Elementary administration and service occupations</v>
      </c>
      <c r="M107" s="18">
        <f t="shared" si="215"/>
        <v>14.829517595288678</v>
      </c>
      <c r="N107" s="18">
        <f t="shared" si="215"/>
        <v>-6.542850986595095</v>
      </c>
      <c r="O107" s="18">
        <f t="shared" si="215"/>
        <v>6.4578780744578568</v>
      </c>
      <c r="P107" s="18">
        <f t="shared" si="215"/>
        <v>6.6837975750234646</v>
      </c>
      <c r="Q107" s="18">
        <f t="shared" si="216"/>
        <v>5.7347855826152427</v>
      </c>
      <c r="S107" s="18">
        <f t="shared" si="217"/>
        <v>6.6084378544734035</v>
      </c>
      <c r="T107" s="18">
        <f t="shared" si="218"/>
        <v>4.4865883136784523</v>
      </c>
      <c r="U107" s="18">
        <f t="shared" si="219"/>
        <v>8.7988818827644533</v>
      </c>
      <c r="W107" t="str">
        <f t="shared" ref="W107" si="264">A107</f>
        <v>92 Elementary administration and service occupations</v>
      </c>
      <c r="X107" s="18">
        <f t="shared" si="220"/>
        <v>4.7248049975351591</v>
      </c>
      <c r="Y107" s="18">
        <f t="shared" si="220"/>
        <v>8.6711855461656597</v>
      </c>
      <c r="Z107" s="18">
        <f t="shared" si="220"/>
        <v>1.6550382776185701</v>
      </c>
      <c r="AA107" s="18">
        <f t="shared" si="220"/>
        <v>2.5460709423463346</v>
      </c>
      <c r="AB107" s="18">
        <f t="shared" si="221"/>
        <v>2.6382703557050524</v>
      </c>
      <c r="AD107" s="18">
        <f t="shared" si="222"/>
        <v>2.2481956251704904</v>
      </c>
      <c r="AE107" s="18">
        <f t="shared" si="223"/>
        <v>3.8729029558655093</v>
      </c>
      <c r="AF107" s="18">
        <f t="shared" si="224"/>
        <v>5.2812728259050701</v>
      </c>
      <c r="AH107" t="str">
        <f t="shared" ref="AH107" si="265">L107</f>
        <v>92 Elementary administration and service occupations</v>
      </c>
      <c r="AI107" s="18">
        <f t="shared" si="225"/>
        <v>5.0655957989934386</v>
      </c>
      <c r="AJ107" s="18">
        <f t="shared" si="225"/>
        <v>8.3605224549143884</v>
      </c>
      <c r="AK107" s="18">
        <f t="shared" si="225"/>
        <v>1.2561716172863058</v>
      </c>
      <c r="AL107" s="18">
        <f t="shared" si="225"/>
        <v>3.014624996381543</v>
      </c>
      <c r="AM107" s="18">
        <f t="shared" si="226"/>
        <v>2.7863552739173292</v>
      </c>
      <c r="AO107" s="18">
        <f t="shared" si="227"/>
        <v>2.425106688913492</v>
      </c>
      <c r="AP107" s="18">
        <f t="shared" si="228"/>
        <v>3.6332749219778249</v>
      </c>
      <c r="AQ107" s="18">
        <f t="shared" si="229"/>
        <v>5.2045327211025505</v>
      </c>
      <c r="AS107" t="str">
        <f t="shared" ref="AS107" si="266">W107</f>
        <v>92 Elementary administration and service occupations</v>
      </c>
      <c r="AT107" s="18">
        <f t="shared" si="230"/>
        <v>2.5560060304024468</v>
      </c>
      <c r="AU107" s="18">
        <f t="shared" si="230"/>
        <v>9.3431775406389139</v>
      </c>
      <c r="AV107" s="18">
        <f t="shared" si="230"/>
        <v>0.96339770861140206</v>
      </c>
      <c r="AW107" s="18">
        <f t="shared" si="230"/>
        <v>3.0333565336730928</v>
      </c>
      <c r="AX107" s="18">
        <f t="shared" si="231"/>
        <v>2.7630232172067171</v>
      </c>
      <c r="AZ107" s="18">
        <f t="shared" si="232"/>
        <v>2.3386973357207852</v>
      </c>
      <c r="BA107" s="18">
        <f t="shared" si="233"/>
        <v>3.6781253991230001</v>
      </c>
      <c r="BB107" s="18">
        <f t="shared" si="234"/>
        <v>5.1818915819689781</v>
      </c>
      <c r="BD107" t="str">
        <f t="shared" ref="BD107" si="267">AH107</f>
        <v>92 Elementary administration and service occupations</v>
      </c>
      <c r="BE107" s="18">
        <f t="shared" si="235"/>
        <v>2.9576049835149831</v>
      </c>
      <c r="BF107" s="18">
        <f t="shared" si="235"/>
        <v>-9.0028141999920273</v>
      </c>
      <c r="BG107" s="18">
        <f t="shared" si="235"/>
        <v>-2.5192004760616116</v>
      </c>
      <c r="BH107" s="18">
        <f t="shared" si="235"/>
        <v>-1.1586946816714794</v>
      </c>
      <c r="BI107" s="18">
        <f t="shared" si="236"/>
        <v>-2.0931662464041656</v>
      </c>
      <c r="BK107" s="18">
        <f t="shared" si="237"/>
        <v>-1.614293421617119</v>
      </c>
      <c r="BL107" s="18">
        <f t="shared" si="238"/>
        <v>2.3688485084356614</v>
      </c>
      <c r="BM107" s="18">
        <f t="shared" si="239"/>
        <v>1.2461520049856123</v>
      </c>
      <c r="BO107" t="str">
        <f t="shared" ref="BO107" si="268">AS107</f>
        <v>92 Elementary administration and service occupations</v>
      </c>
      <c r="BP107" s="18">
        <f t="shared" si="240"/>
        <v>6.0898833557577747</v>
      </c>
      <c r="BQ107" s="18">
        <f t="shared" si="240"/>
        <v>-19.02399124698173</v>
      </c>
      <c r="BR107" s="18">
        <f t="shared" si="240"/>
        <v>0.54805310823013986</v>
      </c>
      <c r="BS107" s="18">
        <f t="shared" si="240"/>
        <v>-0.76584613853912797</v>
      </c>
      <c r="BT107" s="18">
        <f t="shared" si="241"/>
        <v>-1.6153657706593272</v>
      </c>
      <c r="BV107" s="18">
        <f t="shared" si="242"/>
        <v>-0.32979857813830726</v>
      </c>
      <c r="BW107" s="18">
        <f t="shared" si="243"/>
        <v>2.7513893173721549</v>
      </c>
      <c r="BX107" s="18">
        <f t="shared" si="244"/>
        <v>2.5276040376739584</v>
      </c>
      <c r="BZ107" t="str">
        <f t="shared" ref="BZ107" si="269">BD107</f>
        <v>92 Elementary administration and service occupations</v>
      </c>
      <c r="CA107" s="18">
        <f t="shared" si="245"/>
        <v>4.0314648851632606</v>
      </c>
      <c r="CB107" s="18">
        <f t="shared" si="245"/>
        <v>-15.116821067705732</v>
      </c>
      <c r="CC107" s="18">
        <f t="shared" si="245"/>
        <v>-3.7387242051738601</v>
      </c>
      <c r="CD107" s="18">
        <f t="shared" si="245"/>
        <v>-4.1951158650711529</v>
      </c>
      <c r="CE107" s="18">
        <f t="shared" si="246"/>
        <v>-4.7758153729584363</v>
      </c>
      <c r="CG107" s="18">
        <f t="shared" si="247"/>
        <v>-4.0432262457149148</v>
      </c>
      <c r="CH107" s="18">
        <f t="shared" si="248"/>
        <v>1.7949496334156212</v>
      </c>
      <c r="CI107" s="18">
        <f t="shared" si="249"/>
        <v>-1.1220747401897602</v>
      </c>
      <c r="CK107" t="str">
        <f t="shared" ref="CK107" si="270">BO107</f>
        <v>92 Elementary administration and service occupations</v>
      </c>
      <c r="CL107" s="18">
        <f t="shared" si="250"/>
        <v>-4.9129105970887155</v>
      </c>
      <c r="CM107" s="18">
        <f t="shared" si="250"/>
        <v>-3.4116967204968596</v>
      </c>
      <c r="CN107" s="18">
        <f t="shared" si="250"/>
        <v>-11.972541521300052</v>
      </c>
      <c r="CO107" s="18">
        <f t="shared" si="250"/>
        <v>-6.4535273064384331</v>
      </c>
      <c r="CP107" s="18">
        <f t="shared" si="251"/>
        <v>-8.0306547162260937</v>
      </c>
      <c r="CR107" s="18">
        <f t="shared" si="252"/>
        <v>-8.3306119870858559</v>
      </c>
      <c r="CS107" s="18">
        <f t="shared" si="253"/>
        <v>0.91905756639587555</v>
      </c>
      <c r="CT107" s="18">
        <f t="shared" si="254"/>
        <v>-5.6442274561742671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8.8297363798001136</v>
      </c>
      <c r="C109" s="26">
        <f>IF(AND(D$6-C$6 &lt;&gt; 0,C35&lt;&gt;0,D35&lt;&gt;0),(EXP(LN(D35/C35)/(D$6-C$6))-1)*100,0)</f>
        <v>-3.1703337612403071</v>
      </c>
      <c r="D109" s="26">
        <f>IF(AND(E$6-D$6 &lt;&gt; 0,D35&lt;&gt;0,E35&lt;&gt;0),(EXP(LN(E35/D35)/(E$6-D$6))-1)*100,0)</f>
        <v>5.3079523519955707</v>
      </c>
      <c r="E109" s="26">
        <f>IF(AND(F$6-E$6 &lt;&gt; 0,E35&lt;&gt;0,F35&lt;&gt;0),(EXP(LN(F35/E35)/(F$6-E$6))-1)*100,0)</f>
        <v>4.012585964025539</v>
      </c>
      <c r="F109" s="26">
        <f>IF(AND(F$6-C$6 &lt;&gt; 0,C35&lt;&gt;0,F35&lt;&gt;0),(EXP(LN(F35/C35)/(F$6-C$6))-1)*100,0)</f>
        <v>3.9497205107587252</v>
      </c>
      <c r="H109" s="26">
        <f t="shared" ref="H109" si="271">IF($F$6-$D$6 &lt;&gt; 0,(EXP(LN(1+(H72/100))/($F$6-$D$6))-1)*100,0)</f>
        <v>4.4425945695348856</v>
      </c>
      <c r="I109" s="26">
        <f t="shared" ref="I109" si="272">IF(D35&gt;0,((1+(I35/D35))^(1/($F$6-$D$6))-1)*100,0)</f>
        <v>3.5083575310402404</v>
      </c>
      <c r="J109" s="26">
        <f t="shared" ref="J109" si="273">IF($F$6-$D$6 &lt;&gt; 0,(EXP(LN(1+(J72/100))/($F$6-$D$6))-1)*100,0)</f>
        <v>6.5685279572868405</v>
      </c>
      <c r="L109" s="24" t="str">
        <f>L35</f>
        <v>All occupations</v>
      </c>
      <c r="M109" s="26">
        <f>IF(AND(N$6-M$6 &lt;&gt; 0,M35&lt;&gt;0,N35&lt;&gt;0),(EXP(LN(N35/M35)/(N$6-M$6))-1)*100,0)</f>
        <v>9.6593243782576046</v>
      </c>
      <c r="N109" s="26">
        <f>IF(AND(O$6-N$6 &lt;&gt; 0,N35&lt;&gt;0,O35&lt;&gt;0),(EXP(LN(O35/N35)/(O$6-N$6))-1)*100,0)</f>
        <v>-0.52096398806779076</v>
      </c>
      <c r="O109" s="26">
        <f>IF(AND(P$6-O$6 &lt;&gt; 0,O35&lt;&gt;0,P35&lt;&gt;0),(EXP(LN(P35/O35)/(P$6-O$6))-1)*100,0)</f>
        <v>4.985326252671185</v>
      </c>
      <c r="P109" s="26">
        <f>IF(AND(Q$6-P$6 &lt;&gt; 0,P35&lt;&gt;0,Q35&lt;&gt;0),(EXP(LN(Q35/P35)/(Q$6-P$6))-1)*100,0)</f>
        <v>4.071900756015201</v>
      </c>
      <c r="Q109" s="26">
        <f>IF(AND(Q$6-N$6 &lt;&gt; 0,N35&lt;&gt;0,Q35&lt;&gt;0),(EXP(LN(Q35/N35)/(Q$6-N$6))-1)*100,0)</f>
        <v>4.0625203884875338</v>
      </c>
      <c r="S109" s="26">
        <f t="shared" ref="S109" si="274">IF($F$6-$D$6 &lt;&gt; 0,(EXP(LN(1+(S72/100))/($F$6-$D$6))-1)*100,0)</f>
        <v>4.375489460187687</v>
      </c>
      <c r="T109" s="26">
        <f t="shared" ref="T109" si="275">IF(O35&gt;0,((1+(T35/O35))^(1/($F$6-$D$6))-1)*100,0)</f>
        <v>3.6183390171491858</v>
      </c>
      <c r="U109" s="26">
        <f t="shared" ref="U109" si="276">IF($F$6-$D$6 &lt;&gt; 0,(EXP(LN(1+(U72/100))/($F$6-$D$6))-1)*100,0)</f>
        <v>6.5917982893244798</v>
      </c>
      <c r="W109" s="24" t="str">
        <f>W35</f>
        <v>All occupations</v>
      </c>
      <c r="X109" s="26">
        <f>IF(AND(Y$6-X$6 &lt;&gt; 0,X35&lt;&gt;0,Y35&lt;&gt;0),(EXP(LN(Y35/X35)/(Y$6-X$6))-1)*100,0)</f>
        <v>0.7909009085351526</v>
      </c>
      <c r="Y109" s="26">
        <f>IF(AND(Z$6-Y$6 &lt;&gt; 0,Y35&lt;&gt;0,Z35&lt;&gt;0),(EXP(LN(Z35/Y35)/(Z$6-Y$6))-1)*100,0)</f>
        <v>10.819342099038366</v>
      </c>
      <c r="Z109" s="26">
        <f>IF(AND(AA$6-Z$6 &lt;&gt; 0,Z35&lt;&gt;0,AA35&lt;&gt;0),(EXP(LN(AA35/Z35)/(AA$6-Z$6))-1)*100,0)</f>
        <v>1.3709231743016304</v>
      </c>
      <c r="AA109" s="26">
        <f>IF(AND(AB$6-AA$6 &lt;&gt; 0,AA35&lt;&gt;0,AB35&lt;&gt;0),(EXP(LN(AB35/AA35)/(AB$6-AA$6))-1)*100,0)</f>
        <v>1.520618531999518</v>
      </c>
      <c r="AB109" s="26">
        <f>IF(AND(AB$6-Y$6 &lt;&gt; 0,Y35&lt;&gt;0,AB35&lt;&gt;0),(EXP(LN(AB35/Y35)/(AB$6-Y$6))-1)*100,0)</f>
        <v>2.0311591081857872</v>
      </c>
      <c r="AD109" s="26">
        <f t="shared" ref="AD109" si="277">IF($F$6-$D$6 &lt;&gt; 0,(EXP(LN(1+(AD72/100))/($F$6-$D$6))-1)*100,0)</f>
        <v>1.4706955337081551</v>
      </c>
      <c r="AE109" s="26">
        <f t="shared" ref="AE109" si="278">IF(Z35&gt;0,((1+(AE35/Z35))^(1/($F$6-$D$6))-1)*100,0)</f>
        <v>3.2678182345787343</v>
      </c>
      <c r="AF109" s="26">
        <f t="shared" ref="AF109" si="279">IF($F$6-$D$6 &lt;&gt; 0,(EXP(LN(1+(AF72/100))/($F$6-$D$6))-1)*100,0)</f>
        <v>4.2414104119079754</v>
      </c>
      <c r="AH109" s="24" t="str">
        <f>AH35</f>
        <v>All occupations</v>
      </c>
      <c r="AI109" s="26">
        <f>IF(AND(AJ$6-AI$6 &lt;&gt; 0,AI35&lt;&gt;0,AJ35&lt;&gt;0),(EXP(LN(AJ35/AI35)/(AJ$6-AI$6))-1)*100,0)</f>
        <v>-1.1219446049444692</v>
      </c>
      <c r="AJ109" s="26">
        <f>IF(AND(AK$6-AJ$6 &lt;&gt; 0,AJ35&lt;&gt;0,AK35&lt;&gt;0),(EXP(LN(AK35/AJ35)/(AK$6-AJ$6))-1)*100,0)</f>
        <v>11.323140370820939</v>
      </c>
      <c r="AK109" s="26">
        <f>IF(AND(AL$6-AK$6 &lt;&gt; 0,AK35&lt;&gt;0,AL35&lt;&gt;0),(EXP(LN(AL35/AK35)/(AL$6-AK$6))-1)*100,0)</f>
        <v>-0.15573297036578504</v>
      </c>
      <c r="AL109" s="26">
        <f>IF(AND(AM$6-AL$6 &lt;&gt; 0,AL35&lt;&gt;0,AM35&lt;&gt;0),(EXP(LN(AM35/AL35)/(AM$6-AL$6))-1)*100,0)</f>
        <v>1.1677852745074713</v>
      </c>
      <c r="AM109" s="26">
        <f>IF(AND(AM$6-AJ$6 &lt;&gt; 0,AJ35&lt;&gt;0,AM35&lt;&gt;0),(EXP(LN(AM35/AJ35)/(AM$6-AJ$6))-1)*100,0)</f>
        <v>1.3564687474092674</v>
      </c>
      <c r="AO109" s="26">
        <f t="shared" ref="AO109" si="280">IF($F$6-$D$6 &lt;&gt; 0,(EXP(LN(1+(AO72/100))/($F$6-$D$6))-1)*100,0)</f>
        <v>0.72467455310758488</v>
      </c>
      <c r="AP109" s="26">
        <f t="shared" ref="AP109" si="281">IF(AK35&gt;0,((1+(AP35/AK35))^(1/($F$6-$D$6))-1)*100,0)</f>
        <v>2.9898419141640487</v>
      </c>
      <c r="AQ109" s="26">
        <f t="shared" ref="AQ109" si="282">IF($F$6-$D$6 &lt;&gt; 0,(EXP(LN(1+(AQ72/100))/($F$6-$D$6))-1)*100,0)</f>
        <v>3.4781712167018419</v>
      </c>
      <c r="AS109" s="24" t="str">
        <f>AS35</f>
        <v>All occupations</v>
      </c>
      <c r="AT109" s="26">
        <f>IF(AND(AU$6-AT$6 &lt;&gt; 0,AT35&lt;&gt;0,AU35&lt;&gt;0),(EXP(LN(AU35/AT35)/(AU$6-AT$6))-1)*100,0)</f>
        <v>-0.16218199973742076</v>
      </c>
      <c r="AU109" s="26">
        <f>IF(AND(AV$6-AU$6 &lt;&gt; 0,AU35&lt;&gt;0,AV35&lt;&gt;0),(EXP(LN(AV35/AU35)/(AV$6-AU$6))-1)*100,0)</f>
        <v>8.7486162972467252</v>
      </c>
      <c r="AV109" s="26">
        <f>IF(AND(AW$6-AV$6 &lt;&gt; 0,AV35&lt;&gt;0,AW35&lt;&gt;0),(EXP(LN(AW35/AV35)/(AW$6-AV$6))-1)*100,0)</f>
        <v>0.83056863618222732</v>
      </c>
      <c r="AW109" s="26">
        <f>IF(AND(AX$6-AW$6 &lt;&gt; 0,AW35&lt;&gt;0,AX35&lt;&gt;0),(EXP(LN(AX35/AW35)/(AX$6-AW$6))-1)*100,0)</f>
        <v>1.4679107540050307</v>
      </c>
      <c r="AX109" s="26">
        <f>IF(AND(AX$6-AU$6 &lt;&gt; 0,AU35&lt;&gt;0,AX35&lt;&gt;0),(EXP(LN(AX35/AU35)/(AX$6-AU$6))-1)*100,0)</f>
        <v>1.7078561829507288</v>
      </c>
      <c r="AZ109" s="26">
        <f t="shared" ref="AZ109" si="283">IF($F$6-$D$6 &lt;&gt; 0,(EXP(LN(1+(AZ72/100))/($F$6-$D$6))-1)*100,0)</f>
        <v>1.2550170132202387</v>
      </c>
      <c r="BA109" s="26">
        <f t="shared" ref="BA109" si="284">IF(AV35&gt;0,((1+(BA35/AV35))^(1/($F$6-$D$6))-1)*100,0)</f>
        <v>3.0265069636660868</v>
      </c>
      <c r="BB109" s="26">
        <f t="shared" ref="BB109" si="285">IF($F$6-$D$6 &lt;&gt; 0,(EXP(LN(1+(BB72/100))/($F$6-$D$6))-1)*100,0)</f>
        <v>3.878800894497747</v>
      </c>
      <c r="BD109" s="24" t="str">
        <f>BD35</f>
        <v>All occupations</v>
      </c>
      <c r="BE109" s="26">
        <f>IF(AND(BF$6-BE$6 &lt;&gt; 0,BE35&lt;&gt;0,BF35&lt;&gt;0),(EXP(LN(BF35/BE35)/(BF$6-BE$6))-1)*100,0)</f>
        <v>3.1963279463620653</v>
      </c>
      <c r="BF109" s="26">
        <f>IF(AND(BG$6-BF$6 &lt;&gt; 0,BF35&lt;&gt;0,BG35&lt;&gt;0),(EXP(LN(BG35/BF35)/(BG$6-BF$6))-1)*100,0)</f>
        <v>-5.0788467991431769</v>
      </c>
      <c r="BG109" s="26">
        <f>IF(AND(BH$6-BG$6 &lt;&gt; 0,BG35&lt;&gt;0,BH35&lt;&gt;0),(EXP(LN(BH35/BG35)/(BH$6-BG$6))-1)*100,0)</f>
        <v>0.80396357101624183</v>
      </c>
      <c r="BH109" s="26">
        <f>IF(AND(BI$6-BH$6 &lt;&gt; 0,BH35&lt;&gt;0,BI35&lt;&gt;0),(EXP(LN(BI35/BH35)/(BI$6-BH$6))-1)*100,0)</f>
        <v>0.11800730382283131</v>
      </c>
      <c r="BI109" s="26">
        <f>IF(AND(BI$6-BF$6 &lt;&gt; 0,BF35&lt;&gt;0,BI35&lt;&gt;0),(EXP(LN(BI35/BF35)/(BI$6-BF$6))-1)*100,0)</f>
        <v>-1.8273722278361326E-3</v>
      </c>
      <c r="BK109" s="26">
        <f t="shared" ref="BK109" si="286">IF($F$6-$D$6 &lt;&gt; 0,(EXP(LN(1+(BK72/100))/($F$6-$D$6))-1)*100,0)</f>
        <v>0.34613917000680949</v>
      </c>
      <c r="BL109" s="26">
        <f t="shared" ref="BL109" si="287">IF(BG35&gt;0,((1+(BL35/BG35))^(1/($F$6-$D$6))-1)*100,0)</f>
        <v>2.5730687308673561</v>
      </c>
      <c r="BM109" s="26">
        <f t="shared" ref="BM109" si="288">IF($F$6-$D$6 &lt;&gt; 0,(EXP(LN(1+(BM72/100))/($F$6-$D$6))-1)*100,0)</f>
        <v>2.8174564789846812</v>
      </c>
      <c r="BO109" s="24" t="str">
        <f>BO35</f>
        <v>All occupations</v>
      </c>
      <c r="BP109" s="26">
        <f>IF(AND(BQ$6-BP$6 &lt;&gt; 0,BP35&lt;&gt;0,BQ35&lt;&gt;0),(EXP(LN(BQ35/BP35)/(BQ$6-BP$6))-1)*100,0)</f>
        <v>2.3753398478953969</v>
      </c>
      <c r="BQ109" s="26">
        <f>IF(AND(BR$6-BQ$6 &lt;&gt; 0,BQ35&lt;&gt;0,BR35&lt;&gt;0),(EXP(LN(BR35/BQ35)/(BR$6-BQ$6))-1)*100,0)</f>
        <v>-14.003333792644435</v>
      </c>
      <c r="BR109" s="26">
        <f>IF(AND(BS$6-BR$6 &lt;&gt; 0,BR35&lt;&gt;0,BS35&lt;&gt;0),(EXP(LN(BS35/BR35)/(BS$6-BR$6))-1)*100,0)</f>
        <v>1.1595172808485543</v>
      </c>
      <c r="BS109" s="26">
        <f>IF(AND(BT$6-BS$6 &lt;&gt; 0,BS35&lt;&gt;0,BT35&lt;&gt;0),(EXP(LN(BT35/BS35)/(BT$6-BS$6))-1)*100,0)</f>
        <v>-1.1393466071234593</v>
      </c>
      <c r="BT109" s="26">
        <f>IF(AND(BT$6-BQ$6 &lt;&gt; 0,BQ35&lt;&gt;0,BT35&lt;&gt;0),(EXP(LN(BT35/BQ35)/(BT$6-BQ$6))-1)*100,0)</f>
        <v>-1.2904021395859222</v>
      </c>
      <c r="BV109" s="26">
        <f t="shared" ref="BV109" si="289">IF($F$6-$D$6 &lt;&gt; 0,(EXP(LN(1+(BV72/100))/($F$6-$D$6))-1)*100,0)</f>
        <v>-0.37892272741378852</v>
      </c>
      <c r="BW109" s="26">
        <f t="shared" ref="BW109" si="290">IF(BR35&gt;0,((1+(BW35/BR35))^(1/($F$6-$D$6))-1)*100,0)</f>
        <v>2.6424620464404747</v>
      </c>
      <c r="BX109" s="26">
        <f t="shared" ref="BX109" si="291">IF($F$6-$D$6 &lt;&gt; 0,(EXP(LN(1+(BX72/100))/($F$6-$D$6))-1)*100,0)</f>
        <v>2.3817297530528192</v>
      </c>
      <c r="BZ109" s="24" t="str">
        <f>BZ35</f>
        <v>All occupations</v>
      </c>
      <c r="CA109" s="26">
        <f>IF(AND(CB$6-CA$6 &lt;&gt; 0,CA35&lt;&gt;0,CB35&lt;&gt;0),(EXP(LN(CB35/CA35)/(CB$6-CA$6))-1)*100,0)</f>
        <v>-0.36516133114758986</v>
      </c>
      <c r="CB109" s="26">
        <f>IF(AND(CC$6-CB$6 &lt;&gt; 0,CB35&lt;&gt;0,CC35&lt;&gt;0),(EXP(LN(CC35/CB35)/(CC$6-CB$6))-1)*100,0)</f>
        <v>-9.1867305872186051</v>
      </c>
      <c r="CC109" s="26">
        <f>IF(AND(CD$6-CC$6 &lt;&gt; 0,CC35&lt;&gt;0,CD35&lt;&gt;0),(EXP(LN(CD35/CC35)/(CD$6-CC$6))-1)*100,0)</f>
        <v>-2.6673034371191728</v>
      </c>
      <c r="CD109" s="26">
        <f>IF(AND(CE$6-CD$6 &lt;&gt; 0,CD35&lt;&gt;0,CE35&lt;&gt;0),(EXP(LN(CE35/CD35)/(CE$6-CD$6))-1)*100,0)</f>
        <v>-4.4756279351613752</v>
      </c>
      <c r="CE109" s="26">
        <f>IF(AND(CE$6-CB$6 &lt;&gt; 0,CB35&lt;&gt;0,CE35&lt;&gt;0),(EXP(LN(CE35/CB35)/(CE$6-CB$6))-1)*100,0)</f>
        <v>-4.2174130057035626</v>
      </c>
      <c r="CG109" s="26">
        <f t="shared" ref="CG109" si="292">IF($F$6-$D$6 &lt;&gt; 0,(EXP(LN(1+(CG72/100))/($F$6-$D$6))-1)*100,0)</f>
        <v>-3.8766172084897965</v>
      </c>
      <c r="CH109" s="26">
        <f t="shared" ref="CH109" si="293">IF(CC35&gt;0,((1+(CH35/CC35))^(1/($F$6-$D$6))-1)*100,0)</f>
        <v>1.8321797545993501</v>
      </c>
      <c r="CI109" s="26">
        <f t="shared" ref="CI109" si="294">IF($F$6-$D$6 &lt;&gt; 0,(EXP(LN(1+(CI72/100))/($F$6-$D$6))-1)*100,0)</f>
        <v>-0.95710969893396669</v>
      </c>
      <c r="CK109" s="24" t="str">
        <f>CK35</f>
        <v>All occupations</v>
      </c>
      <c r="CL109" s="26">
        <f>IF(AND(CM$6-CL$6 &lt;&gt; 0,CL35&lt;&gt;0,CM35&lt;&gt;0),(EXP(LN(CM35/CL35)/(CM$6-CL$6))-1)*100,0)</f>
        <v>-3.3650621412596116</v>
      </c>
      <c r="CM109" s="26">
        <f>IF(AND(CN$6-CM$6 &lt;&gt; 0,CM35&lt;&gt;0,CN35&lt;&gt;0),(EXP(LN(CN35/CM35)/(CN$6-CM$6))-1)*100,0)</f>
        <v>-1.623675050326201</v>
      </c>
      <c r="CN109" s="26">
        <f>IF(AND(CO$6-CN$6 &lt;&gt; 0,CN35&lt;&gt;0,CO35&lt;&gt;0),(EXP(LN(CO35/CN35)/(CO$6-CN$6))-1)*100,0)</f>
        <v>-8.452429709444754</v>
      </c>
      <c r="CO109" s="26">
        <f>IF(AND(CP$6-CO$6 &lt;&gt; 0,CO35&lt;&gt;0,CP35&lt;&gt;0),(EXP(LN(CP35/CO35)/(CP$6-CO$6))-1)*100,0)</f>
        <v>-4.5038832975553884</v>
      </c>
      <c r="CP109" s="26">
        <f>IF(AND(CP$6-CM$6 &lt;&gt; 0,CM35&lt;&gt;0,CP35&lt;&gt;0),(EXP(LN(CP35/CM35)/(CP$6-CM$6))-1)*100,0)</f>
        <v>-5.5805722599235548</v>
      </c>
      <c r="CR109" s="26">
        <f t="shared" ref="CR109" si="295">IF($F$6-$D$6 &lt;&gt; 0,(EXP(LN(1+(CR72/100))/($F$6-$D$6))-1)*100,0)</f>
        <v>-5.8386343584315163</v>
      </c>
      <c r="CS109" s="26">
        <f t="shared" ref="CS109" si="296">IF(CN35&gt;0,((1+(CS35/CN35))^(1/($F$6-$D$6))-1)*100,0)</f>
        <v>1.2357804584942622</v>
      </c>
      <c r="CT109" s="26">
        <f t="shared" ref="CT109" si="297">IF($F$6-$D$6 &lt;&gt; 0,(EXP(LN(1+(CT72/100))/($F$6-$D$6))-1)*100,0)</f>
        <v>-3.2639822499361593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Worcestershire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Worcestershire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Worcestershire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Worcestershire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Worcestershire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Worcestershire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Worcestershire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Worcestershire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Worcestershire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7.7737706580516153E-2</v>
      </c>
      <c r="C119" s="27">
        <f t="shared" si="299"/>
        <v>-1.8817703922090895E-2</v>
      </c>
      <c r="D119" s="27">
        <f t="shared" si="299"/>
        <v>4.2713473570000854E-2</v>
      </c>
      <c r="E119" s="27">
        <f t="shared" si="299"/>
        <v>0.16179477284055016</v>
      </c>
      <c r="F119" s="27">
        <f t="shared" ref="F119:F144" si="300">F8-D8</f>
        <v>0.20450824641055101</v>
      </c>
      <c r="L119" t="str">
        <f>A119</f>
        <v>11 Corporate managers and directors</v>
      </c>
      <c r="M119" s="27">
        <f t="shared" ref="M119:P144" si="301">N8-M8</f>
        <v>0.89251797817617518</v>
      </c>
      <c r="N119" s="27">
        <f t="shared" si="301"/>
        <v>-7.9777589102581814E-2</v>
      </c>
      <c r="O119" s="27">
        <f t="shared" si="301"/>
        <v>0.31225853630792111</v>
      </c>
      <c r="P119" s="27">
        <f t="shared" si="301"/>
        <v>1.3431183502355375</v>
      </c>
      <c r="Q119" s="27">
        <f t="shared" ref="Q119:Q144" si="302">Q8-O8</f>
        <v>1.6553768865434586</v>
      </c>
      <c r="W119" t="str">
        <f>A119</f>
        <v>11 Corporate managers and directors</v>
      </c>
      <c r="X119" s="27">
        <f t="shared" ref="X119:AA144" si="303">Y8-X8</f>
        <v>0.54858653417457326</v>
      </c>
      <c r="Y119" s="27">
        <f t="shared" si="303"/>
        <v>0.37034944148999305</v>
      </c>
      <c r="Z119" s="27">
        <f t="shared" si="303"/>
        <v>-0.39699628504279172</v>
      </c>
      <c r="AA119" s="27">
        <f t="shared" si="303"/>
        <v>0.70414815905367423</v>
      </c>
      <c r="AB119" s="27">
        <f t="shared" ref="AB119:AB144" si="304">AB8-Z8</f>
        <v>0.30715187401088251</v>
      </c>
      <c r="AH119" t="str">
        <f>L119</f>
        <v>11 Corporate managers and directors</v>
      </c>
      <c r="AI119" s="27">
        <f t="shared" ref="AI119:AL144" si="305">AJ8-AI8</f>
        <v>5.8674714224957847E-2</v>
      </c>
      <c r="AJ119" s="27">
        <f t="shared" si="305"/>
        <v>0.10405960541551107</v>
      </c>
      <c r="AK119" s="27">
        <f t="shared" si="305"/>
        <v>-0.12008557558083743</v>
      </c>
      <c r="AL119" s="27">
        <f t="shared" si="305"/>
        <v>8.4935676562479134E-2</v>
      </c>
      <c r="AM119" s="27">
        <f t="shared" ref="AM119:AM144" si="306">AM8-AK8</f>
        <v>-3.5149899018358299E-2</v>
      </c>
      <c r="AS119" t="str">
        <f>W119</f>
        <v>11 Corporate managers and directors</v>
      </c>
      <c r="AT119" s="27">
        <f t="shared" ref="AT119:AW144" si="307">AU8-AT8</f>
        <v>0.11194337512254893</v>
      </c>
      <c r="AU119" s="27">
        <f t="shared" si="307"/>
        <v>9.7763482037276361E-2</v>
      </c>
      <c r="AV119" s="27">
        <f t="shared" si="307"/>
        <v>-0.22667110909886934</v>
      </c>
      <c r="AW119" s="27">
        <f t="shared" si="307"/>
        <v>0.10218581189910392</v>
      </c>
      <c r="AX119" s="27">
        <f t="shared" ref="AX119:AX144" si="308">AX8-AV8</f>
        <v>-0.12448529719976542</v>
      </c>
      <c r="BD119" t="str">
        <f>AH119</f>
        <v>11 Corporate managers and directors</v>
      </c>
      <c r="BE119" s="27">
        <f t="shared" ref="BE119:BH144" si="309">BF8-BE8</f>
        <v>0.87362748855915751</v>
      </c>
      <c r="BF119" s="27">
        <f t="shared" si="309"/>
        <v>7.9346931640435603E-2</v>
      </c>
      <c r="BG119" s="27">
        <f t="shared" si="309"/>
        <v>-0.42495783337171344</v>
      </c>
      <c r="BH119" s="27">
        <f t="shared" si="309"/>
        <v>0.25125833913641626</v>
      </c>
      <c r="BI119" s="27">
        <f t="shared" ref="BI119:BI144" si="310">BI8-BG8</f>
        <v>-0.17369949423529718</v>
      </c>
      <c r="BO119" t="str">
        <f>AS119</f>
        <v>11 Corporate managers and directors</v>
      </c>
      <c r="BP119" s="27">
        <f t="shared" ref="BP119:BS144" si="311">BQ8-BP8</f>
        <v>0.50342053391222041</v>
      </c>
      <c r="BQ119" s="27">
        <f t="shared" si="311"/>
        <v>-0.21561394617520735</v>
      </c>
      <c r="BR119" s="27">
        <f t="shared" si="311"/>
        <v>-0.34111628050435527</v>
      </c>
      <c r="BS119" s="27">
        <f t="shared" si="311"/>
        <v>-0.29673087642805163</v>
      </c>
      <c r="BT119" s="27">
        <f t="shared" ref="BT119:BT144" si="312">BT8-BR8</f>
        <v>-0.6378471569324069</v>
      </c>
      <c r="BZ119" t="str">
        <f>BD119</f>
        <v>11 Corporate managers and directors</v>
      </c>
      <c r="CA119" s="68">
        <f t="shared" ref="CA119:CD144" si="313">CB8-CA8</f>
        <v>0.20342044355188627</v>
      </c>
      <c r="CB119" s="68">
        <f t="shared" si="313"/>
        <v>8.2215343722255696E-2</v>
      </c>
      <c r="CC119" s="68">
        <f t="shared" si="313"/>
        <v>-0.50976115638362685</v>
      </c>
      <c r="CD119" s="68">
        <f t="shared" si="313"/>
        <v>-0.46065783041136821</v>
      </c>
      <c r="CE119" s="68">
        <f t="shared" ref="CE119:CE144" si="314">CE8-CC8</f>
        <v>-0.97041898679499505</v>
      </c>
      <c r="CK119" t="str">
        <f>BO119</f>
        <v>11 Corporate managers and directors</v>
      </c>
      <c r="CL119" s="68">
        <f t="shared" ref="CL119:CO144" si="315">CM8-CL8</f>
        <v>6.7899378395599674E-2</v>
      </c>
      <c r="CM119" s="68">
        <f t="shared" si="315"/>
        <v>6.0324451879730456E-2</v>
      </c>
      <c r="CN119" s="68">
        <f t="shared" si="315"/>
        <v>-0.25072352365301354</v>
      </c>
      <c r="CO119" s="68">
        <f t="shared" si="315"/>
        <v>-7.9039700425862836E-2</v>
      </c>
      <c r="CP119" s="68">
        <f t="shared" ref="CP119:CP144" si="316">CP8-CN8</f>
        <v>-0.32976322407887637</v>
      </c>
    </row>
    <row r="120" spans="1:94" x14ac:dyDescent="0.2">
      <c r="A120" t="str">
        <f t="shared" si="298"/>
        <v>12 Other managers and proprietors</v>
      </c>
      <c r="B120" s="27">
        <f t="shared" si="299"/>
        <v>2.3841104474245506E-2</v>
      </c>
      <c r="C120" s="27">
        <f t="shared" si="299"/>
        <v>-9.4000536461516515E-3</v>
      </c>
      <c r="D120" s="27">
        <f t="shared" si="299"/>
        <v>2.9016137653707974E-2</v>
      </c>
      <c r="E120" s="27">
        <f t="shared" si="299"/>
        <v>8.184564068549148E-2</v>
      </c>
      <c r="F120" s="27">
        <f t="shared" si="300"/>
        <v>0.11086177833919945</v>
      </c>
      <c r="L120" t="str">
        <f t="shared" ref="L120:L143" si="317">A120</f>
        <v>12 Other managers and proprietors</v>
      </c>
      <c r="M120" s="27">
        <f t="shared" si="301"/>
        <v>0.26592633955772649</v>
      </c>
      <c r="N120" s="27">
        <f t="shared" si="301"/>
        <v>1.1136118081276236E-2</v>
      </c>
      <c r="O120" s="27">
        <f t="shared" si="301"/>
        <v>0.25676159170495871</v>
      </c>
      <c r="P120" s="27">
        <f t="shared" si="301"/>
        <v>0.79553424397920747</v>
      </c>
      <c r="Q120" s="27">
        <f t="shared" si="302"/>
        <v>1.0522958356841663</v>
      </c>
      <c r="W120" t="str">
        <f t="shared" ref="W120:W143" si="318">A120</f>
        <v>12 Other managers and proprietors</v>
      </c>
      <c r="X120" s="27">
        <f t="shared" si="303"/>
        <v>8.6341815345317707E-2</v>
      </c>
      <c r="Y120" s="27">
        <f t="shared" si="303"/>
        <v>0.22172953160702491</v>
      </c>
      <c r="Z120" s="27">
        <f t="shared" si="303"/>
        <v>0.14901324053387688</v>
      </c>
      <c r="AA120" s="27">
        <f t="shared" si="303"/>
        <v>0.52310689294397328</v>
      </c>
      <c r="AB120" s="27">
        <f t="shared" si="304"/>
        <v>0.67212013347785016</v>
      </c>
      <c r="AH120" t="str">
        <f t="shared" ref="AH120:AH143" si="319">L120</f>
        <v>12 Other managers and proprietors</v>
      </c>
      <c r="AI120" s="27">
        <f t="shared" si="305"/>
        <v>1.1507487720050447E-2</v>
      </c>
      <c r="AJ120" s="27">
        <f t="shared" si="305"/>
        <v>9.0719135295621312E-2</v>
      </c>
      <c r="AK120" s="27">
        <f t="shared" si="305"/>
        <v>-2.8322383319896449E-3</v>
      </c>
      <c r="AL120" s="27">
        <f t="shared" si="305"/>
        <v>0.14918789995414994</v>
      </c>
      <c r="AM120" s="27">
        <f t="shared" si="306"/>
        <v>0.14635566162216029</v>
      </c>
      <c r="AS120" t="str">
        <f t="shared" ref="AS120:AS143" si="320">W120</f>
        <v>12 Other managers and proprietors</v>
      </c>
      <c r="AT120" s="27">
        <f t="shared" si="307"/>
        <v>2.4538063456331138E-2</v>
      </c>
      <c r="AU120" s="27">
        <f t="shared" si="307"/>
        <v>7.4188540422847615E-2</v>
      </c>
      <c r="AV120" s="27">
        <f t="shared" si="307"/>
        <v>3.6986852036303697E-2</v>
      </c>
      <c r="AW120" s="27">
        <f t="shared" si="307"/>
        <v>0.13162464178033972</v>
      </c>
      <c r="AX120" s="27">
        <f t="shared" si="308"/>
        <v>0.16861149381664342</v>
      </c>
      <c r="BD120" t="str">
        <f t="shared" ref="BD120:BD143" si="321">AH120</f>
        <v>12 Other managers and proprietors</v>
      </c>
      <c r="BE120" s="27">
        <f t="shared" si="309"/>
        <v>0.13246170445379191</v>
      </c>
      <c r="BF120" s="27">
        <f t="shared" si="309"/>
        <v>-1.5198372779943625E-2</v>
      </c>
      <c r="BG120" s="27">
        <f t="shared" si="309"/>
        <v>-2.7584513793435184E-2</v>
      </c>
      <c r="BH120" s="27">
        <f t="shared" si="309"/>
        <v>5.8974354152951491E-2</v>
      </c>
      <c r="BI120" s="27">
        <f t="shared" si="310"/>
        <v>3.1389840359516308E-2</v>
      </c>
      <c r="BO120" t="str">
        <f t="shared" ref="BO120:BO143" si="322">AS120</f>
        <v>12 Other managers and proprietors</v>
      </c>
      <c r="BP120" s="27">
        <f t="shared" si="311"/>
        <v>0.17102915312478073</v>
      </c>
      <c r="BQ120" s="27">
        <f t="shared" si="311"/>
        <v>-4.9855968481660184E-2</v>
      </c>
      <c r="BR120" s="27">
        <f t="shared" si="311"/>
        <v>7.670674862554816E-2</v>
      </c>
      <c r="BS120" s="27">
        <f t="shared" si="311"/>
        <v>-7.6783322031199752E-2</v>
      </c>
      <c r="BT120" s="27">
        <f t="shared" si="312"/>
        <v>-7.6573405651592097E-5</v>
      </c>
      <c r="BZ120" t="str">
        <f t="shared" ref="BZ120:BZ143" si="323">BD120</f>
        <v>12 Other managers and proprietors</v>
      </c>
      <c r="CA120" s="68">
        <f t="shared" si="313"/>
        <v>8.2111843501950998E-2</v>
      </c>
      <c r="CB120" s="68">
        <f t="shared" si="313"/>
        <v>7.870232060849025E-3</v>
      </c>
      <c r="CC120" s="68">
        <f t="shared" si="313"/>
        <v>-0.11132140451313655</v>
      </c>
      <c r="CD120" s="68">
        <f t="shared" si="313"/>
        <v>-0.26806116806942593</v>
      </c>
      <c r="CE120" s="68">
        <f t="shared" si="314"/>
        <v>-0.37938257258256247</v>
      </c>
      <c r="CK120" t="str">
        <f t="shared" ref="CK120:CK143" si="324">BO120</f>
        <v>12 Other managers and proprietors</v>
      </c>
      <c r="CL120" s="68">
        <f t="shared" si="315"/>
        <v>-3.0536241322279889E-2</v>
      </c>
      <c r="CM120" s="68">
        <f t="shared" si="315"/>
        <v>1.3195230565045624E-2</v>
      </c>
      <c r="CN120" s="68">
        <f t="shared" si="315"/>
        <v>-0.14068476794122053</v>
      </c>
      <c r="CO120" s="68">
        <f t="shared" si="315"/>
        <v>-0.10727332984249646</v>
      </c>
      <c r="CP120" s="68">
        <f t="shared" si="316"/>
        <v>-0.247958097783717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0.25089539829389218</v>
      </c>
      <c r="C121" s="27">
        <f t="shared" si="299"/>
        <v>-7.7503990404719225E-2</v>
      </c>
      <c r="D121" s="27">
        <f t="shared" si="299"/>
        <v>0.32877524446911577</v>
      </c>
      <c r="E121" s="27">
        <f t="shared" si="299"/>
        <v>0.47976450377868574</v>
      </c>
      <c r="F121" s="27">
        <f t="shared" si="300"/>
        <v>0.8085397482478015</v>
      </c>
      <c r="L121" t="str">
        <f t="shared" si="317"/>
        <v>21 Science, research, engineering and technology professionals</v>
      </c>
      <c r="M121" s="27">
        <f t="shared" si="301"/>
        <v>1.0065337270665071</v>
      </c>
      <c r="N121" s="27">
        <f t="shared" si="301"/>
        <v>-0.15794518678252611</v>
      </c>
      <c r="O121" s="27">
        <f t="shared" si="301"/>
        <v>1.5352400513753111</v>
      </c>
      <c r="P121" s="27">
        <f t="shared" si="301"/>
        <v>2.1937189189265007</v>
      </c>
      <c r="Q121" s="27">
        <f t="shared" si="302"/>
        <v>3.7289589703018118</v>
      </c>
      <c r="W121" t="str">
        <f t="shared" si="318"/>
        <v>21 Science, research, engineering and technology professionals</v>
      </c>
      <c r="X121" s="27">
        <f t="shared" si="303"/>
        <v>0.13677599432065435</v>
      </c>
      <c r="Y121" s="27">
        <f t="shared" si="303"/>
        <v>0.52856380397451463</v>
      </c>
      <c r="Z121" s="27">
        <f t="shared" si="303"/>
        <v>0.88998060113577537</v>
      </c>
      <c r="AA121" s="27">
        <f t="shared" si="303"/>
        <v>0.45021881270449704</v>
      </c>
      <c r="AB121" s="27">
        <f t="shared" si="304"/>
        <v>1.3401994138402724</v>
      </c>
      <c r="AH121" t="str">
        <f t="shared" si="319"/>
        <v>21 Science, research, engineering and technology professionals</v>
      </c>
      <c r="AI121" s="27">
        <f t="shared" si="305"/>
        <v>-1.9848263491205997E-2</v>
      </c>
      <c r="AJ121" s="27">
        <f t="shared" si="305"/>
        <v>7.2908182749015615E-2</v>
      </c>
      <c r="AK121" s="27">
        <f t="shared" si="305"/>
        <v>8.7425926654227215E-2</v>
      </c>
      <c r="AL121" s="27">
        <f t="shared" si="305"/>
        <v>7.6333753785971736E-2</v>
      </c>
      <c r="AM121" s="27">
        <f t="shared" si="306"/>
        <v>0.16375968044019895</v>
      </c>
      <c r="AS121" t="str">
        <f t="shared" si="320"/>
        <v>21 Science, research, engineering and technology professionals</v>
      </c>
      <c r="AT121" s="27">
        <f t="shared" si="307"/>
        <v>1.3926166716675681E-3</v>
      </c>
      <c r="AU121" s="27">
        <f t="shared" si="307"/>
        <v>0.16216741932788215</v>
      </c>
      <c r="AV121" s="27">
        <f t="shared" si="307"/>
        <v>0.12207811078745712</v>
      </c>
      <c r="AW121" s="27">
        <f t="shared" si="307"/>
        <v>3.8816070432721173E-2</v>
      </c>
      <c r="AX121" s="27">
        <f t="shared" si="308"/>
        <v>0.16089418122017829</v>
      </c>
      <c r="BD121" t="str">
        <f t="shared" si="321"/>
        <v>21 Science, research, engineering and technology professionals</v>
      </c>
      <c r="BE121" s="27">
        <f t="shared" si="309"/>
        <v>0.49918560186348548</v>
      </c>
      <c r="BF121" s="27">
        <f t="shared" si="309"/>
        <v>0.16105867592332457</v>
      </c>
      <c r="BG121" s="27">
        <f t="shared" si="309"/>
        <v>0.45209043142091643</v>
      </c>
      <c r="BH121" s="27">
        <f t="shared" si="309"/>
        <v>0.23927944005757329</v>
      </c>
      <c r="BI121" s="27">
        <f t="shared" si="310"/>
        <v>0.69136987147848972</v>
      </c>
      <c r="BO121" t="str">
        <f t="shared" si="322"/>
        <v>21 Science, research, engineering and technology professionals</v>
      </c>
      <c r="BP121" s="27">
        <f t="shared" si="311"/>
        <v>0.23961134589025024</v>
      </c>
      <c r="BQ121" s="27">
        <f t="shared" si="311"/>
        <v>1.4026377801999113E-2</v>
      </c>
      <c r="BR121" s="27">
        <f t="shared" si="311"/>
        <v>0.29950535429338809</v>
      </c>
      <c r="BS121" s="27">
        <f t="shared" si="311"/>
        <v>-0.13074074629775834</v>
      </c>
      <c r="BT121" s="27">
        <f t="shared" si="312"/>
        <v>0.16876460799562976</v>
      </c>
      <c r="BZ121" t="str">
        <f t="shared" si="323"/>
        <v>21 Science, research, engineering and technology professionals</v>
      </c>
      <c r="CA121" s="68">
        <f t="shared" si="313"/>
        <v>7.4043767168286978E-2</v>
      </c>
      <c r="CB121" s="68">
        <f t="shared" si="313"/>
        <v>8.2540111242409786E-2</v>
      </c>
      <c r="CC121" s="68">
        <f t="shared" si="313"/>
        <v>3.58067267501887E-2</v>
      </c>
      <c r="CD121" s="68">
        <f t="shared" si="313"/>
        <v>-0.30099032477006382</v>
      </c>
      <c r="CE121" s="68">
        <f t="shared" si="314"/>
        <v>-0.26518359801987512</v>
      </c>
      <c r="CK121" t="str">
        <f t="shared" si="324"/>
        <v>21 Science, research, engineering and technology professionals</v>
      </c>
      <c r="CL121" s="68">
        <f t="shared" si="315"/>
        <v>6.1509082400756532E-2</v>
      </c>
      <c r="CM121" s="68">
        <f t="shared" si="315"/>
        <v>5.558527510696365E-2</v>
      </c>
      <c r="CN121" s="68">
        <f t="shared" si="315"/>
        <v>-3.7925952826209142E-2</v>
      </c>
      <c r="CO121" s="68">
        <f t="shared" si="315"/>
        <v>-8.717354291210444E-2</v>
      </c>
      <c r="CP121" s="68">
        <f t="shared" si="316"/>
        <v>-0.12509949573831358</v>
      </c>
    </row>
    <row r="122" spans="1:94" x14ac:dyDescent="0.2">
      <c r="A122" t="str">
        <f t="shared" si="298"/>
        <v>22 Health professionals</v>
      </c>
      <c r="B122" s="27">
        <f t="shared" si="299"/>
        <v>0.3443653512709085</v>
      </c>
      <c r="C122" s="27">
        <f t="shared" si="299"/>
        <v>-2.6381406557657527E-2</v>
      </c>
      <c r="D122" s="27">
        <f t="shared" si="299"/>
        <v>0.26508022288064836</v>
      </c>
      <c r="E122" s="27">
        <f t="shared" si="299"/>
        <v>0.5546644418456772</v>
      </c>
      <c r="F122" s="27">
        <f t="shared" si="300"/>
        <v>0.81974466472632557</v>
      </c>
      <c r="L122" t="str">
        <f t="shared" si="317"/>
        <v>22 Health professionals</v>
      </c>
      <c r="M122" s="27">
        <f t="shared" si="301"/>
        <v>1.0717488207548385</v>
      </c>
      <c r="N122" s="27">
        <f t="shared" si="301"/>
        <v>-4.1813055838691326E-2</v>
      </c>
      <c r="O122" s="27">
        <f t="shared" si="301"/>
        <v>0.49992578301826818</v>
      </c>
      <c r="P122" s="27">
        <f t="shared" si="301"/>
        <v>1.3671780413328336</v>
      </c>
      <c r="Q122" s="27">
        <f t="shared" si="302"/>
        <v>1.8671038243511018</v>
      </c>
      <c r="W122" t="str">
        <f t="shared" si="318"/>
        <v>22 Health professionals</v>
      </c>
      <c r="X122" s="27">
        <f t="shared" si="303"/>
        <v>0.61828959084782475</v>
      </c>
      <c r="Y122" s="27">
        <f t="shared" si="303"/>
        <v>0.26588582034428754</v>
      </c>
      <c r="Z122" s="27">
        <f t="shared" si="303"/>
        <v>-0.10636809413726933</v>
      </c>
      <c r="AA122" s="27">
        <f t="shared" si="303"/>
        <v>0.16905943644430632</v>
      </c>
      <c r="AB122" s="27">
        <f t="shared" si="304"/>
        <v>6.269134230703699E-2</v>
      </c>
      <c r="AH122" t="str">
        <f t="shared" si="319"/>
        <v>22 Health professionals</v>
      </c>
      <c r="AI122" s="27">
        <f t="shared" si="305"/>
        <v>-0.43374041626462367</v>
      </c>
      <c r="AJ122" s="27">
        <f t="shared" si="305"/>
        <v>-4.4463928378786433E-2</v>
      </c>
      <c r="AK122" s="27">
        <f t="shared" si="305"/>
        <v>-0.79112490588375961</v>
      </c>
      <c r="AL122" s="27">
        <f t="shared" si="305"/>
        <v>-0.55097574342613254</v>
      </c>
      <c r="AM122" s="27">
        <f t="shared" si="306"/>
        <v>-1.3421006493098921</v>
      </c>
      <c r="AS122" t="str">
        <f t="shared" si="320"/>
        <v>22 Health professionals</v>
      </c>
      <c r="AT122" s="27">
        <f t="shared" si="307"/>
        <v>3.0188464373505863E-2</v>
      </c>
      <c r="AU122" s="27">
        <f t="shared" si="307"/>
        <v>4.3128353167381561E-2</v>
      </c>
      <c r="AV122" s="27">
        <f t="shared" si="307"/>
        <v>-3.1296696729872231E-3</v>
      </c>
      <c r="AW122" s="27">
        <f t="shared" si="307"/>
        <v>2.2520792774917031E-2</v>
      </c>
      <c r="AX122" s="27">
        <f t="shared" si="308"/>
        <v>1.9391123101929808E-2</v>
      </c>
      <c r="BD122" t="str">
        <f t="shared" si="321"/>
        <v>22 Health professionals</v>
      </c>
      <c r="BE122" s="27">
        <f t="shared" si="309"/>
        <v>0.44882228495372667</v>
      </c>
      <c r="BF122" s="27">
        <f t="shared" si="309"/>
        <v>-0.1474036881368832</v>
      </c>
      <c r="BG122" s="27">
        <f t="shared" si="309"/>
        <v>4.4860186250448963E-2</v>
      </c>
      <c r="BH122" s="27">
        <f t="shared" si="309"/>
        <v>-6.5806389923678932E-2</v>
      </c>
      <c r="BI122" s="27">
        <f t="shared" si="310"/>
        <v>-2.0946203673229968E-2</v>
      </c>
      <c r="BO122" t="str">
        <f t="shared" si="322"/>
        <v>22 Health professionals</v>
      </c>
      <c r="BP122" s="27">
        <f t="shared" si="311"/>
        <v>0.26551350421487263</v>
      </c>
      <c r="BQ122" s="27">
        <f t="shared" si="311"/>
        <v>-0.22506980661724207</v>
      </c>
      <c r="BR122" s="27">
        <f t="shared" si="311"/>
        <v>1.3214645027181504E-2</v>
      </c>
      <c r="BS122" s="27">
        <f t="shared" si="311"/>
        <v>-0.19393300559608262</v>
      </c>
      <c r="BT122" s="27">
        <f t="shared" si="312"/>
        <v>-0.18071836056890112</v>
      </c>
      <c r="BZ122" t="str">
        <f t="shared" si="323"/>
        <v>22 Health professionals</v>
      </c>
      <c r="CA122" s="68">
        <f t="shared" si="313"/>
        <v>0.12258016375493175</v>
      </c>
      <c r="CB122" s="68">
        <f t="shared" si="313"/>
        <v>-0.15418726276723349</v>
      </c>
      <c r="CC122" s="68">
        <f t="shared" si="313"/>
        <v>-9.5380644353924848E-2</v>
      </c>
      <c r="CD122" s="68">
        <f t="shared" si="313"/>
        <v>-0.21117162241573723</v>
      </c>
      <c r="CE122" s="68">
        <f t="shared" si="314"/>
        <v>-0.30655226676966207</v>
      </c>
      <c r="CK122" t="str">
        <f t="shared" si="324"/>
        <v>22 Health professionals</v>
      </c>
      <c r="CL122" s="68">
        <f t="shared" si="315"/>
        <v>2.8738192447877897E-2</v>
      </c>
      <c r="CM122" s="68">
        <f t="shared" si="315"/>
        <v>3.5341579333811934E-2</v>
      </c>
      <c r="CN122" s="68">
        <f t="shared" si="315"/>
        <v>-5.9838407993063114E-2</v>
      </c>
      <c r="CO122" s="68">
        <f t="shared" si="315"/>
        <v>-1.7729103405488444E-2</v>
      </c>
      <c r="CP122" s="68">
        <f t="shared" si="316"/>
        <v>-7.7567511398551559E-2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0.16704620840048545</v>
      </c>
      <c r="C123" s="27">
        <f t="shared" si="299"/>
        <v>3.387682571309969E-2</v>
      </c>
      <c r="D123" s="27">
        <f t="shared" si="299"/>
        <v>0.15605685156524407</v>
      </c>
      <c r="E123" s="27">
        <f t="shared" si="299"/>
        <v>0.32316401306871567</v>
      </c>
      <c r="F123" s="27">
        <f t="shared" si="300"/>
        <v>0.47922086463395974</v>
      </c>
      <c r="L123" t="str">
        <f t="shared" si="317"/>
        <v>23 Teaching and other educational professionals</v>
      </c>
      <c r="M123" s="27">
        <f t="shared" si="301"/>
        <v>1.173328352594063</v>
      </c>
      <c r="N123" s="27">
        <f t="shared" si="301"/>
        <v>0.26340508234062998</v>
      </c>
      <c r="O123" s="27">
        <f t="shared" si="301"/>
        <v>0.80792272804178733</v>
      </c>
      <c r="P123" s="27">
        <f t="shared" si="301"/>
        <v>1.7473414486690126</v>
      </c>
      <c r="Q123" s="27">
        <f t="shared" si="302"/>
        <v>2.5552641767108</v>
      </c>
      <c r="W123" t="str">
        <f t="shared" si="318"/>
        <v>23 Teaching and other educational professionals</v>
      </c>
      <c r="X123" s="27">
        <f t="shared" si="303"/>
        <v>-0.84012158878064547</v>
      </c>
      <c r="Y123" s="27">
        <f t="shared" si="303"/>
        <v>0.33907284697980833</v>
      </c>
      <c r="Z123" s="27">
        <f t="shared" si="303"/>
        <v>-0.69869412537959308</v>
      </c>
      <c r="AA123" s="27">
        <f t="shared" si="303"/>
        <v>-0.65714310207353743</v>
      </c>
      <c r="AB123" s="27">
        <f t="shared" si="304"/>
        <v>-1.3558372274531305</v>
      </c>
      <c r="AH123" t="str">
        <f t="shared" si="319"/>
        <v>23 Teaching and other educational professionals</v>
      </c>
      <c r="AI123" s="27">
        <f t="shared" si="305"/>
        <v>-0.25063196741740229</v>
      </c>
      <c r="AJ123" s="27">
        <f t="shared" si="305"/>
        <v>7.1566734596659187E-4</v>
      </c>
      <c r="AK123" s="27">
        <f t="shared" si="305"/>
        <v>-0.11016054901847619</v>
      </c>
      <c r="AL123" s="27">
        <f t="shared" si="305"/>
        <v>2.0249129204545913E-3</v>
      </c>
      <c r="AM123" s="27">
        <f t="shared" si="306"/>
        <v>-0.1081356360980216</v>
      </c>
      <c r="AS123" t="str">
        <f t="shared" si="320"/>
        <v>23 Teaching and other educational professionals</v>
      </c>
      <c r="AT123" s="27">
        <f t="shared" si="307"/>
        <v>-1.1945495519546545E-2</v>
      </c>
      <c r="AU123" s="27">
        <f t="shared" si="307"/>
        <v>1.5723823700109066E-2</v>
      </c>
      <c r="AV123" s="27">
        <f t="shared" si="307"/>
        <v>-2.7379021178078611E-2</v>
      </c>
      <c r="AW123" s="27">
        <f t="shared" si="307"/>
        <v>-1.2956033823937896E-2</v>
      </c>
      <c r="AX123" s="27">
        <f t="shared" si="308"/>
        <v>-4.0335055002016507E-2</v>
      </c>
      <c r="BD123" t="str">
        <f t="shared" si="321"/>
        <v>23 Teaching and other educational professionals</v>
      </c>
      <c r="BE123" s="27">
        <f t="shared" si="309"/>
        <v>1.6326066181420573E-2</v>
      </c>
      <c r="BF123" s="27">
        <f t="shared" si="309"/>
        <v>4.0329598461664118E-2</v>
      </c>
      <c r="BG123" s="27">
        <f t="shared" si="309"/>
        <v>-4.4998131354658799E-2</v>
      </c>
      <c r="BH123" s="27">
        <f t="shared" si="309"/>
        <v>1.2806959166894449E-2</v>
      </c>
      <c r="BI123" s="27">
        <f t="shared" si="310"/>
        <v>-3.219117218776435E-2</v>
      </c>
      <c r="BO123" t="str">
        <f t="shared" si="322"/>
        <v>23 Teaching and other educational professionals</v>
      </c>
      <c r="BP123" s="27">
        <f t="shared" si="311"/>
        <v>5.244114671454192E-3</v>
      </c>
      <c r="BQ123" s="27">
        <f t="shared" si="311"/>
        <v>-3.8549999221691944E-2</v>
      </c>
      <c r="BR123" s="27">
        <f t="shared" si="311"/>
        <v>-3.616812309974321E-2</v>
      </c>
      <c r="BS123" s="27">
        <f t="shared" si="311"/>
        <v>-7.4469941999598721E-2</v>
      </c>
      <c r="BT123" s="27">
        <f t="shared" si="312"/>
        <v>-0.11063806509934193</v>
      </c>
      <c r="BZ123" t="str">
        <f t="shared" si="323"/>
        <v>23 Teaching and other educational professionals</v>
      </c>
      <c r="CA123" s="68">
        <f t="shared" si="313"/>
        <v>-1.0930556936017188E-2</v>
      </c>
      <c r="CB123" s="68">
        <f t="shared" si="313"/>
        <v>4.0961991580638069E-3</v>
      </c>
      <c r="CC123" s="68">
        <f t="shared" si="313"/>
        <v>-5.7044710006893901E-2</v>
      </c>
      <c r="CD123" s="68">
        <f t="shared" si="313"/>
        <v>-9.0253548757787183E-2</v>
      </c>
      <c r="CE123" s="68">
        <f t="shared" si="314"/>
        <v>-0.14729825876468108</v>
      </c>
      <c r="CK123" t="str">
        <f t="shared" si="324"/>
        <v>23 Teaching and other educational professionals</v>
      </c>
      <c r="CL123" s="68">
        <f t="shared" si="315"/>
        <v>7.2592669078584693E-4</v>
      </c>
      <c r="CM123" s="68">
        <f t="shared" si="315"/>
        <v>3.3792254543958386E-2</v>
      </c>
      <c r="CN123" s="68">
        <f t="shared" si="315"/>
        <v>-3.8062779937088037E-2</v>
      </c>
      <c r="CO123" s="68">
        <f t="shared" si="315"/>
        <v>-1.5203958253476049E-2</v>
      </c>
      <c r="CP123" s="68">
        <f t="shared" si="316"/>
        <v>-5.3266738190564086E-2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9.3047346334314301E-2</v>
      </c>
      <c r="C124" s="27">
        <f t="shared" si="299"/>
        <v>2.902508187866415E-3</v>
      </c>
      <c r="D124" s="27">
        <f t="shared" si="299"/>
        <v>8.8842972071594972E-2</v>
      </c>
      <c r="E124" s="27">
        <f t="shared" si="299"/>
        <v>0.20557037546195023</v>
      </c>
      <c r="F124" s="27">
        <f t="shared" si="300"/>
        <v>0.2944133475335452</v>
      </c>
      <c r="L124" t="str">
        <f t="shared" si="317"/>
        <v>24 Business, media and public service professionals</v>
      </c>
      <c r="M124" s="27">
        <f t="shared" si="301"/>
        <v>1.3282698175706522</v>
      </c>
      <c r="N124" s="27">
        <f t="shared" si="301"/>
        <v>-3.1461156374166244E-3</v>
      </c>
      <c r="O124" s="27">
        <f t="shared" si="301"/>
        <v>0.85613592455543941</v>
      </c>
      <c r="P124" s="27">
        <f t="shared" si="301"/>
        <v>1.8578320744657351</v>
      </c>
      <c r="Q124" s="27">
        <f t="shared" si="302"/>
        <v>2.7139679990211745</v>
      </c>
      <c r="W124" t="str">
        <f t="shared" si="318"/>
        <v>24 Business, media and public service professionals</v>
      </c>
      <c r="X124" s="27">
        <f t="shared" si="303"/>
        <v>0.39854290461962449</v>
      </c>
      <c r="Y124" s="27">
        <f t="shared" si="303"/>
        <v>0.91950594510387518</v>
      </c>
      <c r="Z124" s="27">
        <f t="shared" si="303"/>
        <v>1.0929366995481082E-2</v>
      </c>
      <c r="AA124" s="27">
        <f t="shared" si="303"/>
        <v>0.44066063149500323</v>
      </c>
      <c r="AB124" s="27">
        <f t="shared" si="304"/>
        <v>0.45158999849048431</v>
      </c>
      <c r="AH124" t="str">
        <f t="shared" si="319"/>
        <v>24 Business, media and public service professionals</v>
      </c>
      <c r="AI124" s="27">
        <f t="shared" si="305"/>
        <v>-1.7630495355945519E-2</v>
      </c>
      <c r="AJ124" s="27">
        <f t="shared" si="305"/>
        <v>0.10902313396306773</v>
      </c>
      <c r="AK124" s="27">
        <f t="shared" si="305"/>
        <v>-5.9059235953338507E-2</v>
      </c>
      <c r="AL124" s="27">
        <f t="shared" si="305"/>
        <v>2.6808735237060843E-2</v>
      </c>
      <c r="AM124" s="27">
        <f t="shared" si="306"/>
        <v>-3.2250500716277664E-2</v>
      </c>
      <c r="AS124" t="str">
        <f t="shared" si="320"/>
        <v>24 Business, media and public service professionals</v>
      </c>
      <c r="AT124" s="27">
        <f t="shared" si="307"/>
        <v>2.2428770078298133E-2</v>
      </c>
      <c r="AU124" s="27">
        <f t="shared" si="307"/>
        <v>0.1572627271005983</v>
      </c>
      <c r="AV124" s="27">
        <f t="shared" si="307"/>
        <v>1.0052825445086455E-2</v>
      </c>
      <c r="AW124" s="27">
        <f t="shared" si="307"/>
        <v>0.10500547438612906</v>
      </c>
      <c r="AX124" s="27">
        <f t="shared" si="308"/>
        <v>0.11505829983121552</v>
      </c>
      <c r="BD124" t="str">
        <f t="shared" si="321"/>
        <v>24 Business, media and public service professionals</v>
      </c>
      <c r="BE124" s="27">
        <f t="shared" si="309"/>
        <v>0.51583293271911823</v>
      </c>
      <c r="BF124" s="27">
        <f t="shared" si="309"/>
        <v>0.23457365024009524</v>
      </c>
      <c r="BG124" s="27">
        <f t="shared" si="309"/>
        <v>0.13991177202310601</v>
      </c>
      <c r="BH124" s="27">
        <f t="shared" si="309"/>
        <v>0.25733658837701734</v>
      </c>
      <c r="BI124" s="27">
        <f t="shared" si="310"/>
        <v>0.39724836040012335</v>
      </c>
      <c r="BO124" t="str">
        <f t="shared" si="322"/>
        <v>24 Business, media and public service professionals</v>
      </c>
      <c r="BP124" s="27">
        <f t="shared" si="311"/>
        <v>0.25145624530909405</v>
      </c>
      <c r="BQ124" s="27">
        <f t="shared" si="311"/>
        <v>-3.9288636324080528E-2</v>
      </c>
      <c r="BR124" s="27">
        <f t="shared" si="311"/>
        <v>2.4821255907188089E-3</v>
      </c>
      <c r="BS124" s="27">
        <f t="shared" si="311"/>
        <v>-0.19384131781138381</v>
      </c>
      <c r="BT124" s="27">
        <f t="shared" si="312"/>
        <v>-0.191359192220665</v>
      </c>
      <c r="BZ124" t="str">
        <f t="shared" si="323"/>
        <v>24 Business, media and public service professionals</v>
      </c>
      <c r="CA124" s="68">
        <f t="shared" si="313"/>
        <v>0.12292737376491625</v>
      </c>
      <c r="CB124" s="68">
        <f t="shared" si="313"/>
        <v>5.0919702537657874E-2</v>
      </c>
      <c r="CC124" s="68">
        <f t="shared" si="313"/>
        <v>-0.14533919848213339</v>
      </c>
      <c r="CD124" s="68">
        <f t="shared" si="313"/>
        <v>-0.31155934120164153</v>
      </c>
      <c r="CE124" s="68">
        <f t="shared" si="314"/>
        <v>-0.45689853968377492</v>
      </c>
      <c r="CK124" t="str">
        <f t="shared" si="324"/>
        <v>24 Business, media and public service professionals</v>
      </c>
      <c r="CL124" s="68">
        <f t="shared" si="315"/>
        <v>4.4921484881442986E-2</v>
      </c>
      <c r="CM124" s="68">
        <f t="shared" si="315"/>
        <v>7.0563704760920998E-2</v>
      </c>
      <c r="CN124" s="68">
        <f t="shared" si="315"/>
        <v>-0.10994520036491223</v>
      </c>
      <c r="CO124" s="68">
        <f t="shared" si="315"/>
        <v>-7.2830601602824313E-2</v>
      </c>
      <c r="CP124" s="68">
        <f t="shared" si="316"/>
        <v>-0.18277580196773655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3.2500647781449205E-2</v>
      </c>
      <c r="C125" s="27">
        <f t="shared" si="299"/>
        <v>-5.7571618164686533E-3</v>
      </c>
      <c r="D125" s="27">
        <f t="shared" si="299"/>
        <v>2.2655013502336091E-2</v>
      </c>
      <c r="E125" s="27">
        <f t="shared" si="299"/>
        <v>7.4304942300013749E-2</v>
      </c>
      <c r="F125" s="27">
        <f t="shared" si="300"/>
        <v>9.695995580234984E-2</v>
      </c>
      <c r="L125" t="str">
        <f t="shared" si="317"/>
        <v>31 Science, engineering and technology associate professionals</v>
      </c>
      <c r="M125" s="27">
        <f t="shared" si="301"/>
        <v>0.20588256196480831</v>
      </c>
      <c r="N125" s="27">
        <f t="shared" si="301"/>
        <v>-2.9782559640895601E-2</v>
      </c>
      <c r="O125" s="27">
        <f t="shared" si="301"/>
        <v>8.2602942935073642E-2</v>
      </c>
      <c r="P125" s="27">
        <f t="shared" si="301"/>
        <v>0.2911371109898987</v>
      </c>
      <c r="Q125" s="27">
        <f t="shared" si="302"/>
        <v>0.37374005392497234</v>
      </c>
      <c r="W125" t="str">
        <f t="shared" si="318"/>
        <v>31 Science, engineering and technology associate professionals</v>
      </c>
      <c r="X125" s="27">
        <f t="shared" si="303"/>
        <v>9.6476333839498052E-2</v>
      </c>
      <c r="Y125" s="27">
        <f t="shared" si="303"/>
        <v>0.12061584332382691</v>
      </c>
      <c r="Z125" s="27">
        <f t="shared" si="303"/>
        <v>-4.2843687889692728E-2</v>
      </c>
      <c r="AA125" s="27">
        <f t="shared" si="303"/>
        <v>0.16024305873441769</v>
      </c>
      <c r="AB125" s="27">
        <f t="shared" si="304"/>
        <v>0.11739937084472496</v>
      </c>
      <c r="AH125" t="str">
        <f t="shared" si="319"/>
        <v>31 Science, engineering and technology associate professionals</v>
      </c>
      <c r="AI125" s="27">
        <f t="shared" si="305"/>
        <v>2.4176659070303363E-2</v>
      </c>
      <c r="AJ125" s="27">
        <f t="shared" si="305"/>
        <v>3.9419339040906221E-2</v>
      </c>
      <c r="AK125" s="27">
        <f t="shared" si="305"/>
        <v>6.4817787312239084E-3</v>
      </c>
      <c r="AL125" s="27">
        <f t="shared" si="305"/>
        <v>7.979943056780503E-2</v>
      </c>
      <c r="AM125" s="27">
        <f t="shared" si="306"/>
        <v>8.6281209299028938E-2</v>
      </c>
      <c r="AS125" t="str">
        <f t="shared" si="320"/>
        <v>31 Science, engineering and technology associate professionals</v>
      </c>
      <c r="AT125" s="27">
        <f t="shared" si="307"/>
        <v>-1.7241470987839347E-2</v>
      </c>
      <c r="AU125" s="27">
        <f t="shared" si="307"/>
        <v>4.2270609955046945E-2</v>
      </c>
      <c r="AV125" s="27">
        <f t="shared" si="307"/>
        <v>-8.15001455456556E-2</v>
      </c>
      <c r="AW125" s="27">
        <f t="shared" si="307"/>
        <v>-4.3727974301923656E-3</v>
      </c>
      <c r="AX125" s="27">
        <f t="shared" si="308"/>
        <v>-8.5872942975847966E-2</v>
      </c>
      <c r="BD125" t="str">
        <f t="shared" si="321"/>
        <v>31 Science, engineering and technology associate professionals</v>
      </c>
      <c r="BE125" s="27">
        <f t="shared" si="309"/>
        <v>8.8532448053064705E-2</v>
      </c>
      <c r="BF125" s="27">
        <f t="shared" si="309"/>
        <v>6.6375187515932854E-2</v>
      </c>
      <c r="BG125" s="27">
        <f t="shared" si="309"/>
        <v>-0.13430319329007467</v>
      </c>
      <c r="BH125" s="27">
        <f t="shared" si="309"/>
        <v>-0.11120848324490851</v>
      </c>
      <c r="BI125" s="27">
        <f t="shared" si="310"/>
        <v>-0.24551167653498318</v>
      </c>
      <c r="BO125" t="str">
        <f t="shared" si="322"/>
        <v>31 Science, engineering and technology associate professionals</v>
      </c>
      <c r="BP125" s="27">
        <f t="shared" si="311"/>
        <v>0.1185385883385317</v>
      </c>
      <c r="BQ125" s="27">
        <f t="shared" si="311"/>
        <v>1.7210924886244316E-2</v>
      </c>
      <c r="BR125" s="27">
        <f t="shared" si="311"/>
        <v>-3.8879554081299506E-2</v>
      </c>
      <c r="BS125" s="27">
        <f t="shared" si="311"/>
        <v>-1.4773683848982144E-2</v>
      </c>
      <c r="BT125" s="27">
        <f t="shared" si="312"/>
        <v>-5.365323793028165E-2</v>
      </c>
      <c r="BZ125" t="str">
        <f t="shared" si="323"/>
        <v>31 Science, engineering and technology associate professionals</v>
      </c>
      <c r="CA125" s="68">
        <f t="shared" si="313"/>
        <v>7.4357155048734302E-2</v>
      </c>
      <c r="CB125" s="68">
        <f t="shared" si="313"/>
        <v>8.3045465051222234E-2</v>
      </c>
      <c r="CC125" s="68">
        <f t="shared" si="313"/>
        <v>-0.12992566260227889</v>
      </c>
      <c r="CD125" s="68">
        <f t="shared" si="313"/>
        <v>-0.11449241658991027</v>
      </c>
      <c r="CE125" s="68">
        <f t="shared" si="314"/>
        <v>-0.24441807919218916</v>
      </c>
      <c r="CK125" t="str">
        <f t="shared" si="324"/>
        <v>31 Science, engineering and technology associate professionals</v>
      </c>
      <c r="CL125" s="68">
        <f t="shared" si="315"/>
        <v>3.3478410390265168E-2</v>
      </c>
      <c r="CM125" s="68">
        <f t="shared" si="315"/>
        <v>5.2005250538038811E-2</v>
      </c>
      <c r="CN125" s="68">
        <f t="shared" si="315"/>
        <v>-4.5600739386312733E-2</v>
      </c>
      <c r="CO125" s="68">
        <f t="shared" si="315"/>
        <v>2.470297923985057E-2</v>
      </c>
      <c r="CP125" s="68">
        <f t="shared" si="316"/>
        <v>-2.0897760146462163E-2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7.7247134603023997E-3</v>
      </c>
      <c r="C126" s="27">
        <f t="shared" si="299"/>
        <v>-2.3698156744441957E-3</v>
      </c>
      <c r="D126" s="27">
        <f t="shared" si="299"/>
        <v>2.3651795232390221E-2</v>
      </c>
      <c r="E126" s="27">
        <f t="shared" si="299"/>
        <v>5.0168360920554635E-2</v>
      </c>
      <c r="F126" s="27">
        <f t="shared" si="300"/>
        <v>7.3820156152944849E-2</v>
      </c>
      <c r="L126" t="str">
        <f t="shared" si="317"/>
        <v>32 Health and social care associate professionals</v>
      </c>
      <c r="M126" s="27">
        <f t="shared" si="301"/>
        <v>0.25399340814435695</v>
      </c>
      <c r="N126" s="27">
        <f t="shared" si="301"/>
        <v>9.8587597029120566E-3</v>
      </c>
      <c r="O126" s="27">
        <f t="shared" si="301"/>
        <v>0.69849572346935573</v>
      </c>
      <c r="P126" s="27">
        <f t="shared" si="301"/>
        <v>1.2107532223072881</v>
      </c>
      <c r="Q126" s="27">
        <f t="shared" si="302"/>
        <v>1.9092489457766439</v>
      </c>
      <c r="W126" t="str">
        <f t="shared" si="318"/>
        <v>32 Health and social care associate professionals</v>
      </c>
      <c r="X126" s="27">
        <f t="shared" si="303"/>
        <v>0.23155902039401388</v>
      </c>
      <c r="Y126" s="27">
        <f t="shared" si="303"/>
        <v>0.16955754327523564</v>
      </c>
      <c r="Z126" s="27">
        <f t="shared" si="303"/>
        <v>1.2639193990696158</v>
      </c>
      <c r="AA126" s="27">
        <f t="shared" si="303"/>
        <v>0.8780282968256552</v>
      </c>
      <c r="AB126" s="27">
        <f t="shared" si="304"/>
        <v>2.1419476958952712</v>
      </c>
      <c r="AH126" t="str">
        <f t="shared" si="319"/>
        <v>32 Health and social care associate professionals</v>
      </c>
      <c r="AI126" s="27">
        <f t="shared" si="305"/>
        <v>-0.11113832022972403</v>
      </c>
      <c r="AJ126" s="27">
        <f t="shared" si="305"/>
        <v>4.5685576425610996E-2</v>
      </c>
      <c r="AK126" s="27">
        <f t="shared" si="305"/>
        <v>0.12671975990641582</v>
      </c>
      <c r="AL126" s="27">
        <f t="shared" si="305"/>
        <v>-0.36002478509903602</v>
      </c>
      <c r="AM126" s="27">
        <f t="shared" si="306"/>
        <v>-0.2333050251926202</v>
      </c>
      <c r="AS126" t="str">
        <f t="shared" si="320"/>
        <v>32 Health and social care associate professionals</v>
      </c>
      <c r="AT126" s="27">
        <f t="shared" si="307"/>
        <v>1.4839861245068253E-2</v>
      </c>
      <c r="AU126" s="27">
        <f t="shared" si="307"/>
        <v>3.7267727152336505E-2</v>
      </c>
      <c r="AV126" s="27">
        <f t="shared" si="307"/>
        <v>0.11771912031018317</v>
      </c>
      <c r="AW126" s="27">
        <f t="shared" si="307"/>
        <v>7.0242359183881775E-2</v>
      </c>
      <c r="AX126" s="27">
        <f t="shared" si="308"/>
        <v>0.18796147949406494</v>
      </c>
      <c r="BD126" t="str">
        <f t="shared" si="321"/>
        <v>32 Health and social care associate professionals</v>
      </c>
      <c r="BE126" s="27">
        <f t="shared" si="309"/>
        <v>0.28235554232978211</v>
      </c>
      <c r="BF126" s="27">
        <f t="shared" si="309"/>
        <v>-6.3096788524912739E-2</v>
      </c>
      <c r="BG126" s="27">
        <f t="shared" si="309"/>
        <v>0.70884442483842447</v>
      </c>
      <c r="BH126" s="27">
        <f t="shared" si="309"/>
        <v>0.21225475683876316</v>
      </c>
      <c r="BI126" s="27">
        <f t="shared" si="310"/>
        <v>0.92109918167718763</v>
      </c>
      <c r="BO126" t="str">
        <f t="shared" si="322"/>
        <v>32 Health and social care associate professionals</v>
      </c>
      <c r="BP126" s="27">
        <f t="shared" si="311"/>
        <v>0.15694520384610111</v>
      </c>
      <c r="BQ126" s="27">
        <f t="shared" si="311"/>
        <v>-0.15950685555769495</v>
      </c>
      <c r="BR126" s="27">
        <f t="shared" si="311"/>
        <v>0.45527898388642418</v>
      </c>
      <c r="BS126" s="27">
        <f t="shared" si="311"/>
        <v>-0.15313843425991713</v>
      </c>
      <c r="BT126" s="27">
        <f t="shared" si="312"/>
        <v>0.30214054962650705</v>
      </c>
      <c r="BZ126" t="str">
        <f t="shared" si="323"/>
        <v>32 Health and social care associate professionals</v>
      </c>
      <c r="CA126" s="68">
        <f t="shared" si="313"/>
        <v>6.8087667839425992E-3</v>
      </c>
      <c r="CB126" s="68">
        <f t="shared" si="313"/>
        <v>-4.9591066721309113E-2</v>
      </c>
      <c r="CC126" s="68">
        <f t="shared" si="313"/>
        <v>5.3769782950578132E-2</v>
      </c>
      <c r="CD126" s="68">
        <f t="shared" si="313"/>
        <v>-0.12597461669335633</v>
      </c>
      <c r="CE126" s="68">
        <f t="shared" si="314"/>
        <v>-7.2204833742778196E-2</v>
      </c>
      <c r="CK126" t="str">
        <f t="shared" si="324"/>
        <v>32 Health and social care associate professionals</v>
      </c>
      <c r="CL126" s="68">
        <f t="shared" si="315"/>
        <v>8.0179383003600377E-3</v>
      </c>
      <c r="CM126" s="68">
        <f t="shared" si="315"/>
        <v>1.052783345135247E-2</v>
      </c>
      <c r="CN126" s="68">
        <f t="shared" si="315"/>
        <v>3.7385835045486981E-3</v>
      </c>
      <c r="CO126" s="68">
        <f t="shared" si="315"/>
        <v>-7.5118816396360089E-3</v>
      </c>
      <c r="CP126" s="68">
        <f t="shared" si="316"/>
        <v>-3.7732981350873107E-3</v>
      </c>
    </row>
    <row r="127" spans="1:94" x14ac:dyDescent="0.2">
      <c r="A127" t="str">
        <f t="shared" si="298"/>
        <v>33 Protective service occupations</v>
      </c>
      <c r="B127" s="27">
        <f t="shared" si="299"/>
        <v>3.5828992686291628E-3</v>
      </c>
      <c r="C127" s="27">
        <f t="shared" si="299"/>
        <v>-1.3693816174118016E-3</v>
      </c>
      <c r="D127" s="27">
        <f t="shared" si="299"/>
        <v>2.8817996167233486E-3</v>
      </c>
      <c r="E127" s="27">
        <f t="shared" si="299"/>
        <v>1.1169393239949093E-2</v>
      </c>
      <c r="F127" s="27">
        <f t="shared" si="300"/>
        <v>1.4051192856672442E-2</v>
      </c>
      <c r="L127" t="str">
        <f t="shared" si="317"/>
        <v>33 Protective service occupations</v>
      </c>
      <c r="M127" s="27">
        <f t="shared" si="301"/>
        <v>4.3775076775193683E-2</v>
      </c>
      <c r="N127" s="27">
        <f t="shared" si="301"/>
        <v>-1.4263615117136641E-2</v>
      </c>
      <c r="O127" s="27">
        <f t="shared" si="301"/>
        <v>1.5541880227507354E-2</v>
      </c>
      <c r="P127" s="27">
        <f t="shared" si="301"/>
        <v>0.11558001440515364</v>
      </c>
      <c r="Q127" s="27">
        <f t="shared" si="302"/>
        <v>0.131121894632661</v>
      </c>
      <c r="W127" t="str">
        <f t="shared" si="318"/>
        <v>33 Protective service occupations</v>
      </c>
      <c r="X127" s="27">
        <f t="shared" si="303"/>
        <v>1.274675460759056E-2</v>
      </c>
      <c r="Y127" s="27">
        <f t="shared" si="303"/>
        <v>0.1061029709483281</v>
      </c>
      <c r="Z127" s="27">
        <f t="shared" si="303"/>
        <v>-6.8286479869076655E-2</v>
      </c>
      <c r="AA127" s="27">
        <f t="shared" si="303"/>
        <v>0.25235920989351823</v>
      </c>
      <c r="AB127" s="27">
        <f t="shared" si="304"/>
        <v>0.18407273002444158</v>
      </c>
      <c r="AH127" t="str">
        <f t="shared" si="319"/>
        <v>33 Protective service occupations</v>
      </c>
      <c r="AI127" s="27">
        <f t="shared" si="305"/>
        <v>1.1438541744646147E-2</v>
      </c>
      <c r="AJ127" s="27">
        <f t="shared" si="305"/>
        <v>2.8393693417310018E-2</v>
      </c>
      <c r="AK127" s="27">
        <f t="shared" si="305"/>
        <v>-1.2062878360805274E-2</v>
      </c>
      <c r="AL127" s="27">
        <f t="shared" si="305"/>
        <v>7.6704670626314059E-2</v>
      </c>
      <c r="AM127" s="27">
        <f t="shared" si="306"/>
        <v>6.4641792265508785E-2</v>
      </c>
      <c r="AS127" t="str">
        <f t="shared" si="320"/>
        <v>33 Protective service occupations</v>
      </c>
      <c r="AT127" s="27">
        <f t="shared" si="307"/>
        <v>-2.0796137255719688E-2</v>
      </c>
      <c r="AU127" s="27">
        <f t="shared" si="307"/>
        <v>1.9932372053684533E-2</v>
      </c>
      <c r="AV127" s="27">
        <f t="shared" si="307"/>
        <v>-2.8653530471280497E-2</v>
      </c>
      <c r="AW127" s="27">
        <f t="shared" si="307"/>
        <v>2.8063209950610957E-2</v>
      </c>
      <c r="AX127" s="27">
        <f t="shared" si="308"/>
        <v>-5.9032052066954055E-4</v>
      </c>
      <c r="BD127" t="str">
        <f t="shared" si="321"/>
        <v>33 Protective service occupations</v>
      </c>
      <c r="BE127" s="27">
        <f t="shared" si="309"/>
        <v>6.5813051526671051E-2</v>
      </c>
      <c r="BF127" s="27">
        <f t="shared" si="309"/>
        <v>2.6955251330610164E-2</v>
      </c>
      <c r="BG127" s="27">
        <f t="shared" si="309"/>
        <v>-9.0828119162693177E-2</v>
      </c>
      <c r="BH127" s="27">
        <f t="shared" si="309"/>
        <v>-2.5389343463624647E-2</v>
      </c>
      <c r="BI127" s="27">
        <f t="shared" si="310"/>
        <v>-0.11621746262631782</v>
      </c>
      <c r="BO127" t="str">
        <f t="shared" si="322"/>
        <v>33 Protective service occupations</v>
      </c>
      <c r="BP127" s="27">
        <f t="shared" si="311"/>
        <v>7.3062802557941398E-2</v>
      </c>
      <c r="BQ127" s="27">
        <f t="shared" si="311"/>
        <v>-2.1472140197073109E-2</v>
      </c>
      <c r="BR127" s="27">
        <f t="shared" si="311"/>
        <v>-0.10581471856019475</v>
      </c>
      <c r="BS127" s="27">
        <f t="shared" si="311"/>
        <v>-0.10627098216374187</v>
      </c>
      <c r="BT127" s="27">
        <f t="shared" si="312"/>
        <v>-0.21208570072393662</v>
      </c>
      <c r="BZ127" t="str">
        <f t="shared" si="323"/>
        <v>33 Protective service occupations</v>
      </c>
      <c r="CA127" s="68">
        <f t="shared" si="313"/>
        <v>1.3022962634410828E-2</v>
      </c>
      <c r="CB127" s="68">
        <f t="shared" si="313"/>
        <v>8.6697340589964589E-3</v>
      </c>
      <c r="CC127" s="68">
        <f t="shared" si="313"/>
        <v>-0.1018203619989313</v>
      </c>
      <c r="CD127" s="68">
        <f t="shared" si="313"/>
        <v>-9.4908808982320708E-2</v>
      </c>
      <c r="CE127" s="68">
        <f t="shared" si="314"/>
        <v>-0.19672917098125201</v>
      </c>
      <c r="CK127" t="str">
        <f t="shared" si="324"/>
        <v>33 Protective service occupations</v>
      </c>
      <c r="CL127" s="68">
        <f t="shared" si="315"/>
        <v>-1.5952548396065885E-2</v>
      </c>
      <c r="CM127" s="68">
        <f t="shared" si="315"/>
        <v>8.4201938491258455E-3</v>
      </c>
      <c r="CN127" s="68">
        <f t="shared" si="315"/>
        <v>-2.1962390842916624E-2</v>
      </c>
      <c r="CO127" s="68">
        <f t="shared" si="315"/>
        <v>-1.2577721027303083E-2</v>
      </c>
      <c r="CP127" s="68">
        <f t="shared" si="316"/>
        <v>-3.4540111870219707E-2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1.7589905408947039E-2</v>
      </c>
      <c r="C128" s="27">
        <f t="shared" si="299"/>
        <v>2.2797318341838402E-4</v>
      </c>
      <c r="D128" s="27">
        <f t="shared" si="299"/>
        <v>8.0136996569630942E-3</v>
      </c>
      <c r="E128" s="27">
        <f t="shared" si="299"/>
        <v>2.4041710102221184E-2</v>
      </c>
      <c r="F128" s="27">
        <f t="shared" si="300"/>
        <v>3.2055409759184278E-2</v>
      </c>
      <c r="L128" t="str">
        <f t="shared" si="317"/>
        <v>34 Culture, media and sports occupations</v>
      </c>
      <c r="M128" s="27">
        <f t="shared" si="301"/>
        <v>0.30215086583725748</v>
      </c>
      <c r="N128" s="27">
        <f t="shared" si="301"/>
        <v>-3.510429715703145E-3</v>
      </c>
      <c r="O128" s="27">
        <f t="shared" si="301"/>
        <v>2.3038502560386087E-2</v>
      </c>
      <c r="P128" s="27">
        <f t="shared" si="301"/>
        <v>0.3642437977044457</v>
      </c>
      <c r="Q128" s="27">
        <f t="shared" si="302"/>
        <v>0.38728230026483179</v>
      </c>
      <c r="W128" t="str">
        <f t="shared" si="318"/>
        <v>34 Culture, media and sports occupations</v>
      </c>
      <c r="X128" s="27">
        <f t="shared" si="303"/>
        <v>6.6908154173142664E-2</v>
      </c>
      <c r="Y128" s="27">
        <f t="shared" si="303"/>
        <v>0.10220912299622875</v>
      </c>
      <c r="Z128" s="27">
        <f t="shared" si="303"/>
        <v>-0.27187451014192887</v>
      </c>
      <c r="AA128" s="27">
        <f t="shared" si="303"/>
        <v>0.15652143247496109</v>
      </c>
      <c r="AB128" s="27">
        <f t="shared" si="304"/>
        <v>-0.11535307766696778</v>
      </c>
      <c r="AH128" t="str">
        <f t="shared" si="319"/>
        <v>34 Culture, media and sports occupations</v>
      </c>
      <c r="AI128" s="27">
        <f t="shared" si="305"/>
        <v>4.4911731327540449E-4</v>
      </c>
      <c r="AJ128" s="27">
        <f t="shared" si="305"/>
        <v>4.7791502146083076E-2</v>
      </c>
      <c r="AK128" s="27">
        <f t="shared" si="305"/>
        <v>-2.9790041169042658E-2</v>
      </c>
      <c r="AL128" s="27">
        <f t="shared" si="305"/>
        <v>8.1442186526150429E-2</v>
      </c>
      <c r="AM128" s="27">
        <f t="shared" si="306"/>
        <v>5.165214535710777E-2</v>
      </c>
      <c r="AS128" t="str">
        <f t="shared" si="320"/>
        <v>34 Culture, media and sports occupations</v>
      </c>
      <c r="AT128" s="27">
        <f t="shared" si="307"/>
        <v>-1.0505402649196527E-2</v>
      </c>
      <c r="AU128" s="27">
        <f t="shared" si="307"/>
        <v>1.3735319646757116E-2</v>
      </c>
      <c r="AV128" s="27">
        <f t="shared" si="307"/>
        <v>-5.8605808028770356E-2</v>
      </c>
      <c r="AW128" s="27">
        <f t="shared" si="307"/>
        <v>7.9935608571949368E-3</v>
      </c>
      <c r="AX128" s="27">
        <f t="shared" si="308"/>
        <v>-5.061224717157542E-2</v>
      </c>
      <c r="BD128" t="str">
        <f t="shared" si="321"/>
        <v>34 Culture, media and sports occupations</v>
      </c>
      <c r="BE128" s="27">
        <f t="shared" si="309"/>
        <v>7.0641842552778389E-2</v>
      </c>
      <c r="BF128" s="27">
        <f t="shared" si="309"/>
        <v>3.1617021500090936E-2</v>
      </c>
      <c r="BG128" s="27">
        <f t="shared" si="309"/>
        <v>-0.13609942374820005</v>
      </c>
      <c r="BH128" s="27">
        <f t="shared" si="309"/>
        <v>8.2107675354578413E-2</v>
      </c>
      <c r="BI128" s="27">
        <f t="shared" si="310"/>
        <v>-5.3991748393621641E-2</v>
      </c>
      <c r="BO128" t="str">
        <f t="shared" si="322"/>
        <v>34 Culture, media and sports occupations</v>
      </c>
      <c r="BP128" s="27">
        <f t="shared" si="311"/>
        <v>-1.8611352312828844E-2</v>
      </c>
      <c r="BQ128" s="27">
        <f t="shared" si="311"/>
        <v>-4.8348289743188999E-2</v>
      </c>
      <c r="BR128" s="27">
        <f t="shared" si="311"/>
        <v>-8.4185367339168815E-2</v>
      </c>
      <c r="BS128" s="27">
        <f t="shared" si="311"/>
        <v>-8.2321521270808107E-2</v>
      </c>
      <c r="BT128" s="27">
        <f t="shared" si="312"/>
        <v>-0.16650688860997692</v>
      </c>
      <c r="BZ128" t="str">
        <f t="shared" si="323"/>
        <v>34 Culture, media and sports occupations</v>
      </c>
      <c r="CA128" s="68">
        <f t="shared" si="313"/>
        <v>-2.4342287718684519E-2</v>
      </c>
      <c r="CB128" s="68">
        <f t="shared" si="313"/>
        <v>-7.3602208812571512E-3</v>
      </c>
      <c r="CC128" s="68">
        <f t="shared" si="313"/>
        <v>-0.11540751707487815</v>
      </c>
      <c r="CD128" s="68">
        <f t="shared" si="313"/>
        <v>-8.9713927859197573E-2</v>
      </c>
      <c r="CE128" s="68">
        <f t="shared" si="314"/>
        <v>-0.20512144493407572</v>
      </c>
      <c r="CK128" t="str">
        <f t="shared" si="324"/>
        <v>34 Culture, media and sports occupations</v>
      </c>
      <c r="CL128" s="68">
        <f t="shared" si="315"/>
        <v>1.8091056823925977E-2</v>
      </c>
      <c r="CM128" s="68">
        <f t="shared" si="315"/>
        <v>1.3488862950456565E-2</v>
      </c>
      <c r="CN128" s="68">
        <f t="shared" si="315"/>
        <v>-7.6872687753352098E-2</v>
      </c>
      <c r="CO128" s="68">
        <f t="shared" si="315"/>
        <v>-2.7761440330764456E-2</v>
      </c>
      <c r="CP128" s="68">
        <f t="shared" si="316"/>
        <v>-0.10463412808411655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7.0299279445330959E-2</v>
      </c>
      <c r="C129" s="27">
        <f t="shared" si="299"/>
        <v>-1.4015839419101506E-2</v>
      </c>
      <c r="D129" s="27">
        <f t="shared" si="299"/>
        <v>6.9455299942277948E-2</v>
      </c>
      <c r="E129" s="27">
        <f t="shared" si="299"/>
        <v>0.17911557163002945</v>
      </c>
      <c r="F129" s="27">
        <f t="shared" si="300"/>
        <v>0.24857087157230739</v>
      </c>
      <c r="L129" t="str">
        <f t="shared" si="317"/>
        <v>35 Business and public service associate professionals</v>
      </c>
      <c r="M129" s="27">
        <f t="shared" si="301"/>
        <v>0.69432001469702143</v>
      </c>
      <c r="N129" s="27">
        <f t="shared" si="301"/>
        <v>-6.0241221193388039E-2</v>
      </c>
      <c r="O129" s="27">
        <f t="shared" si="301"/>
        <v>0.58526755171735001</v>
      </c>
      <c r="P129" s="27">
        <f t="shared" si="301"/>
        <v>1.3895265479048562</v>
      </c>
      <c r="Q129" s="27">
        <f t="shared" si="302"/>
        <v>1.9747940996222062</v>
      </c>
      <c r="W129" t="str">
        <f t="shared" si="318"/>
        <v>35 Business and public service associate professionals</v>
      </c>
      <c r="X129" s="27">
        <f t="shared" si="303"/>
        <v>-1.4789759489982401E-2</v>
      </c>
      <c r="Y129" s="27">
        <f t="shared" si="303"/>
        <v>0.40995119622581289</v>
      </c>
      <c r="Z129" s="27">
        <f t="shared" si="303"/>
        <v>3.2783555920970819E-2</v>
      </c>
      <c r="AA129" s="27">
        <f t="shared" si="303"/>
        <v>0.29670212847002109</v>
      </c>
      <c r="AB129" s="27">
        <f t="shared" si="304"/>
        <v>0.32948568439099191</v>
      </c>
      <c r="AH129" t="str">
        <f t="shared" si="319"/>
        <v>35 Business and public service associate professionals</v>
      </c>
      <c r="AI129" s="27">
        <f t="shared" si="305"/>
        <v>6.9772499157640278E-2</v>
      </c>
      <c r="AJ129" s="27">
        <f t="shared" si="305"/>
        <v>0.18157860464331543</v>
      </c>
      <c r="AK129" s="27">
        <f t="shared" si="305"/>
        <v>3.7261108950968014E-2</v>
      </c>
      <c r="AL129" s="27">
        <f t="shared" si="305"/>
        <v>0.17529739503653019</v>
      </c>
      <c r="AM129" s="27">
        <f t="shared" si="306"/>
        <v>0.2125585039874982</v>
      </c>
      <c r="AS129" t="str">
        <f t="shared" si="320"/>
        <v>35 Business and public service associate professionals</v>
      </c>
      <c r="AT129" s="27">
        <f t="shared" si="307"/>
        <v>9.356960650574786E-3</v>
      </c>
      <c r="AU129" s="27">
        <f t="shared" si="307"/>
        <v>0.11902268747732347</v>
      </c>
      <c r="AV129" s="27">
        <f t="shared" si="307"/>
        <v>2.1450844265979097E-2</v>
      </c>
      <c r="AW129" s="27">
        <f t="shared" si="307"/>
        <v>0.14346806311898663</v>
      </c>
      <c r="AX129" s="27">
        <f t="shared" si="308"/>
        <v>0.16491890738496573</v>
      </c>
      <c r="BD129" t="str">
        <f t="shared" si="321"/>
        <v>35 Business and public service associate professionals</v>
      </c>
      <c r="BE129" s="27">
        <f t="shared" si="309"/>
        <v>0.44147145845005253</v>
      </c>
      <c r="BF129" s="27">
        <f t="shared" si="309"/>
        <v>3.2876813548516903E-2</v>
      </c>
      <c r="BG129" s="27">
        <f t="shared" si="309"/>
        <v>-4.952357637902427E-2</v>
      </c>
      <c r="BH129" s="27">
        <f t="shared" si="309"/>
        <v>-4.6322100738114269E-2</v>
      </c>
      <c r="BI129" s="27">
        <f t="shared" si="310"/>
        <v>-9.5845677117138539E-2</v>
      </c>
      <c r="BO129" t="str">
        <f t="shared" si="322"/>
        <v>35 Business and public service associate professionals</v>
      </c>
      <c r="BP129" s="27">
        <f t="shared" si="311"/>
        <v>0.2356409148869365</v>
      </c>
      <c r="BQ129" s="27">
        <f t="shared" si="311"/>
        <v>-0.23400893442955661</v>
      </c>
      <c r="BR129" s="27">
        <f t="shared" si="311"/>
        <v>-5.3358719533586729E-2</v>
      </c>
      <c r="BS129" s="27">
        <f t="shared" si="311"/>
        <v>-0.37052687524481165</v>
      </c>
      <c r="BT129" s="27">
        <f t="shared" si="312"/>
        <v>-0.42388559477839838</v>
      </c>
      <c r="BZ129" t="str">
        <f t="shared" si="323"/>
        <v>35 Business and public service associate professionals</v>
      </c>
      <c r="CA129" s="68">
        <f t="shared" si="313"/>
        <v>0.11920797466366007</v>
      </c>
      <c r="CB129" s="68">
        <f t="shared" si="313"/>
        <v>-2.6991386000644546E-2</v>
      </c>
      <c r="CC129" s="68">
        <f t="shared" si="313"/>
        <v>-0.27223417155974472</v>
      </c>
      <c r="CD129" s="68">
        <f t="shared" si="313"/>
        <v>-0.47713939642401515</v>
      </c>
      <c r="CE129" s="68">
        <f t="shared" si="314"/>
        <v>-0.74937356798375987</v>
      </c>
      <c r="CK129" t="str">
        <f t="shared" si="324"/>
        <v>35 Business and public service associate professionals</v>
      </c>
      <c r="CL129" s="68">
        <f t="shared" si="315"/>
        <v>1.6470843946498448E-2</v>
      </c>
      <c r="CM129" s="68">
        <f t="shared" si="315"/>
        <v>8.2211161144364109E-2</v>
      </c>
      <c r="CN129" s="68">
        <f t="shared" si="315"/>
        <v>-0.21199657459555599</v>
      </c>
      <c r="CO129" s="68">
        <f t="shared" si="315"/>
        <v>-4.9551490591054959E-2</v>
      </c>
      <c r="CP129" s="68">
        <f t="shared" si="316"/>
        <v>-0.26154806518661095</v>
      </c>
    </row>
    <row r="130" spans="1:94" x14ac:dyDescent="0.2">
      <c r="A130" t="str">
        <f t="shared" si="298"/>
        <v>41 Administrative occupations</v>
      </c>
      <c r="B130" s="27">
        <f t="shared" si="299"/>
        <v>5.0567691048044247E-2</v>
      </c>
      <c r="C130" s="27">
        <f t="shared" si="299"/>
        <v>8.2758536301550945E-3</v>
      </c>
      <c r="D130" s="27">
        <f t="shared" si="299"/>
        <v>7.2183305477635573E-2</v>
      </c>
      <c r="E130" s="27">
        <f t="shared" si="299"/>
        <v>0.17982343045796401</v>
      </c>
      <c r="F130" s="27">
        <f t="shared" si="300"/>
        <v>0.25200673593559958</v>
      </c>
      <c r="L130" t="str">
        <f t="shared" si="317"/>
        <v>41 Administrative occupations</v>
      </c>
      <c r="M130" s="27">
        <f t="shared" si="301"/>
        <v>0.47952298438866703</v>
      </c>
      <c r="N130" s="27">
        <f t="shared" si="301"/>
        <v>0.12939275398356753</v>
      </c>
      <c r="O130" s="27">
        <f t="shared" si="301"/>
        <v>0.67463212871169209</v>
      </c>
      <c r="P130" s="27">
        <f t="shared" si="301"/>
        <v>1.2915246371084308</v>
      </c>
      <c r="Q130" s="27">
        <f t="shared" si="302"/>
        <v>1.9661567658201229</v>
      </c>
      <c r="W130" t="str">
        <f t="shared" si="318"/>
        <v>41 Administrative occupations</v>
      </c>
      <c r="X130" s="27">
        <f t="shared" si="303"/>
        <v>-0.13239903513992779</v>
      </c>
      <c r="Y130" s="27">
        <f t="shared" si="303"/>
        <v>0.92941622107859345</v>
      </c>
      <c r="Z130" s="27">
        <f t="shared" si="303"/>
        <v>0.8686479945837613</v>
      </c>
      <c r="AA130" s="27">
        <f t="shared" si="303"/>
        <v>1.405527540692165</v>
      </c>
      <c r="AB130" s="27">
        <f t="shared" si="304"/>
        <v>2.2741755352759263</v>
      </c>
      <c r="AH130" t="str">
        <f t="shared" si="319"/>
        <v>41 Administrative occupations</v>
      </c>
      <c r="AI130" s="27">
        <f t="shared" si="305"/>
        <v>1.0404268757142621E-3</v>
      </c>
      <c r="AJ130" s="27">
        <f t="shared" si="305"/>
        <v>0.36848094348986282</v>
      </c>
      <c r="AK130" s="27">
        <f t="shared" si="305"/>
        <v>0.23188353905092507</v>
      </c>
      <c r="AL130" s="27">
        <f t="shared" si="305"/>
        <v>0.47626069622514589</v>
      </c>
      <c r="AM130" s="27">
        <f t="shared" si="306"/>
        <v>0.70814423527607095</v>
      </c>
      <c r="AS130" t="str">
        <f t="shared" si="320"/>
        <v>41 Administrative occupations</v>
      </c>
      <c r="AT130" s="27">
        <f t="shared" si="307"/>
        <v>-7.0176226605516367E-2</v>
      </c>
      <c r="AU130" s="27">
        <f t="shared" si="307"/>
        <v>0.35064248475422022</v>
      </c>
      <c r="AV130" s="27">
        <f t="shared" si="307"/>
        <v>0.13375585620627506</v>
      </c>
      <c r="AW130" s="27">
        <f t="shared" si="307"/>
        <v>0.37714417561900415</v>
      </c>
      <c r="AX130" s="27">
        <f t="shared" si="308"/>
        <v>0.51090003182527921</v>
      </c>
      <c r="BD130" t="str">
        <f t="shared" si="321"/>
        <v>41 Administrative occupations</v>
      </c>
      <c r="BE130" s="27">
        <f t="shared" si="309"/>
        <v>0.27956337016051158</v>
      </c>
      <c r="BF130" s="27">
        <f t="shared" si="309"/>
        <v>4.3938779516503601E-2</v>
      </c>
      <c r="BG130" s="27">
        <f t="shared" si="309"/>
        <v>0.12103498009095048</v>
      </c>
      <c r="BH130" s="27">
        <f t="shared" si="309"/>
        <v>-0.48495035967401812</v>
      </c>
      <c r="BI130" s="27">
        <f t="shared" si="310"/>
        <v>-0.36391537958306763</v>
      </c>
      <c r="BO130" t="str">
        <f t="shared" si="322"/>
        <v>41 Administrative occupations</v>
      </c>
      <c r="BP130" s="27">
        <f t="shared" si="311"/>
        <v>0.22234553678139601</v>
      </c>
      <c r="BQ130" s="27">
        <f t="shared" si="311"/>
        <v>-0.64517153519893622</v>
      </c>
      <c r="BR130" s="27">
        <f t="shared" si="311"/>
        <v>0.25592446767192989</v>
      </c>
      <c r="BS130" s="27">
        <f t="shared" si="311"/>
        <v>-1.5681792187907586</v>
      </c>
      <c r="BT130" s="27">
        <f t="shared" si="312"/>
        <v>-1.3122547511188287</v>
      </c>
      <c r="BZ130" t="str">
        <f t="shared" si="323"/>
        <v>41 Administrative occupations</v>
      </c>
      <c r="CA130" s="68">
        <f t="shared" si="313"/>
        <v>-0.57344854958965819</v>
      </c>
      <c r="CB130" s="68">
        <f t="shared" si="313"/>
        <v>-0.29287320348707047</v>
      </c>
      <c r="CC130" s="68">
        <f t="shared" si="313"/>
        <v>-0.67988133923989924</v>
      </c>
      <c r="CD130" s="68">
        <f t="shared" si="313"/>
        <v>-1.4236786648551507</v>
      </c>
      <c r="CE130" s="68">
        <f t="shared" si="314"/>
        <v>-2.10356000409505</v>
      </c>
      <c r="CK130" t="str">
        <f t="shared" si="324"/>
        <v>41 Administrative occupations</v>
      </c>
      <c r="CL130" s="68">
        <f t="shared" si="315"/>
        <v>-0.19525000644872392</v>
      </c>
      <c r="CM130" s="68">
        <f t="shared" si="315"/>
        <v>0.1620436442204507</v>
      </c>
      <c r="CN130" s="68">
        <f t="shared" si="315"/>
        <v>-0.37464425691772685</v>
      </c>
      <c r="CO130" s="68">
        <f t="shared" si="315"/>
        <v>-0.21479055303633854</v>
      </c>
      <c r="CP130" s="68">
        <f t="shared" si="316"/>
        <v>-0.58943480995406539</v>
      </c>
    </row>
    <row r="131" spans="1:94" x14ac:dyDescent="0.2">
      <c r="A131" t="str">
        <f t="shared" si="298"/>
        <v>42 Secretarial and related occupations</v>
      </c>
      <c r="B131" s="27">
        <f t="shared" si="299"/>
        <v>3.0769351223534185E-3</v>
      </c>
      <c r="C131" s="27">
        <f t="shared" si="299"/>
        <v>2.2692369820836635E-3</v>
      </c>
      <c r="D131" s="27">
        <f t="shared" si="299"/>
        <v>7.3160490857089987E-3</v>
      </c>
      <c r="E131" s="27">
        <f t="shared" si="299"/>
        <v>1.6522067226244989E-2</v>
      </c>
      <c r="F131" s="27">
        <f t="shared" si="300"/>
        <v>2.383811631195399E-2</v>
      </c>
      <c r="L131" t="str">
        <f t="shared" si="317"/>
        <v>42 Secretarial and related occupations</v>
      </c>
      <c r="M131" s="27">
        <f t="shared" si="301"/>
        <v>6.1132173169311493E-2</v>
      </c>
      <c r="N131" s="27">
        <f t="shared" si="301"/>
        <v>3.5207582470332899E-2</v>
      </c>
      <c r="O131" s="27">
        <f t="shared" si="301"/>
        <v>8.531214420951172E-2</v>
      </c>
      <c r="P131" s="27">
        <f t="shared" si="301"/>
        <v>-2.1318791694277084E-2</v>
      </c>
      <c r="Q131" s="27">
        <f t="shared" si="302"/>
        <v>6.3993352515234636E-2</v>
      </c>
      <c r="W131" t="str">
        <f t="shared" si="318"/>
        <v>42 Secretarial and related occupations</v>
      </c>
      <c r="X131" s="27">
        <f t="shared" si="303"/>
        <v>-3.5779598353006592E-2</v>
      </c>
      <c r="Y131" s="27">
        <f t="shared" si="303"/>
        <v>0.14975921731795627</v>
      </c>
      <c r="Z131" s="27">
        <f t="shared" si="303"/>
        <v>0.1968332887508909</v>
      </c>
      <c r="AA131" s="27">
        <f t="shared" si="303"/>
        <v>0.33406091473364774</v>
      </c>
      <c r="AB131" s="27">
        <f t="shared" si="304"/>
        <v>0.53089420348453864</v>
      </c>
      <c r="AH131" t="str">
        <f t="shared" si="319"/>
        <v>42 Secretarial and related occupations</v>
      </c>
      <c r="AI131" s="27">
        <f t="shared" si="305"/>
        <v>-4.062660712851246E-2</v>
      </c>
      <c r="AJ131" s="27">
        <f t="shared" si="305"/>
        <v>8.0650841236695192E-2</v>
      </c>
      <c r="AK131" s="27">
        <f t="shared" si="305"/>
        <v>1.8059892487771734E-2</v>
      </c>
      <c r="AL131" s="27">
        <f t="shared" si="305"/>
        <v>5.0894937037844201E-3</v>
      </c>
      <c r="AM131" s="27">
        <f t="shared" si="306"/>
        <v>2.3149386191556154E-2</v>
      </c>
      <c r="AS131" t="str">
        <f t="shared" si="320"/>
        <v>42 Secretarial and related occupations</v>
      </c>
      <c r="AT131" s="27">
        <f t="shared" si="307"/>
        <v>-5.8357483087918993E-2</v>
      </c>
      <c r="AU131" s="27">
        <f t="shared" si="307"/>
        <v>6.3346561879544627E-2</v>
      </c>
      <c r="AV131" s="27">
        <f t="shared" si="307"/>
        <v>9.4827590096369652E-3</v>
      </c>
      <c r="AW131" s="27">
        <f t="shared" si="307"/>
        <v>1.0323615787992235E-2</v>
      </c>
      <c r="AX131" s="27">
        <f t="shared" si="308"/>
        <v>1.98063747976292E-2</v>
      </c>
      <c r="BD131" t="str">
        <f t="shared" si="321"/>
        <v>42 Secretarial and related occupations</v>
      </c>
      <c r="BE131" s="27">
        <f t="shared" si="309"/>
        <v>-4.7736687586668713E-2</v>
      </c>
      <c r="BF131" s="27">
        <f t="shared" si="309"/>
        <v>-7.7885222866155734E-2</v>
      </c>
      <c r="BG131" s="27">
        <f t="shared" si="309"/>
        <v>-4.6797479960629884E-2</v>
      </c>
      <c r="BH131" s="27">
        <f t="shared" si="309"/>
        <v>-0.70532524286244247</v>
      </c>
      <c r="BI131" s="27">
        <f t="shared" si="310"/>
        <v>-0.75212272282307235</v>
      </c>
      <c r="BO131" t="str">
        <f t="shared" si="322"/>
        <v>42 Secretarial and related occupations</v>
      </c>
      <c r="BP131" s="27">
        <f t="shared" si="311"/>
        <v>-0.30304023146705639</v>
      </c>
      <c r="BQ131" s="27">
        <f t="shared" si="311"/>
        <v>-0.23891163721965003</v>
      </c>
      <c r="BR131" s="27">
        <f t="shared" si="311"/>
        <v>-0.30326845166192584</v>
      </c>
      <c r="BS131" s="27">
        <f t="shared" si="311"/>
        <v>-0.66557386976677657</v>
      </c>
      <c r="BT131" s="27">
        <f t="shared" si="312"/>
        <v>-0.96884232142870252</v>
      </c>
      <c r="BZ131" t="str">
        <f t="shared" si="323"/>
        <v>42 Secretarial and related occupations</v>
      </c>
      <c r="CA131" s="68">
        <f t="shared" si="313"/>
        <v>-9.2632468980813565E-2</v>
      </c>
      <c r="CB131" s="68">
        <f t="shared" si="313"/>
        <v>-0.23204083009565246</v>
      </c>
      <c r="CC131" s="68">
        <f t="shared" si="313"/>
        <v>-0.23710130673973584</v>
      </c>
      <c r="CD131" s="68">
        <f t="shared" si="313"/>
        <v>-0.6728367121234522</v>
      </c>
      <c r="CE131" s="68">
        <f t="shared" si="314"/>
        <v>-0.90993801886318804</v>
      </c>
      <c r="CK131" t="str">
        <f t="shared" si="324"/>
        <v>42 Secretarial and related occupations</v>
      </c>
      <c r="CL131" s="68">
        <f t="shared" si="315"/>
        <v>-5.2781625981740632E-2</v>
      </c>
      <c r="CM131" s="68">
        <f t="shared" si="315"/>
        <v>6.1919787824555983E-2</v>
      </c>
      <c r="CN131" s="68">
        <f t="shared" si="315"/>
        <v>-8.2173386869379028E-2</v>
      </c>
      <c r="CO131" s="68">
        <f t="shared" si="315"/>
        <v>-9.2445276333233461E-2</v>
      </c>
      <c r="CP131" s="68">
        <f t="shared" si="316"/>
        <v>-0.17461866320261249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3.2178900832124692E-3</v>
      </c>
      <c r="C132" s="27">
        <f t="shared" si="299"/>
        <v>-1.6104413055684011E-3</v>
      </c>
      <c r="D132" s="27">
        <f t="shared" si="299"/>
        <v>1.7268489678321612E-3</v>
      </c>
      <c r="E132" s="27">
        <f t="shared" si="299"/>
        <v>5.9313557010453079E-3</v>
      </c>
      <c r="F132" s="27">
        <f t="shared" si="300"/>
        <v>7.6582046688774691E-3</v>
      </c>
      <c r="L132" t="str">
        <f t="shared" si="317"/>
        <v>51 Skilled agricultural and related trades</v>
      </c>
      <c r="M132" s="27">
        <f t="shared" si="301"/>
        <v>-4.0538370581957237E-3</v>
      </c>
      <c r="N132" s="27">
        <f t="shared" si="301"/>
        <v>-8.525140349631137E-3</v>
      </c>
      <c r="O132" s="27">
        <f t="shared" si="301"/>
        <v>8.7150631984387328E-3</v>
      </c>
      <c r="P132" s="27">
        <f t="shared" si="301"/>
        <v>2.6330951506300257E-2</v>
      </c>
      <c r="Q132" s="27">
        <f t="shared" si="302"/>
        <v>3.504601470473899E-2</v>
      </c>
      <c r="W132" t="str">
        <f t="shared" si="318"/>
        <v>51 Skilled agricultural and related trades</v>
      </c>
      <c r="X132" s="27">
        <f t="shared" si="303"/>
        <v>-9.3478862578170618E-2</v>
      </c>
      <c r="Y132" s="27">
        <f t="shared" si="303"/>
        <v>-1.3707892148025869E-2</v>
      </c>
      <c r="Z132" s="27">
        <f t="shared" si="303"/>
        <v>4.8251180443936947E-2</v>
      </c>
      <c r="AA132" s="27">
        <f t="shared" si="303"/>
        <v>0.15266554698073964</v>
      </c>
      <c r="AB132" s="27">
        <f t="shared" si="304"/>
        <v>0.20091672742467659</v>
      </c>
      <c r="AH132" t="str">
        <f t="shared" si="319"/>
        <v>51 Skilled agricultural and related trades</v>
      </c>
      <c r="AI132" s="27">
        <f t="shared" si="305"/>
        <v>-2.2551309711531436E-2</v>
      </c>
      <c r="AJ132" s="27">
        <f t="shared" si="305"/>
        <v>-1.2803247537382767E-2</v>
      </c>
      <c r="AK132" s="27">
        <f t="shared" si="305"/>
        <v>2.143381043991005E-2</v>
      </c>
      <c r="AL132" s="27">
        <f t="shared" si="305"/>
        <v>5.3828360232953537E-2</v>
      </c>
      <c r="AM132" s="27">
        <f t="shared" si="306"/>
        <v>7.5262170672863588E-2</v>
      </c>
      <c r="AS132" t="str">
        <f t="shared" si="320"/>
        <v>51 Skilled agricultural and related trades</v>
      </c>
      <c r="AT132" s="27">
        <f t="shared" si="307"/>
        <v>-7.5009941068146013E-2</v>
      </c>
      <c r="AU132" s="27">
        <f t="shared" si="307"/>
        <v>-4.1865098503988452E-2</v>
      </c>
      <c r="AV132" s="27">
        <f t="shared" si="307"/>
        <v>3.0972904287185132E-2</v>
      </c>
      <c r="AW132" s="27">
        <f t="shared" si="307"/>
        <v>0.11480737320030954</v>
      </c>
      <c r="AX132" s="27">
        <f t="shared" si="308"/>
        <v>0.14578027748749467</v>
      </c>
      <c r="BD132" t="str">
        <f t="shared" si="321"/>
        <v>51 Skilled agricultural and related trades</v>
      </c>
      <c r="BE132" s="27">
        <f t="shared" si="309"/>
        <v>-5.5032026155321545E-2</v>
      </c>
      <c r="BF132" s="27">
        <f t="shared" si="309"/>
        <v>-0.12597311953146401</v>
      </c>
      <c r="BG132" s="27">
        <f t="shared" si="309"/>
        <v>7.2677425451403987E-3</v>
      </c>
      <c r="BH132" s="27">
        <f t="shared" si="309"/>
        <v>2.0020879472643194E-2</v>
      </c>
      <c r="BI132" s="27">
        <f t="shared" si="310"/>
        <v>2.7288622017783593E-2</v>
      </c>
      <c r="BO132" t="str">
        <f t="shared" si="322"/>
        <v>51 Skilled agricultural and related trades</v>
      </c>
      <c r="BP132" s="27">
        <f t="shared" si="311"/>
        <v>-8.0593057803562407E-2</v>
      </c>
      <c r="BQ132" s="27">
        <f t="shared" si="311"/>
        <v>-0.24966205909712713</v>
      </c>
      <c r="BR132" s="27">
        <f t="shared" si="311"/>
        <v>2.49935411925164E-2</v>
      </c>
      <c r="BS132" s="27">
        <f t="shared" si="311"/>
        <v>-4.8104188203124232E-2</v>
      </c>
      <c r="BT132" s="27">
        <f t="shared" si="312"/>
        <v>-2.3110647010607832E-2</v>
      </c>
      <c r="BZ132" t="str">
        <f t="shared" si="323"/>
        <v>51 Skilled agricultural and related trades</v>
      </c>
      <c r="CA132" s="68">
        <f t="shared" si="313"/>
        <v>-0.16394439227491964</v>
      </c>
      <c r="CB132" s="68">
        <f t="shared" si="313"/>
        <v>-4.146624319356329E-2</v>
      </c>
      <c r="CC132" s="68">
        <f t="shared" si="313"/>
        <v>-3.7708603780123084E-2</v>
      </c>
      <c r="CD132" s="68">
        <f t="shared" si="313"/>
        <v>2.4249498765275268E-2</v>
      </c>
      <c r="CE132" s="68">
        <f t="shared" si="314"/>
        <v>-1.3459105014847816E-2</v>
      </c>
      <c r="CK132" t="str">
        <f t="shared" si="324"/>
        <v>51 Skilled agricultural and related trades</v>
      </c>
      <c r="CL132" s="68">
        <f t="shared" si="315"/>
        <v>-0.21253270253237222</v>
      </c>
      <c r="CM132" s="68">
        <f t="shared" si="315"/>
        <v>-0.13467323119056818</v>
      </c>
      <c r="CN132" s="68">
        <f t="shared" si="315"/>
        <v>-0.1508223854298254</v>
      </c>
      <c r="CO132" s="68">
        <f t="shared" si="315"/>
        <v>-0.19177205826178684</v>
      </c>
      <c r="CP132" s="68">
        <f t="shared" si="316"/>
        <v>-0.34259444369161224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1.4153600211946659E-3</v>
      </c>
      <c r="C133" s="27">
        <f t="shared" si="299"/>
        <v>-2.3845378758737623E-3</v>
      </c>
      <c r="D133" s="27">
        <f t="shared" si="299"/>
        <v>1.6431272331903666E-3</v>
      </c>
      <c r="E133" s="27">
        <f t="shared" si="299"/>
        <v>3.7553544129183911E-3</v>
      </c>
      <c r="F133" s="27">
        <f t="shared" si="300"/>
        <v>5.3984816461087578E-3</v>
      </c>
      <c r="L133" t="str">
        <f t="shared" si="317"/>
        <v>52 Skilled metal, electrical and electronic trades</v>
      </c>
      <c r="M133" s="27">
        <f t="shared" si="301"/>
        <v>6.7826486171218586E-2</v>
      </c>
      <c r="N133" s="27">
        <f t="shared" si="301"/>
        <v>-7.7911261270347476E-2</v>
      </c>
      <c r="O133" s="27">
        <f t="shared" si="301"/>
        <v>0.12219090983330616</v>
      </c>
      <c r="P133" s="27">
        <f t="shared" si="301"/>
        <v>0.19752968193004922</v>
      </c>
      <c r="Q133" s="27">
        <f t="shared" si="302"/>
        <v>0.31972059176335538</v>
      </c>
      <c r="W133" t="str">
        <f t="shared" si="318"/>
        <v>52 Skilled metal, electrical and electronic trades</v>
      </c>
      <c r="X133" s="27">
        <f t="shared" si="303"/>
        <v>-1.2417163724690816E-2</v>
      </c>
      <c r="Y133" s="27">
        <f t="shared" si="303"/>
        <v>-0.13553654056145237</v>
      </c>
      <c r="Z133" s="27">
        <f t="shared" si="303"/>
        <v>0.10265424098616649</v>
      </c>
      <c r="AA133" s="27">
        <f t="shared" si="303"/>
        <v>0.13924676013571269</v>
      </c>
      <c r="AB133" s="27">
        <f t="shared" si="304"/>
        <v>0.24190100112187918</v>
      </c>
      <c r="AH133" t="str">
        <f t="shared" si="319"/>
        <v>52 Skilled metal, electrical and electronic trades</v>
      </c>
      <c r="AI133" s="27">
        <f t="shared" si="305"/>
        <v>-1.6866842860334907E-2</v>
      </c>
      <c r="AJ133" s="27">
        <f t="shared" si="305"/>
        <v>-4.3156686206820644E-2</v>
      </c>
      <c r="AK133" s="27">
        <f t="shared" si="305"/>
        <v>3.3207375069378514E-2</v>
      </c>
      <c r="AL133" s="27">
        <f t="shared" si="305"/>
        <v>6.9875803898979238E-2</v>
      </c>
      <c r="AM133" s="27">
        <f t="shared" si="306"/>
        <v>0.10308317896835775</v>
      </c>
      <c r="AS133" t="str">
        <f t="shared" si="320"/>
        <v>52 Skilled metal, electrical and electronic trades</v>
      </c>
      <c r="AT133" s="27">
        <f t="shared" si="307"/>
        <v>-0.11924884682233339</v>
      </c>
      <c r="AU133" s="27">
        <f t="shared" si="307"/>
        <v>-0.13472605494399481</v>
      </c>
      <c r="AV133" s="27">
        <f t="shared" si="307"/>
        <v>3.6189348054867176E-2</v>
      </c>
      <c r="AW133" s="27">
        <f t="shared" si="307"/>
        <v>0.1136315181190013</v>
      </c>
      <c r="AX133" s="27">
        <f t="shared" si="308"/>
        <v>0.14982086617386847</v>
      </c>
      <c r="BD133" t="str">
        <f t="shared" si="321"/>
        <v>52 Skilled metal, electrical and electronic trades</v>
      </c>
      <c r="BE133" s="27">
        <f t="shared" si="309"/>
        <v>0.52196977669402411</v>
      </c>
      <c r="BF133" s="27">
        <f t="shared" si="309"/>
        <v>-0.98734360953276035</v>
      </c>
      <c r="BG133" s="27">
        <f t="shared" si="309"/>
        <v>5.8248489721352215E-2</v>
      </c>
      <c r="BH133" s="27">
        <f t="shared" si="309"/>
        <v>-0.13865047631941607</v>
      </c>
      <c r="BI133" s="27">
        <f t="shared" si="310"/>
        <v>-8.0401986598063857E-2</v>
      </c>
      <c r="BO133" t="str">
        <f t="shared" si="322"/>
        <v>52 Skilled metal, electrical and electronic trades</v>
      </c>
      <c r="BP133" s="27">
        <f t="shared" si="311"/>
        <v>0.19141031021842547</v>
      </c>
      <c r="BQ133" s="27">
        <f t="shared" si="311"/>
        <v>-0.75119673999341607</v>
      </c>
      <c r="BR133" s="27">
        <f t="shared" si="311"/>
        <v>4.390236715507001E-2</v>
      </c>
      <c r="BS133" s="27">
        <f t="shared" si="311"/>
        <v>-0.4177560371222766</v>
      </c>
      <c r="BT133" s="27">
        <f t="shared" si="312"/>
        <v>-0.37385366996720659</v>
      </c>
      <c r="BZ133" t="str">
        <f t="shared" si="323"/>
        <v>52 Skilled metal, electrical and electronic trades</v>
      </c>
      <c r="CA133" s="68">
        <f t="shared" si="313"/>
        <v>-0.19494552681002775</v>
      </c>
      <c r="CB133" s="68">
        <f t="shared" si="313"/>
        <v>-0.20968536879887223</v>
      </c>
      <c r="CC133" s="68">
        <f t="shared" si="313"/>
        <v>-0.27093919761253815</v>
      </c>
      <c r="CD133" s="68">
        <f t="shared" si="313"/>
        <v>-0.57545356790298519</v>
      </c>
      <c r="CE133" s="68">
        <f t="shared" si="314"/>
        <v>-0.84639276551552334</v>
      </c>
      <c r="CK133" t="str">
        <f t="shared" si="324"/>
        <v>52 Skilled metal, electrical and electronic trades</v>
      </c>
      <c r="CL133" s="68">
        <f t="shared" si="315"/>
        <v>-0.16787229269655579</v>
      </c>
      <c r="CM133" s="68">
        <f t="shared" si="315"/>
        <v>-0.19455172385569452</v>
      </c>
      <c r="CN133" s="68">
        <f t="shared" si="315"/>
        <v>-0.28551611544545863</v>
      </c>
      <c r="CO133" s="68">
        <f t="shared" si="315"/>
        <v>-0.17613454375088444</v>
      </c>
      <c r="CP133" s="68">
        <f t="shared" si="316"/>
        <v>-0.46165065919634307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-5.8093443423999159E-4</v>
      </c>
      <c r="C134" s="27">
        <f t="shared" si="299"/>
        <v>-1.2692422175887338E-3</v>
      </c>
      <c r="D134" s="27">
        <f t="shared" si="299"/>
        <v>1.0125202633228737E-3</v>
      </c>
      <c r="E134" s="27">
        <f t="shared" si="299"/>
        <v>2.2055189622308818E-4</v>
      </c>
      <c r="F134" s="27">
        <f t="shared" si="300"/>
        <v>1.2330721595459619E-3</v>
      </c>
      <c r="L134" t="str">
        <f t="shared" si="317"/>
        <v>53 Skilled construction and building trades</v>
      </c>
      <c r="M134" s="27">
        <f t="shared" si="301"/>
        <v>3.3879469949909924E-2</v>
      </c>
      <c r="N134" s="27">
        <f t="shared" si="301"/>
        <v>-3.4226447031001792E-2</v>
      </c>
      <c r="O134" s="27">
        <f t="shared" si="301"/>
        <v>2.9465701212171819E-2</v>
      </c>
      <c r="P134" s="27">
        <f t="shared" si="301"/>
        <v>4.7372083325590328E-2</v>
      </c>
      <c r="Q134" s="27">
        <f t="shared" si="302"/>
        <v>7.6837784537762147E-2</v>
      </c>
      <c r="W134" t="str">
        <f t="shared" si="318"/>
        <v>53 Skilled construction and building trades</v>
      </c>
      <c r="X134" s="27">
        <f t="shared" si="303"/>
        <v>-1.5295729664158375E-2</v>
      </c>
      <c r="Y134" s="27">
        <f t="shared" si="303"/>
        <v>-6.7492496753942477E-2</v>
      </c>
      <c r="Z134" s="27">
        <f t="shared" si="303"/>
        <v>4.107233657522269E-2</v>
      </c>
      <c r="AA134" s="27">
        <f t="shared" si="303"/>
        <v>3.5864476762398345E-2</v>
      </c>
      <c r="AB134" s="27">
        <f t="shared" si="304"/>
        <v>7.6936813337621035E-2</v>
      </c>
      <c r="AH134" t="str">
        <f t="shared" si="319"/>
        <v>53 Skilled construction and building trades</v>
      </c>
      <c r="AI134" s="27">
        <f t="shared" si="305"/>
        <v>3.7457611642499805E-2</v>
      </c>
      <c r="AJ134" s="27">
        <f t="shared" si="305"/>
        <v>-2.9602362000690968E-2</v>
      </c>
      <c r="AK134" s="27">
        <f t="shared" si="305"/>
        <v>3.2557176746463551E-2</v>
      </c>
      <c r="AL134" s="27">
        <f t="shared" si="305"/>
        <v>3.9606833542659009E-2</v>
      </c>
      <c r="AM134" s="27">
        <f t="shared" si="306"/>
        <v>7.216401028912256E-2</v>
      </c>
      <c r="AS134" t="str">
        <f t="shared" si="320"/>
        <v>53 Skilled construction and building trades</v>
      </c>
      <c r="AT134" s="27">
        <f t="shared" si="307"/>
        <v>3.7260251798310051E-2</v>
      </c>
      <c r="AU134" s="27">
        <f t="shared" si="307"/>
        <v>-5.3660885881911757E-2</v>
      </c>
      <c r="AV134" s="27">
        <f t="shared" si="307"/>
        <v>3.9948931599014914E-2</v>
      </c>
      <c r="AW134" s="27">
        <f t="shared" si="307"/>
        <v>1.2977053606737898E-2</v>
      </c>
      <c r="AX134" s="27">
        <f t="shared" si="308"/>
        <v>5.2925985205752812E-2</v>
      </c>
      <c r="BD134" t="str">
        <f t="shared" si="321"/>
        <v>53 Skilled construction and building trades</v>
      </c>
      <c r="BE134" s="27">
        <f t="shared" si="309"/>
        <v>0.67652148421380653</v>
      </c>
      <c r="BF134" s="27">
        <f t="shared" si="309"/>
        <v>-0.693572286116519</v>
      </c>
      <c r="BG134" s="27">
        <f t="shared" si="309"/>
        <v>-2.0962270013795248E-2</v>
      </c>
      <c r="BH134" s="27">
        <f t="shared" si="309"/>
        <v>-0.35045143547849555</v>
      </c>
      <c r="BI134" s="27">
        <f t="shared" si="310"/>
        <v>-0.3714137054922908</v>
      </c>
      <c r="BO134" t="str">
        <f t="shared" si="322"/>
        <v>53 Skilled construction and building trades</v>
      </c>
      <c r="BP134" s="27">
        <f t="shared" si="311"/>
        <v>0.89768355157644741</v>
      </c>
      <c r="BQ134" s="27">
        <f t="shared" si="311"/>
        <v>-0.83557928641210966</v>
      </c>
      <c r="BR134" s="27">
        <f t="shared" si="311"/>
        <v>0.3177873707458323</v>
      </c>
      <c r="BS134" s="27">
        <f t="shared" si="311"/>
        <v>-0.22507406397754171</v>
      </c>
      <c r="BT134" s="27">
        <f t="shared" si="312"/>
        <v>9.2713306768290593E-2</v>
      </c>
      <c r="BZ134" t="str">
        <f t="shared" si="323"/>
        <v>53 Skilled construction and building trades</v>
      </c>
      <c r="CA134" s="68">
        <f t="shared" si="313"/>
        <v>2.2361219440410585E-2</v>
      </c>
      <c r="CB134" s="68">
        <f t="shared" si="313"/>
        <v>-0.23067997516357042</v>
      </c>
      <c r="CC134" s="68">
        <f t="shared" si="313"/>
        <v>-0.22264120070548743</v>
      </c>
      <c r="CD134" s="68">
        <f t="shared" si="313"/>
        <v>-0.39724582286973575</v>
      </c>
      <c r="CE134" s="68">
        <f t="shared" si="314"/>
        <v>-0.61988702357522318</v>
      </c>
      <c r="CK134" t="str">
        <f t="shared" si="324"/>
        <v>53 Skilled construction and building trades</v>
      </c>
      <c r="CL134" s="68">
        <f t="shared" si="315"/>
        <v>3.9441562589795476E-2</v>
      </c>
      <c r="CM134" s="68">
        <f t="shared" si="315"/>
        <v>-0.25461398677747993</v>
      </c>
      <c r="CN134" s="68">
        <f t="shared" si="315"/>
        <v>-0.55606708147756434</v>
      </c>
      <c r="CO134" s="68">
        <f t="shared" si="315"/>
        <v>-0.469931954828332</v>
      </c>
      <c r="CP134" s="68">
        <f t="shared" si="316"/>
        <v>-1.0259990363058964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-7.0009245804351916E-5</v>
      </c>
      <c r="C135" s="27">
        <f t="shared" si="299"/>
        <v>-1.5053499697284985E-3</v>
      </c>
      <c r="D135" s="27">
        <f t="shared" si="299"/>
        <v>6.1009398670577898E-3</v>
      </c>
      <c r="E135" s="27">
        <f t="shared" si="299"/>
        <v>8.398027145529615E-3</v>
      </c>
      <c r="F135" s="27">
        <f t="shared" si="300"/>
        <v>1.4498967012587405E-2</v>
      </c>
      <c r="L135" t="str">
        <f t="shared" si="317"/>
        <v>54 Textiles, printing and other skilled trades</v>
      </c>
      <c r="M135" s="27">
        <f t="shared" si="301"/>
        <v>3.6762011061181113E-2</v>
      </c>
      <c r="N135" s="27">
        <f t="shared" si="301"/>
        <v>1.3647163968380588E-2</v>
      </c>
      <c r="O135" s="27">
        <f t="shared" si="301"/>
        <v>5.7636727029887508E-2</v>
      </c>
      <c r="P135" s="27">
        <f t="shared" si="301"/>
        <v>0.16888265316564452</v>
      </c>
      <c r="Q135" s="27">
        <f t="shared" si="302"/>
        <v>0.22651938019553203</v>
      </c>
      <c r="W135" t="str">
        <f t="shared" si="318"/>
        <v>54 Textiles, printing and other skilled trades</v>
      </c>
      <c r="X135" s="27">
        <f t="shared" si="303"/>
        <v>-4.6822432915182621E-2</v>
      </c>
      <c r="Y135" s="27">
        <f t="shared" si="303"/>
        <v>4.2020017612390159E-2</v>
      </c>
      <c r="Z135" s="27">
        <f t="shared" si="303"/>
        <v>8.5315220116950197E-2</v>
      </c>
      <c r="AA135" s="27">
        <f t="shared" si="303"/>
        <v>0.14468318767222249</v>
      </c>
      <c r="AB135" s="27">
        <f t="shared" si="304"/>
        <v>0.22999840778917269</v>
      </c>
      <c r="AH135" t="str">
        <f t="shared" si="319"/>
        <v>54 Textiles, printing and other skilled trades</v>
      </c>
      <c r="AI135" s="27">
        <f t="shared" si="305"/>
        <v>-3.2984093008844861E-2</v>
      </c>
      <c r="AJ135" s="27">
        <f t="shared" si="305"/>
        <v>3.2758433699427492E-2</v>
      </c>
      <c r="AK135" s="27">
        <f t="shared" si="305"/>
        <v>1.125157659731052E-2</v>
      </c>
      <c r="AL135" s="27">
        <f t="shared" si="305"/>
        <v>4.6927043552379144E-2</v>
      </c>
      <c r="AM135" s="27">
        <f t="shared" si="306"/>
        <v>5.8178620149689664E-2</v>
      </c>
      <c r="AS135" t="str">
        <f t="shared" si="320"/>
        <v>54 Textiles, printing and other skilled trades</v>
      </c>
      <c r="AT135" s="27">
        <f t="shared" si="307"/>
        <v>-3.4562777485296542E-2</v>
      </c>
      <c r="AU135" s="27">
        <f t="shared" si="307"/>
        <v>2.5538456900852657E-2</v>
      </c>
      <c r="AV135" s="27">
        <f t="shared" si="307"/>
        <v>1.5448958146591252E-2</v>
      </c>
      <c r="AW135" s="27">
        <f t="shared" si="307"/>
        <v>3.6371671948203343E-2</v>
      </c>
      <c r="AX135" s="27">
        <f t="shared" si="308"/>
        <v>5.1820630094794595E-2</v>
      </c>
      <c r="BD135" t="str">
        <f t="shared" si="321"/>
        <v>54 Textiles, printing and other skilled trades</v>
      </c>
      <c r="BE135" s="27">
        <f t="shared" si="309"/>
        <v>8.5993375921624704E-3</v>
      </c>
      <c r="BF135" s="27">
        <f t="shared" si="309"/>
        <v>-5.1487405603898972E-2</v>
      </c>
      <c r="BG135" s="27">
        <f t="shared" si="309"/>
        <v>0.17651930331404375</v>
      </c>
      <c r="BH135" s="27">
        <f t="shared" si="309"/>
        <v>2.8817620665981591E-2</v>
      </c>
      <c r="BI135" s="27">
        <f t="shared" si="310"/>
        <v>0.20533692398002534</v>
      </c>
      <c r="BO135" t="str">
        <f t="shared" si="322"/>
        <v>54 Textiles, printing and other skilled trades</v>
      </c>
      <c r="BP135" s="27">
        <f t="shared" si="311"/>
        <v>-0.15028713573934604</v>
      </c>
      <c r="BQ135" s="27">
        <f t="shared" si="311"/>
        <v>-6.4686170372480367E-2</v>
      </c>
      <c r="BR135" s="27">
        <f t="shared" si="311"/>
        <v>6.7202585336501253E-2</v>
      </c>
      <c r="BS135" s="27">
        <f t="shared" si="311"/>
        <v>2.0758940704894702E-3</v>
      </c>
      <c r="BT135" s="27">
        <f t="shared" si="312"/>
        <v>6.9278479406990723E-2</v>
      </c>
      <c r="BZ135" t="str">
        <f t="shared" si="323"/>
        <v>54 Textiles, printing and other skilled trades</v>
      </c>
      <c r="CA135" s="68">
        <f t="shared" si="313"/>
        <v>-0.18409542012916913</v>
      </c>
      <c r="CB135" s="68">
        <f t="shared" si="313"/>
        <v>-1.5603464981601034E-2</v>
      </c>
      <c r="CC135" s="68">
        <f t="shared" si="313"/>
        <v>-5.0855582908960861E-2</v>
      </c>
      <c r="CD135" s="68">
        <f t="shared" si="313"/>
        <v>-0.35908960346312646</v>
      </c>
      <c r="CE135" s="68">
        <f t="shared" si="314"/>
        <v>-0.40994518637208732</v>
      </c>
      <c r="CK135" t="str">
        <f t="shared" si="324"/>
        <v>54 Textiles, printing and other skilled trades</v>
      </c>
      <c r="CL135" s="68">
        <f t="shared" si="315"/>
        <v>-0.21088850135258852</v>
      </c>
      <c r="CM135" s="68">
        <f t="shared" si="315"/>
        <v>4.6946089994016393E-2</v>
      </c>
      <c r="CN135" s="68">
        <f t="shared" si="315"/>
        <v>-0.31274498389052607</v>
      </c>
      <c r="CO135" s="68">
        <f t="shared" si="315"/>
        <v>-0.11541785685821127</v>
      </c>
      <c r="CP135" s="68">
        <f t="shared" si="316"/>
        <v>-0.42816284074873734</v>
      </c>
    </row>
    <row r="136" spans="1:94" x14ac:dyDescent="0.2">
      <c r="A136" t="str">
        <f t="shared" si="298"/>
        <v>61 Caring personal service occupations</v>
      </c>
      <c r="B136" s="27">
        <f t="shared" si="299"/>
        <v>3.919615953838388E-3</v>
      </c>
      <c r="C136" s="27">
        <f t="shared" si="299"/>
        <v>-7.0293068640880224E-5</v>
      </c>
      <c r="D136" s="27">
        <f t="shared" si="299"/>
        <v>5.2679767665486359E-3</v>
      </c>
      <c r="E136" s="27">
        <f t="shared" si="299"/>
        <v>1.5317958436344287E-2</v>
      </c>
      <c r="F136" s="27">
        <f t="shared" si="300"/>
        <v>2.0585935202892924E-2</v>
      </c>
      <c r="L136" t="str">
        <f t="shared" si="317"/>
        <v>61 Caring personal service occupations</v>
      </c>
      <c r="M136" s="27">
        <f t="shared" si="301"/>
        <v>0.32111795269580701</v>
      </c>
      <c r="N136" s="27">
        <f t="shared" si="301"/>
        <v>2.4578344417178877E-2</v>
      </c>
      <c r="O136" s="27">
        <f t="shared" si="301"/>
        <v>0.41965062778127826</v>
      </c>
      <c r="P136" s="27">
        <f t="shared" si="301"/>
        <v>1.227068901876186</v>
      </c>
      <c r="Q136" s="27">
        <f t="shared" si="302"/>
        <v>1.6467195296574642</v>
      </c>
      <c r="W136" t="str">
        <f t="shared" si="318"/>
        <v>61 Caring personal service occupations</v>
      </c>
      <c r="X136" s="27">
        <f t="shared" si="303"/>
        <v>7.1427362983130571E-2</v>
      </c>
      <c r="Y136" s="27">
        <f t="shared" si="303"/>
        <v>0.38825623770752538</v>
      </c>
      <c r="Z136" s="27">
        <f t="shared" si="303"/>
        <v>0.41507264808972488</v>
      </c>
      <c r="AA136" s="27">
        <f t="shared" si="303"/>
        <v>0.95213104089700451</v>
      </c>
      <c r="AB136" s="27">
        <f t="shared" si="304"/>
        <v>1.3672036889867294</v>
      </c>
      <c r="AH136" t="str">
        <f t="shared" si="319"/>
        <v>61 Caring personal service occupations</v>
      </c>
      <c r="AI136" s="27">
        <f t="shared" si="305"/>
        <v>-0.13427729069818928</v>
      </c>
      <c r="AJ136" s="27">
        <f t="shared" si="305"/>
        <v>0.3557906655806542</v>
      </c>
      <c r="AK136" s="27">
        <f t="shared" si="305"/>
        <v>-8.0390743813726573E-2</v>
      </c>
      <c r="AL136" s="27">
        <f t="shared" si="305"/>
        <v>0.25713340514791172</v>
      </c>
      <c r="AM136" s="27">
        <f t="shared" si="306"/>
        <v>0.17674266133418515</v>
      </c>
      <c r="AS136" t="str">
        <f t="shared" si="320"/>
        <v>61 Caring personal service occupations</v>
      </c>
      <c r="AT136" s="27">
        <f t="shared" si="307"/>
        <v>-3.0946561643208748E-2</v>
      </c>
      <c r="AU136" s="27">
        <f t="shared" si="307"/>
        <v>0.16607413261572357</v>
      </c>
      <c r="AV136" s="27">
        <f t="shared" si="307"/>
        <v>-2.371609441832967E-2</v>
      </c>
      <c r="AW136" s="27">
        <f t="shared" si="307"/>
        <v>0.17946545754149268</v>
      </c>
      <c r="AX136" s="27">
        <f t="shared" si="308"/>
        <v>0.15574936312316301</v>
      </c>
      <c r="BD136" t="str">
        <f t="shared" si="321"/>
        <v>61 Caring personal service occupations</v>
      </c>
      <c r="BE136" s="27">
        <f t="shared" si="309"/>
        <v>1.1119527688007249</v>
      </c>
      <c r="BF136" s="27">
        <f t="shared" si="309"/>
        <v>-0.44485622690282067</v>
      </c>
      <c r="BG136" s="27">
        <f t="shared" si="309"/>
        <v>0.46546204316146689</v>
      </c>
      <c r="BH136" s="27">
        <f t="shared" si="309"/>
        <v>0.64098056903255252</v>
      </c>
      <c r="BI136" s="27">
        <f t="shared" si="310"/>
        <v>1.1064426121940194</v>
      </c>
      <c r="BO136" t="str">
        <f t="shared" si="322"/>
        <v>61 Caring personal service occupations</v>
      </c>
      <c r="BP136" s="27">
        <f t="shared" si="311"/>
        <v>0.2692190718292542</v>
      </c>
      <c r="BQ136" s="27">
        <f t="shared" si="311"/>
        <v>-1.1560678080490385</v>
      </c>
      <c r="BR136" s="27">
        <f t="shared" si="311"/>
        <v>4.7528826791037204E-2</v>
      </c>
      <c r="BS136" s="27">
        <f t="shared" si="311"/>
        <v>-0.9584347943715068</v>
      </c>
      <c r="BT136" s="27">
        <f t="shared" si="312"/>
        <v>-0.9109059675804696</v>
      </c>
      <c r="BZ136" t="str">
        <f t="shared" si="323"/>
        <v>61 Caring personal service occupations</v>
      </c>
      <c r="CA136" s="68">
        <f t="shared" si="313"/>
        <v>-0.68145661906505062</v>
      </c>
      <c r="CB136" s="68">
        <f t="shared" si="313"/>
        <v>-0.20404600652646032</v>
      </c>
      <c r="CC136" s="68">
        <f t="shared" si="313"/>
        <v>-0.24272173438506839</v>
      </c>
      <c r="CD136" s="68">
        <f t="shared" si="313"/>
        <v>-0.17863864693021647</v>
      </c>
      <c r="CE136" s="68">
        <f t="shared" si="314"/>
        <v>-0.42136038131528486</v>
      </c>
      <c r="CK136" t="str">
        <f t="shared" si="324"/>
        <v>61 Caring personal service occupations</v>
      </c>
      <c r="CL136" s="68">
        <f t="shared" si="315"/>
        <v>-6.7064003616523538E-2</v>
      </c>
      <c r="CM136" s="68">
        <f t="shared" si="315"/>
        <v>1.6501860757967279E-2</v>
      </c>
      <c r="CN136" s="68">
        <f t="shared" si="315"/>
        <v>-7.3067767070424949E-2</v>
      </c>
      <c r="CO136" s="68">
        <f t="shared" si="315"/>
        <v>-6.7823211085612428E-2</v>
      </c>
      <c r="CP136" s="68">
        <f t="shared" si="316"/>
        <v>-0.14089097815603738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4.5668755875085676E-3</v>
      </c>
      <c r="C137" s="27">
        <f t="shared" si="299"/>
        <v>6.9840654426814655E-4</v>
      </c>
      <c r="D137" s="27">
        <f t="shared" si="299"/>
        <v>4.4102563798096069E-3</v>
      </c>
      <c r="E137" s="27">
        <f t="shared" si="299"/>
        <v>1.2463084828413774E-2</v>
      </c>
      <c r="F137" s="27">
        <f t="shared" si="300"/>
        <v>1.6873341208223383E-2</v>
      </c>
      <c r="L137" t="str">
        <f t="shared" si="317"/>
        <v>62 Leisure, travel and related personal service occupations</v>
      </c>
      <c r="M137" s="27">
        <f t="shared" si="301"/>
        <v>3.9296536678129351E-2</v>
      </c>
      <c r="N137" s="27">
        <f t="shared" si="301"/>
        <v>-1.2014061897808181E-3</v>
      </c>
      <c r="O137" s="27">
        <f t="shared" si="301"/>
        <v>2.2409460345104409E-2</v>
      </c>
      <c r="P137" s="27">
        <f t="shared" si="301"/>
        <v>0.1383554707943177</v>
      </c>
      <c r="Q137" s="27">
        <f t="shared" si="302"/>
        <v>0.16076493113942211</v>
      </c>
      <c r="W137" t="str">
        <f t="shared" si="318"/>
        <v>62 Leisure, travel and related personal service occupations</v>
      </c>
      <c r="X137" s="27">
        <f t="shared" si="303"/>
        <v>6.9186374970426567E-2</v>
      </c>
      <c r="Y137" s="27">
        <f t="shared" si="303"/>
        <v>3.2308043433638578E-2</v>
      </c>
      <c r="Z137" s="27">
        <f t="shared" si="303"/>
        <v>8.5366437951629459E-2</v>
      </c>
      <c r="AA137" s="27">
        <f t="shared" si="303"/>
        <v>0.28487727935665408</v>
      </c>
      <c r="AB137" s="27">
        <f t="shared" si="304"/>
        <v>0.37024371730828354</v>
      </c>
      <c r="AH137" t="str">
        <f t="shared" si="319"/>
        <v>62 Leisure, travel and related personal service occupations</v>
      </c>
      <c r="AI137" s="27">
        <f t="shared" si="305"/>
        <v>2.4348747882529276E-2</v>
      </c>
      <c r="AJ137" s="27">
        <f t="shared" si="305"/>
        <v>3.2518305767757993E-2</v>
      </c>
      <c r="AK137" s="27">
        <f t="shared" si="305"/>
        <v>1.3473975360113022E-2</v>
      </c>
      <c r="AL137" s="27">
        <f t="shared" si="305"/>
        <v>0.14911635686368291</v>
      </c>
      <c r="AM137" s="27">
        <f t="shared" si="306"/>
        <v>0.16259033222379593</v>
      </c>
      <c r="AS137" t="str">
        <f t="shared" si="320"/>
        <v>62 Leisure, travel and related personal service occupations</v>
      </c>
      <c r="AT137" s="27">
        <f t="shared" si="307"/>
        <v>2.3808999741913306E-2</v>
      </c>
      <c r="AU137" s="27">
        <f t="shared" si="307"/>
        <v>4.8273669188642787E-2</v>
      </c>
      <c r="AV137" s="27">
        <f t="shared" si="307"/>
        <v>2.5140490951880479E-2</v>
      </c>
      <c r="AW137" s="27">
        <f t="shared" si="307"/>
        <v>0.18820268351093278</v>
      </c>
      <c r="AX137" s="27">
        <f t="shared" si="308"/>
        <v>0.21334317446281326</v>
      </c>
      <c r="BD137" t="str">
        <f t="shared" si="321"/>
        <v>62 Leisure, travel and related personal service occupations</v>
      </c>
      <c r="BE137" s="27">
        <f t="shared" si="309"/>
        <v>-5.2637678679721578E-2</v>
      </c>
      <c r="BF137" s="27">
        <f t="shared" si="309"/>
        <v>-0.16308490465861225</v>
      </c>
      <c r="BG137" s="27">
        <f t="shared" si="309"/>
        <v>-0.11273015080355164</v>
      </c>
      <c r="BH137" s="27">
        <f t="shared" si="309"/>
        <v>-0.11153596536636323</v>
      </c>
      <c r="BI137" s="27">
        <f t="shared" si="310"/>
        <v>-0.22426611616991488</v>
      </c>
      <c r="BO137" t="str">
        <f t="shared" si="322"/>
        <v>62 Leisure, travel and related personal service occupations</v>
      </c>
      <c r="BP137" s="27">
        <f t="shared" si="311"/>
        <v>-3.8153246012553099E-2</v>
      </c>
      <c r="BQ137" s="27">
        <f t="shared" si="311"/>
        <v>-0.35890648281440241</v>
      </c>
      <c r="BR137" s="27">
        <f t="shared" si="311"/>
        <v>-0.10177745551972417</v>
      </c>
      <c r="BS137" s="27">
        <f t="shared" si="311"/>
        <v>-0.22686554090453659</v>
      </c>
      <c r="BT137" s="27">
        <f t="shared" si="312"/>
        <v>-0.32864299642426076</v>
      </c>
      <c r="BZ137" t="str">
        <f t="shared" si="323"/>
        <v>62 Leisure, travel and related personal service occupations</v>
      </c>
      <c r="CA137" s="68">
        <f t="shared" si="313"/>
        <v>1.7259834297838061E-3</v>
      </c>
      <c r="CB137" s="68">
        <f t="shared" si="313"/>
        <v>-0.17068953299895007</v>
      </c>
      <c r="CC137" s="68">
        <f t="shared" si="313"/>
        <v>-0.14496831508421537</v>
      </c>
      <c r="CD137" s="68">
        <f t="shared" si="313"/>
        <v>-0.27878530483061437</v>
      </c>
      <c r="CE137" s="68">
        <f t="shared" si="314"/>
        <v>-0.42375361991482974</v>
      </c>
      <c r="CK137" t="str">
        <f t="shared" si="324"/>
        <v>62 Leisure, travel and related personal service occupations</v>
      </c>
      <c r="CL137" s="68">
        <f t="shared" si="315"/>
        <v>-0.10123783502492356</v>
      </c>
      <c r="CM137" s="68">
        <f t="shared" si="315"/>
        <v>3.593192208503404E-3</v>
      </c>
      <c r="CN137" s="68">
        <f t="shared" si="315"/>
        <v>-0.23291347776396926</v>
      </c>
      <c r="CO137" s="68">
        <f t="shared" si="315"/>
        <v>-0.10313811455997415</v>
      </c>
      <c r="CP137" s="68">
        <f t="shared" si="316"/>
        <v>-0.33605159232394344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2.8396744382371648E-4</v>
      </c>
      <c r="C138" s="27">
        <f t="shared" si="299"/>
        <v>-1.6720232594318789E-4</v>
      </c>
      <c r="D138" s="27">
        <f t="shared" si="299"/>
        <v>3.2659937748918293E-4</v>
      </c>
      <c r="E138" s="27">
        <f t="shared" si="299"/>
        <v>6.864734591851265E-4</v>
      </c>
      <c r="F138" s="27">
        <f t="shared" si="300"/>
        <v>1.0130728366743095E-3</v>
      </c>
      <c r="L138" t="str">
        <f t="shared" si="317"/>
        <v>63 Community and civil enforcement occupations</v>
      </c>
      <c r="M138" s="27">
        <f t="shared" si="301"/>
        <v>1.7136341331702946E-3</v>
      </c>
      <c r="N138" s="27">
        <f t="shared" si="301"/>
        <v>4.4864379332607007E-4</v>
      </c>
      <c r="O138" s="27">
        <f t="shared" si="301"/>
        <v>3.7303411537229283E-4</v>
      </c>
      <c r="P138" s="27">
        <f t="shared" si="301"/>
        <v>7.6195732129976466E-3</v>
      </c>
      <c r="Q138" s="27">
        <f t="shared" si="302"/>
        <v>7.9926073283699394E-3</v>
      </c>
      <c r="W138" t="str">
        <f t="shared" si="318"/>
        <v>63 Community and civil enforcement occupations</v>
      </c>
      <c r="X138" s="27">
        <f t="shared" si="303"/>
        <v>-3.1071162678010522E-4</v>
      </c>
      <c r="Y138" s="27">
        <f t="shared" si="303"/>
        <v>6.043321017480674E-3</v>
      </c>
      <c r="Z138" s="27">
        <f t="shared" si="303"/>
        <v>1.3740543083276546E-3</v>
      </c>
      <c r="AA138" s="27">
        <f t="shared" si="303"/>
        <v>1.3243554510106781E-2</v>
      </c>
      <c r="AB138" s="27">
        <f t="shared" si="304"/>
        <v>1.4617608818434435E-2</v>
      </c>
      <c r="AH138" t="str">
        <f t="shared" si="319"/>
        <v>63 Community and civil enforcement occupations</v>
      </c>
      <c r="AI138" s="27">
        <f t="shared" si="305"/>
        <v>-6.3483361111046042E-4</v>
      </c>
      <c r="AJ138" s="27">
        <f t="shared" si="305"/>
        <v>3.5137318745238916E-3</v>
      </c>
      <c r="AK138" s="27">
        <f t="shared" si="305"/>
        <v>-2.923482685356818E-3</v>
      </c>
      <c r="AL138" s="27">
        <f t="shared" si="305"/>
        <v>3.2401407074307449E-3</v>
      </c>
      <c r="AM138" s="27">
        <f t="shared" si="306"/>
        <v>3.1665802207392693E-4</v>
      </c>
      <c r="AS138" t="str">
        <f t="shared" si="320"/>
        <v>63 Community and civil enforcement occupations</v>
      </c>
      <c r="AT138" s="27">
        <f t="shared" si="307"/>
        <v>-1.9918224261458572E-3</v>
      </c>
      <c r="AU138" s="27">
        <f t="shared" si="307"/>
        <v>2.8890926173028731E-3</v>
      </c>
      <c r="AV138" s="27">
        <f t="shared" si="307"/>
        <v>-3.1057379051244415E-3</v>
      </c>
      <c r="AW138" s="27">
        <f t="shared" si="307"/>
        <v>1.021292284146701E-3</v>
      </c>
      <c r="AX138" s="27">
        <f t="shared" si="308"/>
        <v>-2.0844456209777405E-3</v>
      </c>
      <c r="BD138" t="str">
        <f t="shared" si="321"/>
        <v>63 Community and civil enforcement occupations</v>
      </c>
      <c r="BE138" s="27">
        <f t="shared" si="309"/>
        <v>-6.6341619684293987E-3</v>
      </c>
      <c r="BF138" s="27">
        <f t="shared" si="309"/>
        <v>1.2259841718420199E-2</v>
      </c>
      <c r="BG138" s="27">
        <f t="shared" si="309"/>
        <v>-1.5860041742344826E-2</v>
      </c>
      <c r="BH138" s="27">
        <f t="shared" si="309"/>
        <v>5.195837396078349E-3</v>
      </c>
      <c r="BI138" s="27">
        <f t="shared" si="310"/>
        <v>-1.0664204346266477E-2</v>
      </c>
      <c r="BO138" t="str">
        <f t="shared" si="322"/>
        <v>63 Community and civil enforcement occupations</v>
      </c>
      <c r="BP138" s="27">
        <f t="shared" si="311"/>
        <v>1.2134176748973408E-3</v>
      </c>
      <c r="BQ138" s="27">
        <f t="shared" si="311"/>
        <v>9.9907970975300492E-3</v>
      </c>
      <c r="BR138" s="27">
        <f t="shared" si="311"/>
        <v>-1.8043707664689386E-2</v>
      </c>
      <c r="BS138" s="27">
        <f t="shared" si="311"/>
        <v>5.0055436054330729E-3</v>
      </c>
      <c r="BT138" s="27">
        <f t="shared" si="312"/>
        <v>-1.3038164059256313E-2</v>
      </c>
      <c r="BZ138" t="str">
        <f t="shared" si="323"/>
        <v>63 Community and civil enforcement occupations</v>
      </c>
      <c r="CA138" s="68">
        <f t="shared" si="313"/>
        <v>-3.0518006789147234E-4</v>
      </c>
      <c r="CB138" s="68">
        <f t="shared" si="313"/>
        <v>1.1967809125565505E-2</v>
      </c>
      <c r="CC138" s="68">
        <f t="shared" si="313"/>
        <v>-2.1282706869581246E-2</v>
      </c>
      <c r="CD138" s="68">
        <f t="shared" si="313"/>
        <v>-6.6103164659429489E-3</v>
      </c>
      <c r="CE138" s="68">
        <f t="shared" si="314"/>
        <v>-2.7893023335524195E-2</v>
      </c>
      <c r="CK138" t="str">
        <f t="shared" si="324"/>
        <v>63 Community and civil enforcement occupations</v>
      </c>
      <c r="CL138" s="68">
        <f t="shared" si="315"/>
        <v>-9.4960728274104782E-3</v>
      </c>
      <c r="CM138" s="68">
        <f t="shared" si="315"/>
        <v>8.4774943894506093E-3</v>
      </c>
      <c r="CN138" s="68">
        <f t="shared" si="315"/>
        <v>-1.9034646520533507E-2</v>
      </c>
      <c r="CO138" s="68">
        <f t="shared" si="315"/>
        <v>-3.7025360581159532E-3</v>
      </c>
      <c r="CP138" s="68">
        <f t="shared" si="316"/>
        <v>-2.273718257864946E-2</v>
      </c>
    </row>
    <row r="139" spans="1:94" x14ac:dyDescent="0.2">
      <c r="A139" t="str">
        <f t="shared" si="298"/>
        <v>71 Sales occupations</v>
      </c>
      <c r="B139" s="27">
        <f t="shared" si="299"/>
        <v>5.9495236846459632E-3</v>
      </c>
      <c r="C139" s="27">
        <f t="shared" si="299"/>
        <v>-4.4755445126131721E-3</v>
      </c>
      <c r="D139" s="27">
        <f t="shared" si="299"/>
        <v>8.9692148339259453E-3</v>
      </c>
      <c r="E139" s="27">
        <f t="shared" si="299"/>
        <v>2.2678825643140853E-2</v>
      </c>
      <c r="F139" s="27">
        <f t="shared" si="300"/>
        <v>3.1648040477066798E-2</v>
      </c>
      <c r="L139" t="str">
        <f t="shared" si="317"/>
        <v>71 Sales occupations</v>
      </c>
      <c r="M139" s="27">
        <f t="shared" si="301"/>
        <v>0.14421160026493751</v>
      </c>
      <c r="N139" s="27">
        <f t="shared" si="301"/>
        <v>-1.1092812140221842E-2</v>
      </c>
      <c r="O139" s="27">
        <f t="shared" si="301"/>
        <v>0.22479053078601763</v>
      </c>
      <c r="P139" s="27">
        <f t="shared" si="301"/>
        <v>0.60986964526813459</v>
      </c>
      <c r="Q139" s="27">
        <f t="shared" si="302"/>
        <v>0.83466017605415221</v>
      </c>
      <c r="W139" t="str">
        <f t="shared" si="318"/>
        <v>71 Sales occupations</v>
      </c>
      <c r="X139" s="27">
        <f t="shared" si="303"/>
        <v>-8.0077084581754221E-2</v>
      </c>
      <c r="Y139" s="27">
        <f t="shared" si="303"/>
        <v>0.25094121654969292</v>
      </c>
      <c r="Z139" s="27">
        <f t="shared" si="303"/>
        <v>0.26390759226646665</v>
      </c>
      <c r="AA139" s="27">
        <f t="shared" si="303"/>
        <v>0.80498144798585791</v>
      </c>
      <c r="AB139" s="27">
        <f t="shared" si="304"/>
        <v>1.0688890402523246</v>
      </c>
      <c r="AH139" t="str">
        <f t="shared" si="319"/>
        <v>71 Sales occupations</v>
      </c>
      <c r="AI139" s="27">
        <f t="shared" si="305"/>
        <v>-2.5404627753606857E-2</v>
      </c>
      <c r="AJ139" s="27">
        <f t="shared" si="305"/>
        <v>0.10654890941805417</v>
      </c>
      <c r="AK139" s="27">
        <f t="shared" si="305"/>
        <v>4.4882505883433677E-2</v>
      </c>
      <c r="AL139" s="27">
        <f t="shared" si="305"/>
        <v>0.23869692100337825</v>
      </c>
      <c r="AM139" s="27">
        <f t="shared" si="306"/>
        <v>0.28357942688681193</v>
      </c>
      <c r="AS139" t="str">
        <f t="shared" si="320"/>
        <v>71 Sales occupations</v>
      </c>
      <c r="AT139" s="27">
        <f t="shared" si="307"/>
        <v>-4.6564316401991546E-2</v>
      </c>
      <c r="AU139" s="27">
        <f t="shared" si="307"/>
        <v>6.5550652395233722E-2</v>
      </c>
      <c r="AV139" s="27">
        <f t="shared" si="307"/>
        <v>2.5005588989936989E-3</v>
      </c>
      <c r="AW139" s="27">
        <f t="shared" si="307"/>
        <v>0.17267139878244919</v>
      </c>
      <c r="AX139" s="27">
        <f t="shared" si="308"/>
        <v>0.17517195768144289</v>
      </c>
      <c r="BD139" t="str">
        <f t="shared" si="321"/>
        <v>71 Sales occupations</v>
      </c>
      <c r="BE139" s="27">
        <f t="shared" si="309"/>
        <v>3.7692015349702679E-2</v>
      </c>
      <c r="BF139" s="27">
        <f t="shared" si="309"/>
        <v>-2.7618881078675273E-2</v>
      </c>
      <c r="BG139" s="27">
        <f t="shared" si="309"/>
        <v>0.13852143424043994</v>
      </c>
      <c r="BH139" s="27">
        <f t="shared" si="309"/>
        <v>-2.500532262587285E-3</v>
      </c>
      <c r="BI139" s="27">
        <f t="shared" si="310"/>
        <v>0.13602090197785266</v>
      </c>
      <c r="BO139" t="str">
        <f t="shared" si="322"/>
        <v>71 Sales occupations</v>
      </c>
      <c r="BP139" s="27">
        <f t="shared" si="311"/>
        <v>-0.31488461238724685</v>
      </c>
      <c r="BQ139" s="27">
        <f t="shared" si="311"/>
        <v>-0.58686709437328588</v>
      </c>
      <c r="BR139" s="27">
        <f t="shared" si="311"/>
        <v>0.13894373289314199</v>
      </c>
      <c r="BS139" s="27">
        <f t="shared" si="311"/>
        <v>-0.59347795207047005</v>
      </c>
      <c r="BT139" s="27">
        <f t="shared" si="312"/>
        <v>-0.45453421917732806</v>
      </c>
      <c r="BZ139" t="str">
        <f t="shared" si="323"/>
        <v>71 Sales occupations</v>
      </c>
      <c r="CA139" s="68">
        <f t="shared" si="313"/>
        <v>-0.36244611945150229</v>
      </c>
      <c r="CB139" s="68">
        <f t="shared" si="313"/>
        <v>-0.25363272280472637</v>
      </c>
      <c r="CC139" s="68">
        <f t="shared" si="313"/>
        <v>-0.491610230044909</v>
      </c>
      <c r="CD139" s="68">
        <f t="shared" si="313"/>
        <v>-1.2078507698851104</v>
      </c>
      <c r="CE139" s="68">
        <f t="shared" si="314"/>
        <v>-1.6994609999300194</v>
      </c>
      <c r="CK139" t="str">
        <f t="shared" si="324"/>
        <v>71 Sales occupations</v>
      </c>
      <c r="CL139" s="68">
        <f t="shared" si="315"/>
        <v>-0.53213381573861018</v>
      </c>
      <c r="CM139" s="68">
        <f t="shared" si="315"/>
        <v>3.543804461535438E-2</v>
      </c>
      <c r="CN139" s="68">
        <f t="shared" si="315"/>
        <v>-0.70840865190005164</v>
      </c>
      <c r="CO139" s="68">
        <f t="shared" si="315"/>
        <v>-0.43990799121267637</v>
      </c>
      <c r="CP139" s="68">
        <f t="shared" si="316"/>
        <v>-1.1483166431127281</v>
      </c>
    </row>
    <row r="140" spans="1:94" x14ac:dyDescent="0.2">
      <c r="A140" t="str">
        <f t="shared" si="298"/>
        <v>72 Customer service occupations</v>
      </c>
      <c r="B140" s="27">
        <f t="shared" si="299"/>
        <v>5.3259419427114478E-3</v>
      </c>
      <c r="C140" s="27">
        <f t="shared" si="299"/>
        <v>8.2606406894293952E-4</v>
      </c>
      <c r="D140" s="27">
        <f t="shared" si="299"/>
        <v>1.4411282960999326E-2</v>
      </c>
      <c r="E140" s="27">
        <f t="shared" si="299"/>
        <v>2.9364255812262076E-2</v>
      </c>
      <c r="F140" s="27">
        <f t="shared" si="300"/>
        <v>4.3775538773261402E-2</v>
      </c>
      <c r="L140" t="str">
        <f t="shared" si="317"/>
        <v>72 Customer service occupations</v>
      </c>
      <c r="M140" s="27">
        <f t="shared" si="301"/>
        <v>6.7998758683006644E-2</v>
      </c>
      <c r="N140" s="27">
        <f t="shared" si="301"/>
        <v>1.086900129486687E-2</v>
      </c>
      <c r="O140" s="27">
        <f t="shared" si="301"/>
        <v>9.9689756639704502E-2</v>
      </c>
      <c r="P140" s="27">
        <f t="shared" si="301"/>
        <v>0.24254483647713782</v>
      </c>
      <c r="Q140" s="27">
        <f t="shared" si="302"/>
        <v>0.34223459311684234</v>
      </c>
      <c r="W140" t="str">
        <f t="shared" si="318"/>
        <v>72 Customer service occupations</v>
      </c>
      <c r="X140" s="27">
        <f t="shared" si="303"/>
        <v>9.7888322256058036E-2</v>
      </c>
      <c r="Y140" s="27">
        <f t="shared" si="303"/>
        <v>0.15350672381726516</v>
      </c>
      <c r="Z140" s="27">
        <f t="shared" si="303"/>
        <v>0.1915300235485824</v>
      </c>
      <c r="AA140" s="27">
        <f t="shared" si="303"/>
        <v>0.39361057722962167</v>
      </c>
      <c r="AB140" s="27">
        <f t="shared" si="304"/>
        <v>0.58514060077820407</v>
      </c>
      <c r="AH140" t="str">
        <f t="shared" si="319"/>
        <v>72 Customer service occupations</v>
      </c>
      <c r="AI140" s="27">
        <f t="shared" si="305"/>
        <v>1.6066576671711408E-2</v>
      </c>
      <c r="AJ140" s="27">
        <f t="shared" si="305"/>
        <v>5.568572281071435E-2</v>
      </c>
      <c r="AK140" s="27">
        <f t="shared" si="305"/>
        <v>5.2133101768653267E-2</v>
      </c>
      <c r="AL140" s="27">
        <f t="shared" si="305"/>
        <v>0.12102846658020894</v>
      </c>
      <c r="AM140" s="27">
        <f t="shared" si="306"/>
        <v>0.1731615683488622</v>
      </c>
      <c r="AS140" t="str">
        <f t="shared" si="320"/>
        <v>72 Customer service occupations</v>
      </c>
      <c r="AT140" s="27">
        <f t="shared" si="307"/>
        <v>7.1781175968445299E-2</v>
      </c>
      <c r="AU140" s="27">
        <f t="shared" si="307"/>
        <v>3.4164700437003981E-2</v>
      </c>
      <c r="AV140" s="27">
        <f t="shared" si="307"/>
        <v>0.12034192530142046</v>
      </c>
      <c r="AW140" s="27">
        <f t="shared" si="307"/>
        <v>0.10632793134724727</v>
      </c>
      <c r="AX140" s="27">
        <f t="shared" si="308"/>
        <v>0.22666985664866773</v>
      </c>
      <c r="BD140" t="str">
        <f t="shared" si="321"/>
        <v>72 Customer service occupations</v>
      </c>
      <c r="BE140" s="27">
        <f t="shared" si="309"/>
        <v>0.28066525226634642</v>
      </c>
      <c r="BF140" s="27">
        <f t="shared" si="309"/>
        <v>-1.6745599878663864E-2</v>
      </c>
      <c r="BG140" s="27">
        <f t="shared" si="309"/>
        <v>0.24404456247630235</v>
      </c>
      <c r="BH140" s="27">
        <f t="shared" si="309"/>
        <v>0.20304394195978381</v>
      </c>
      <c r="BI140" s="27">
        <f t="shared" si="310"/>
        <v>0.44708850443608616</v>
      </c>
      <c r="BO140" t="str">
        <f t="shared" si="322"/>
        <v>72 Customer service occupations</v>
      </c>
      <c r="BP140" s="27">
        <f t="shared" si="311"/>
        <v>0.34453659172267592</v>
      </c>
      <c r="BQ140" s="27">
        <f t="shared" si="311"/>
        <v>-0.1925147744843716</v>
      </c>
      <c r="BR140" s="27">
        <f t="shared" si="311"/>
        <v>0.20953842085504704</v>
      </c>
      <c r="BS140" s="27">
        <f t="shared" si="311"/>
        <v>-4.2176513520401748E-2</v>
      </c>
      <c r="BT140" s="27">
        <f t="shared" si="312"/>
        <v>0.16736190733464529</v>
      </c>
      <c r="BZ140" t="str">
        <f t="shared" si="323"/>
        <v>72 Customer service occupations</v>
      </c>
      <c r="CA140" s="68">
        <f t="shared" si="313"/>
        <v>4.8528921507430822E-2</v>
      </c>
      <c r="CB140" s="68">
        <f t="shared" si="313"/>
        <v>-3.4216093740658815E-3</v>
      </c>
      <c r="CC140" s="68">
        <f t="shared" si="313"/>
        <v>-3.6463898863007493E-2</v>
      </c>
      <c r="CD140" s="68">
        <f t="shared" si="313"/>
        <v>-9.1032933617059664E-2</v>
      </c>
      <c r="CE140" s="68">
        <f t="shared" si="314"/>
        <v>-0.12749683248006716</v>
      </c>
      <c r="CK140" t="str">
        <f t="shared" si="324"/>
        <v>72 Customer service occupations</v>
      </c>
      <c r="CL140" s="68">
        <f t="shared" si="315"/>
        <v>7.7978732293183528E-3</v>
      </c>
      <c r="CM140" s="68">
        <f t="shared" si="315"/>
        <v>5.7478722189457376E-2</v>
      </c>
      <c r="CN140" s="68">
        <f t="shared" si="315"/>
        <v>-5.3782078773762509E-2</v>
      </c>
      <c r="CO140" s="68">
        <f t="shared" si="315"/>
        <v>-2.943469147417177E-2</v>
      </c>
      <c r="CP140" s="68">
        <f t="shared" si="316"/>
        <v>-8.321677024793428E-2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4.7159341371850738E-3</v>
      </c>
      <c r="C141" s="27">
        <f t="shared" si="299"/>
        <v>-2.4745801214278267E-3</v>
      </c>
      <c r="D141" s="27">
        <f t="shared" si="299"/>
        <v>9.0111691155251826E-3</v>
      </c>
      <c r="E141" s="27">
        <f t="shared" si="299"/>
        <v>2.9929138726221171E-2</v>
      </c>
      <c r="F141" s="27">
        <f t="shared" si="300"/>
        <v>3.8940307841746354E-2</v>
      </c>
      <c r="L141" t="str">
        <f t="shared" si="317"/>
        <v>81 Process, plant and machine operatives</v>
      </c>
      <c r="M141" s="27">
        <f t="shared" si="301"/>
        <v>3.7596007353616248E-2</v>
      </c>
      <c r="N141" s="27">
        <f t="shared" si="301"/>
        <v>-2.1657060575853468E-2</v>
      </c>
      <c r="O141" s="27">
        <f t="shared" si="301"/>
        <v>8.5428058178767599E-2</v>
      </c>
      <c r="P141" s="27">
        <f t="shared" si="301"/>
        <v>0.18381317459358198</v>
      </c>
      <c r="Q141" s="27">
        <f t="shared" si="302"/>
        <v>0.26924123277234957</v>
      </c>
      <c r="W141" t="str">
        <f t="shared" si="318"/>
        <v>81 Process, plant and machine operatives</v>
      </c>
      <c r="X141" s="27">
        <f t="shared" si="303"/>
        <v>-1.8220082159277229E-2</v>
      </c>
      <c r="Y141" s="27">
        <f t="shared" si="303"/>
        <v>-1.2679853902469174E-2</v>
      </c>
      <c r="Z141" s="27">
        <f t="shared" si="303"/>
        <v>0.16771103207200988</v>
      </c>
      <c r="AA141" s="27">
        <f t="shared" si="303"/>
        <v>0.32925261150554136</v>
      </c>
      <c r="AB141" s="27">
        <f t="shared" si="304"/>
        <v>0.49696364357755124</v>
      </c>
      <c r="AH141" t="str">
        <f t="shared" si="319"/>
        <v>81 Process, plant and machine operatives</v>
      </c>
      <c r="AI141" s="27">
        <f t="shared" si="305"/>
        <v>-5.2922535293767614E-3</v>
      </c>
      <c r="AJ141" s="27">
        <f t="shared" si="305"/>
        <v>-6.0065913415227046E-3</v>
      </c>
      <c r="AK141" s="27">
        <f t="shared" si="305"/>
        <v>5.0155528834188168E-2</v>
      </c>
      <c r="AL141" s="27">
        <f t="shared" si="305"/>
        <v>7.1674317172812974E-2</v>
      </c>
      <c r="AM141" s="27">
        <f t="shared" si="306"/>
        <v>0.12182984600700114</v>
      </c>
      <c r="AS141" t="str">
        <f t="shared" si="320"/>
        <v>81 Process, plant and machine operatives</v>
      </c>
      <c r="AT141" s="27">
        <f t="shared" si="307"/>
        <v>-4.8845889014017874E-2</v>
      </c>
      <c r="AU141" s="27">
        <f t="shared" si="307"/>
        <v>-2.5580990915168744E-2</v>
      </c>
      <c r="AV141" s="27">
        <f t="shared" si="307"/>
        <v>8.3106274289303117E-2</v>
      </c>
      <c r="AW141" s="27">
        <f t="shared" si="307"/>
        <v>0.1316081004918398</v>
      </c>
      <c r="AX141" s="27">
        <f t="shared" si="308"/>
        <v>0.21471437478114291</v>
      </c>
      <c r="BD141" t="str">
        <f t="shared" si="321"/>
        <v>81 Process, plant and machine operatives</v>
      </c>
      <c r="BE141" s="27">
        <f t="shared" si="309"/>
        <v>0.13185265452498873</v>
      </c>
      <c r="BF141" s="27">
        <f t="shared" si="309"/>
        <v>-0.33047032126012565</v>
      </c>
      <c r="BG141" s="27">
        <f t="shared" si="309"/>
        <v>0.45054037289913795</v>
      </c>
      <c r="BH141" s="27">
        <f t="shared" si="309"/>
        <v>0.27375708828817169</v>
      </c>
      <c r="BI141" s="27">
        <f t="shared" si="310"/>
        <v>0.72429746118730964</v>
      </c>
      <c r="BO141" t="str">
        <f t="shared" si="322"/>
        <v>81 Process, plant and machine operatives</v>
      </c>
      <c r="BP141" s="27">
        <f t="shared" si="311"/>
        <v>9.0091715451598553E-2</v>
      </c>
      <c r="BQ141" s="27">
        <f t="shared" si="311"/>
        <v>-0.65304295594130624</v>
      </c>
      <c r="BR141" s="27">
        <f t="shared" si="311"/>
        <v>0.60833313576803061</v>
      </c>
      <c r="BS141" s="27">
        <f t="shared" si="311"/>
        <v>-0.19286520730748835</v>
      </c>
      <c r="BT141" s="27">
        <f t="shared" si="312"/>
        <v>0.41546792846054226</v>
      </c>
      <c r="BZ141" t="str">
        <f t="shared" si="323"/>
        <v>81 Process, plant and machine operatives</v>
      </c>
      <c r="CA141" s="68">
        <f t="shared" si="313"/>
        <v>-0.35199634710527139</v>
      </c>
      <c r="CB141" s="68">
        <f t="shared" si="313"/>
        <v>-0.3507801421583312</v>
      </c>
      <c r="CC141" s="68">
        <f t="shared" si="313"/>
        <v>-0.15869588745189755</v>
      </c>
      <c r="CD141" s="68">
        <f t="shared" si="313"/>
        <v>-1.0909777753781627</v>
      </c>
      <c r="CE141" s="68">
        <f t="shared" si="314"/>
        <v>-1.2496736628300602</v>
      </c>
      <c r="CK141" t="str">
        <f t="shared" si="324"/>
        <v>81 Process, plant and machine operatives</v>
      </c>
      <c r="CL141" s="68">
        <f t="shared" si="315"/>
        <v>-0.71323979028267104</v>
      </c>
      <c r="CM141" s="68">
        <f t="shared" si="315"/>
        <v>-0.17341444581470422</v>
      </c>
      <c r="CN141" s="68">
        <f t="shared" si="315"/>
        <v>-0.84543721431230623</v>
      </c>
      <c r="CO141" s="68">
        <f t="shared" si="315"/>
        <v>-0.33449626790164844</v>
      </c>
      <c r="CP141" s="68">
        <f t="shared" si="316"/>
        <v>-1.1799334822139547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1.4797659750510353E-2</v>
      </c>
      <c r="C142" s="27">
        <f t="shared" si="299"/>
        <v>-8.0722116100224277E-3</v>
      </c>
      <c r="D142" s="27">
        <f t="shared" si="299"/>
        <v>1.4583949983312961E-2</v>
      </c>
      <c r="E142" s="27">
        <f t="shared" si="299"/>
        <v>3.1151929297577492E-2</v>
      </c>
      <c r="F142" s="27">
        <f t="shared" si="300"/>
        <v>4.5735879280890457E-2</v>
      </c>
      <c r="L142" t="str">
        <f t="shared" si="317"/>
        <v>82 Transport and mobile machine drivers and operatives</v>
      </c>
      <c r="M142" s="27">
        <f t="shared" si="301"/>
        <v>7.2341137886327386E-2</v>
      </c>
      <c r="N142" s="27">
        <f t="shared" si="301"/>
        <v>-3.7419324645048602E-2</v>
      </c>
      <c r="O142" s="27">
        <f t="shared" si="301"/>
        <v>8.1712693077636817E-2</v>
      </c>
      <c r="P142" s="27">
        <f t="shared" si="301"/>
        <v>0.19120988856035787</v>
      </c>
      <c r="Q142" s="27">
        <f t="shared" si="302"/>
        <v>0.27292258163799465</v>
      </c>
      <c r="W142" t="str">
        <f t="shared" si="318"/>
        <v>82 Transport and mobile machine drivers and operatives</v>
      </c>
      <c r="X142" s="27">
        <f t="shared" si="303"/>
        <v>0.12780697689327836</v>
      </c>
      <c r="Y142" s="27">
        <f t="shared" si="303"/>
        <v>-1.1562529030151869E-2</v>
      </c>
      <c r="Z142" s="27">
        <f t="shared" si="303"/>
        <v>0.159781128589358</v>
      </c>
      <c r="AA142" s="27">
        <f t="shared" si="303"/>
        <v>0.35040606611000991</v>
      </c>
      <c r="AB142" s="27">
        <f t="shared" si="304"/>
        <v>0.51018719469936791</v>
      </c>
      <c r="AH142" t="str">
        <f t="shared" si="319"/>
        <v>82 Transport and mobile machine drivers and operatives</v>
      </c>
      <c r="AI142" s="27">
        <f t="shared" si="305"/>
        <v>4.8241173444809299E-2</v>
      </c>
      <c r="AJ142" s="27">
        <f t="shared" si="305"/>
        <v>-1.7154635843244642E-2</v>
      </c>
      <c r="AK142" s="27">
        <f t="shared" si="305"/>
        <v>5.8159409383992861E-2</v>
      </c>
      <c r="AL142" s="27">
        <f t="shared" si="305"/>
        <v>8.8060692152390374E-2</v>
      </c>
      <c r="AM142" s="27">
        <f t="shared" si="306"/>
        <v>0.14622010153638323</v>
      </c>
      <c r="AS142" t="str">
        <f t="shared" si="320"/>
        <v>82 Transport and mobile machine drivers and operatives</v>
      </c>
      <c r="AT142" s="27">
        <f t="shared" si="307"/>
        <v>5.075715339975706E-2</v>
      </c>
      <c r="AU142" s="27">
        <f t="shared" si="307"/>
        <v>-2.4811238138061187E-2</v>
      </c>
      <c r="AV142" s="27">
        <f t="shared" si="307"/>
        <v>6.3906163773057967E-2</v>
      </c>
      <c r="AW142" s="27">
        <f t="shared" si="307"/>
        <v>0.10372433467606318</v>
      </c>
      <c r="AX142" s="27">
        <f t="shared" si="308"/>
        <v>0.16763049844912115</v>
      </c>
      <c r="BD142" t="str">
        <f t="shared" si="321"/>
        <v>82 Transport and mobile machine drivers and operatives</v>
      </c>
      <c r="BE142" s="27">
        <f t="shared" si="309"/>
        <v>0.62206053705048858</v>
      </c>
      <c r="BF142" s="27">
        <f t="shared" si="309"/>
        <v>-0.23154824068931612</v>
      </c>
      <c r="BG142" s="27">
        <f t="shared" si="309"/>
        <v>0.4147822883042096</v>
      </c>
      <c r="BH142" s="27">
        <f t="shared" si="309"/>
        <v>0.45623916371231976</v>
      </c>
      <c r="BI142" s="27">
        <f t="shared" si="310"/>
        <v>0.87102145201652936</v>
      </c>
      <c r="BO142" t="str">
        <f t="shared" si="322"/>
        <v>82 Transport and mobile machine drivers and operatives</v>
      </c>
      <c r="BP142" s="27">
        <f t="shared" si="311"/>
        <v>0.96814834326479815</v>
      </c>
      <c r="BQ142" s="27">
        <f t="shared" si="311"/>
        <v>-0.70899056361023138</v>
      </c>
      <c r="BR142" s="27">
        <f t="shared" si="311"/>
        <v>0.66456164821204666</v>
      </c>
      <c r="BS142" s="27">
        <f t="shared" si="311"/>
        <v>0.15830442983829141</v>
      </c>
      <c r="BT142" s="27">
        <f t="shared" si="312"/>
        <v>0.82286607805033807</v>
      </c>
      <c r="BZ142" t="str">
        <f t="shared" si="323"/>
        <v>82 Transport and mobile machine drivers and operatives</v>
      </c>
      <c r="CA142" s="68">
        <f t="shared" si="313"/>
        <v>0.19114250812493827</v>
      </c>
      <c r="CB142" s="68">
        <f t="shared" si="313"/>
        <v>-0.34170840943299829</v>
      </c>
      <c r="CC142" s="68">
        <f t="shared" si="313"/>
        <v>-0.32616256028251378</v>
      </c>
      <c r="CD142" s="68">
        <f t="shared" si="313"/>
        <v>-0.66281534920573404</v>
      </c>
      <c r="CE142" s="68">
        <f t="shared" si="314"/>
        <v>-0.98897790948824782</v>
      </c>
      <c r="CK142" t="str">
        <f t="shared" si="324"/>
        <v>82 Transport and mobile machine drivers and operatives</v>
      </c>
      <c r="CL142" s="68">
        <f t="shared" si="315"/>
        <v>0.28308093888715602</v>
      </c>
      <c r="CM142" s="68">
        <f t="shared" si="315"/>
        <v>-0.19092174416406094</v>
      </c>
      <c r="CN142" s="68">
        <f t="shared" si="315"/>
        <v>-0.77477791021063691</v>
      </c>
      <c r="CO142" s="68">
        <f t="shared" si="315"/>
        <v>-0.69821676726608273</v>
      </c>
      <c r="CP142" s="68">
        <f t="shared" si="316"/>
        <v>-1.4729946774767195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2.2116339782043894E-5</v>
      </c>
      <c r="C143" s="27">
        <f t="shared" si="299"/>
        <v>-4.5403140211983258E-5</v>
      </c>
      <c r="D143" s="27">
        <f t="shared" si="299"/>
        <v>8.2812591860410465E-4</v>
      </c>
      <c r="E143" s="27">
        <f t="shared" si="299"/>
        <v>1.7328266298501779E-3</v>
      </c>
      <c r="F143" s="27">
        <f t="shared" si="300"/>
        <v>2.5609525484542824E-3</v>
      </c>
      <c r="L143" t="str">
        <f t="shared" si="317"/>
        <v>91 Elementary trades and related occupations</v>
      </c>
      <c r="M143" s="27">
        <f t="shared" si="301"/>
        <v>1.6627280391147865E-2</v>
      </c>
      <c r="N143" s="27">
        <f t="shared" si="301"/>
        <v>-2.5499554156511665E-2</v>
      </c>
      <c r="O143" s="27">
        <f t="shared" si="301"/>
        <v>8.6630990939259994E-2</v>
      </c>
      <c r="P143" s="27">
        <f t="shared" si="301"/>
        <v>0.20436180519581518</v>
      </c>
      <c r="Q143" s="27">
        <f t="shared" si="302"/>
        <v>0.29099279613507517</v>
      </c>
      <c r="W143" t="str">
        <f t="shared" si="318"/>
        <v>91 Elementary trades and related occupations</v>
      </c>
      <c r="X143" s="27">
        <f t="shared" si="303"/>
        <v>-3.2455730354230106E-2</v>
      </c>
      <c r="Y143" s="27">
        <f t="shared" si="303"/>
        <v>-2.1454808464654279E-2</v>
      </c>
      <c r="Z143" s="27">
        <f t="shared" si="303"/>
        <v>0.33902943361992888</v>
      </c>
      <c r="AA143" s="27">
        <f t="shared" si="303"/>
        <v>0.3171454863152956</v>
      </c>
      <c r="AB143" s="27">
        <f t="shared" si="304"/>
        <v>0.65617491993522448</v>
      </c>
      <c r="AH143" t="str">
        <f t="shared" si="319"/>
        <v>91 Elementary trades and related occupations</v>
      </c>
      <c r="AI143" s="27">
        <f t="shared" si="305"/>
        <v>-1.9651300607366806E-2</v>
      </c>
      <c r="AJ143" s="27">
        <f t="shared" si="305"/>
        <v>-2.29641513409517E-2</v>
      </c>
      <c r="AK143" s="27">
        <f t="shared" si="305"/>
        <v>0.19712997236115207</v>
      </c>
      <c r="AL143" s="27">
        <f t="shared" si="305"/>
        <v>0.17840444005858253</v>
      </c>
      <c r="AM143" s="27">
        <f t="shared" si="306"/>
        <v>0.37553441241973462</v>
      </c>
      <c r="AS143" t="str">
        <f t="shared" si="320"/>
        <v>91 Elementary trades and related occupations</v>
      </c>
      <c r="AT143" s="27">
        <f t="shared" si="307"/>
        <v>-2.6091238295206154E-2</v>
      </c>
      <c r="AU143" s="27">
        <f t="shared" si="307"/>
        <v>-1.2607874415959536E-2</v>
      </c>
      <c r="AV143" s="27">
        <f t="shared" si="307"/>
        <v>0.23381982561485626</v>
      </c>
      <c r="AW143" s="27">
        <f t="shared" si="307"/>
        <v>0.18547658245350851</v>
      </c>
      <c r="AX143" s="27">
        <f t="shared" si="308"/>
        <v>0.41929640806836477</v>
      </c>
      <c r="BD143" t="str">
        <f t="shared" si="321"/>
        <v>91 Elementary trades and related occupations</v>
      </c>
      <c r="BE143" s="27">
        <f t="shared" si="309"/>
        <v>2.1578050997219211E-2</v>
      </c>
      <c r="BF143" s="27">
        <f t="shared" si="309"/>
        <v>-0.14632684558171838</v>
      </c>
      <c r="BG143" s="27">
        <f t="shared" si="309"/>
        <v>0.63908634002765896</v>
      </c>
      <c r="BH143" s="27">
        <f t="shared" si="309"/>
        <v>0.44959198367461006</v>
      </c>
      <c r="BI143" s="27">
        <f t="shared" si="310"/>
        <v>1.088678323702269</v>
      </c>
      <c r="BO143" t="str">
        <f t="shared" si="322"/>
        <v>91 Elementary trades and related occupations</v>
      </c>
      <c r="BP143" s="27">
        <f t="shared" si="311"/>
        <v>-1.1360563485700137E-2</v>
      </c>
      <c r="BQ143" s="27">
        <f t="shared" si="311"/>
        <v>-0.26776622728411925</v>
      </c>
      <c r="BR143" s="27">
        <f t="shared" si="311"/>
        <v>1.105951115543462</v>
      </c>
      <c r="BS143" s="27">
        <f t="shared" si="311"/>
        <v>0.35846421590731437</v>
      </c>
      <c r="BT143" s="27">
        <f t="shared" si="312"/>
        <v>1.4644153314507764</v>
      </c>
      <c r="BZ143" t="str">
        <f t="shared" si="323"/>
        <v>91 Elementary trades and related occupations</v>
      </c>
      <c r="CA143" s="68">
        <f t="shared" si="313"/>
        <v>-0.14858020609959044</v>
      </c>
      <c r="CB143" s="68">
        <f t="shared" si="313"/>
        <v>-0.27081563709993883</v>
      </c>
      <c r="CC143" s="68">
        <f t="shared" si="313"/>
        <v>0.89632757476816849</v>
      </c>
      <c r="CD143" s="68">
        <f t="shared" si="313"/>
        <v>-0.33721901935369658</v>
      </c>
      <c r="CE143" s="68">
        <f t="shared" si="314"/>
        <v>0.55910855541447191</v>
      </c>
      <c r="CK143" t="str">
        <f t="shared" si="324"/>
        <v>91 Elementary trades and related occupations</v>
      </c>
      <c r="CL143" s="68">
        <f t="shared" si="315"/>
        <v>-0.32933226420124462</v>
      </c>
      <c r="CM143" s="68">
        <f t="shared" si="315"/>
        <v>-6.657895212233611E-2</v>
      </c>
      <c r="CN143" s="68">
        <f t="shared" si="315"/>
        <v>0.29095393807565051</v>
      </c>
      <c r="CO143" s="68">
        <f t="shared" si="315"/>
        <v>-0.26526167718888694</v>
      </c>
      <c r="CP143" s="68">
        <f t="shared" si="316"/>
        <v>2.5692260886763574E-2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1.1503459641827729E-2</v>
      </c>
      <c r="C144" s="27">
        <f t="shared" si="299"/>
        <v>-3.5902958166556358E-3</v>
      </c>
      <c r="D144" s="27">
        <f t="shared" si="299"/>
        <v>6.6566307011414749E-3</v>
      </c>
      <c r="E144" s="27">
        <f t="shared" si="299"/>
        <v>1.7187243340409268E-2</v>
      </c>
      <c r="F144" s="27">
        <f t="shared" si="300"/>
        <v>2.3843874041550743E-2</v>
      </c>
      <c r="L144" t="str">
        <f t="shared" ref="L144" si="325">A144</f>
        <v>92 Elementary administration and service occupations</v>
      </c>
      <c r="M144" s="27">
        <f t="shared" si="301"/>
        <v>0.26270711826708221</v>
      </c>
      <c r="N144" s="27">
        <f t="shared" si="301"/>
        <v>-4.0458486259970727E-2</v>
      </c>
      <c r="O144" s="27">
        <f t="shared" si="301"/>
        <v>0.21230973593499802</v>
      </c>
      <c r="P144" s="27">
        <f t="shared" si="301"/>
        <v>0.7189245678329107</v>
      </c>
      <c r="Q144" s="27">
        <f t="shared" si="302"/>
        <v>0.93123430376790872</v>
      </c>
      <c r="W144" t="str">
        <f t="shared" ref="W144" si="326">A144</f>
        <v>92 Elementary administration and service occupations</v>
      </c>
      <c r="X144" s="27">
        <f t="shared" si="303"/>
        <v>0.30843956535743855</v>
      </c>
      <c r="Y144" s="27">
        <f t="shared" si="303"/>
        <v>0.15861719088658566</v>
      </c>
      <c r="Z144" s="27">
        <f t="shared" si="303"/>
        <v>0.17003528624675512</v>
      </c>
      <c r="AA144" s="27">
        <f t="shared" si="303"/>
        <v>0.61683449369219767</v>
      </c>
      <c r="AB144" s="27">
        <f t="shared" si="304"/>
        <v>0.7868697799389528</v>
      </c>
      <c r="AH144" t="str">
        <f t="shared" ref="AH144" si="327">L144</f>
        <v>92 Elementary administration and service occupations</v>
      </c>
      <c r="AI144" s="27">
        <f t="shared" si="305"/>
        <v>0.15452176414117591</v>
      </c>
      <c r="AJ144" s="27">
        <f t="shared" si="305"/>
        <v>7.2031309214789063E-2</v>
      </c>
      <c r="AK144" s="27">
        <f t="shared" si="305"/>
        <v>6.0129645732872272E-2</v>
      </c>
      <c r="AL144" s="27">
        <f t="shared" si="305"/>
        <v>0.34365599470434205</v>
      </c>
      <c r="AM144" s="27">
        <f t="shared" si="306"/>
        <v>0.40378564043721432</v>
      </c>
      <c r="AS144" t="str">
        <f t="shared" ref="AS144" si="328">W144</f>
        <v>92 Elementary administration and service occupations</v>
      </c>
      <c r="AT144" s="27">
        <f t="shared" si="307"/>
        <v>7.5753893106347836E-2</v>
      </c>
      <c r="AU144" s="27">
        <f t="shared" si="307"/>
        <v>7.370679937198632E-2</v>
      </c>
      <c r="AV144" s="27">
        <f t="shared" si="307"/>
        <v>4.2359233488781012E-2</v>
      </c>
      <c r="AW144" s="27">
        <f t="shared" si="307"/>
        <v>0.31517134712163752</v>
      </c>
      <c r="AX144" s="27">
        <f t="shared" si="308"/>
        <v>0.35753058061041854</v>
      </c>
      <c r="BD144" t="str">
        <f t="shared" ref="BD144" si="329">AH144</f>
        <v>92 Elementary administration and service occupations</v>
      </c>
      <c r="BE144" s="27">
        <f t="shared" si="309"/>
        <v>0.51024058662428651</v>
      </c>
      <c r="BF144" s="27">
        <f t="shared" si="309"/>
        <v>-0.41741556174426719</v>
      </c>
      <c r="BG144" s="27">
        <f t="shared" si="309"/>
        <v>-0.50532629352782621</v>
      </c>
      <c r="BH144" s="27">
        <f t="shared" si="309"/>
        <v>-0.40855371833905751</v>
      </c>
      <c r="BI144" s="27">
        <f t="shared" si="310"/>
        <v>-0.91388001186688372</v>
      </c>
      <c r="BO144" t="str">
        <f t="shared" ref="BO144" si="330">AS144</f>
        <v>92 Elementary administration and service occupations</v>
      </c>
      <c r="BP144" s="27">
        <f t="shared" si="311"/>
        <v>1.9918074857347898</v>
      </c>
      <c r="BQ144" s="27">
        <f t="shared" si="311"/>
        <v>-1.799354912232336</v>
      </c>
      <c r="BR144" s="27">
        <f t="shared" si="311"/>
        <v>0.21218980703040291</v>
      </c>
      <c r="BS144" s="27">
        <f t="shared" si="311"/>
        <v>-0.58245525378032781</v>
      </c>
      <c r="BT144" s="27">
        <f t="shared" si="312"/>
        <v>-0.3702654467499249</v>
      </c>
      <c r="BZ144" t="str">
        <f t="shared" ref="BZ144" si="331">BD144</f>
        <v>92 Elementary administration and service occupations</v>
      </c>
      <c r="CA144" s="68">
        <f t="shared" si="313"/>
        <v>1.1166282226151836</v>
      </c>
      <c r="CB144" s="68">
        <f t="shared" si="313"/>
        <v>-1.1543408793477594</v>
      </c>
      <c r="CC144" s="68">
        <f t="shared" si="313"/>
        <v>-1.124403690475428</v>
      </c>
      <c r="CD144" s="68">
        <f t="shared" si="313"/>
        <v>-1.8673553432633549</v>
      </c>
      <c r="CE144" s="68">
        <f t="shared" si="314"/>
        <v>-2.9917590337387829</v>
      </c>
      <c r="CK144" t="str">
        <f t="shared" ref="CK144" si="332">BO144</f>
        <v>92 Elementary administration and service occupations</v>
      </c>
      <c r="CL144" s="68">
        <f t="shared" si="315"/>
        <v>-0.88977201860595789</v>
      </c>
      <c r="CM144" s="68">
        <f t="shared" si="315"/>
        <v>-0.13597704079684902</v>
      </c>
      <c r="CN144" s="68">
        <f t="shared" si="315"/>
        <v>-1.8148888492277417</v>
      </c>
      <c r="CO144" s="68">
        <f t="shared" si="315"/>
        <v>-0.99054509047198569</v>
      </c>
      <c r="CP144" s="68">
        <f t="shared" si="316"/>
        <v>-2.8054339396997277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1.1973425877956148</v>
      </c>
      <c r="C146" s="29">
        <f>D35-C35</f>
        <v>-0.13220358671248533</v>
      </c>
      <c r="D146" s="29">
        <f>E35-D35</f>
        <v>1.1915905070931059</v>
      </c>
      <c r="E146" s="29">
        <f>F35-E35</f>
        <v>2.5207662488871687</v>
      </c>
      <c r="F146" s="29">
        <f t="shared" ref="F146" si="334">F35-D35</f>
        <v>3.7123567559802746</v>
      </c>
      <c r="L146" s="24" t="str">
        <f t="shared" ref="L146" si="335">L35</f>
        <v>All occupations</v>
      </c>
      <c r="M146" s="29">
        <f>N35-M35</f>
        <v>8.8771262771739181</v>
      </c>
      <c r="N146" s="29">
        <f t="shared" ref="N146" si="336">O35-N35</f>
        <v>-0.14992781559423207</v>
      </c>
      <c r="O146" s="29">
        <f>P35-O35</f>
        <v>7.8841387779065002</v>
      </c>
      <c r="P146" s="29">
        <f>Q35-P35</f>
        <v>17.910052850073654</v>
      </c>
      <c r="Q146" s="29">
        <f>Q35-O35</f>
        <v>25.794191627980155</v>
      </c>
      <c r="W146" s="24" t="str">
        <f t="shared" ref="W146" si="337">W35</f>
        <v>All occupations</v>
      </c>
      <c r="X146" s="29">
        <f>Y35-X35</f>
        <v>1.5488079254147777</v>
      </c>
      <c r="Y146" s="29">
        <f t="shared" ref="Y146" si="338">Z35-Y35</f>
        <v>5.4019781348293776</v>
      </c>
      <c r="Z146" s="29">
        <f>AA35-Z35</f>
        <v>3.8981448793450753</v>
      </c>
      <c r="AA146" s="29">
        <f>AB35-AA35</f>
        <v>9.6484359415456638</v>
      </c>
      <c r="AB146" s="29">
        <f>AB35-Z35</f>
        <v>13.546580820890739</v>
      </c>
      <c r="AH146" s="24" t="str">
        <f t="shared" ref="AH146" si="339">AH35</f>
        <v>All occupations</v>
      </c>
      <c r="AI146" s="29">
        <f>AJ35-AI35</f>
        <v>-0.67358330177846426</v>
      </c>
      <c r="AJ146" s="29">
        <f t="shared" ref="AJ146" si="340">AK35-AJ35</f>
        <v>1.6521217008854947</v>
      </c>
      <c r="AK146" s="29">
        <f>AL35-AK35</f>
        <v>-0.12608356683833577</v>
      </c>
      <c r="AL146" s="29">
        <f>AM35-AL35</f>
        <v>1.9841330982383916</v>
      </c>
      <c r="AM146" s="29">
        <f>AM35-AK35</f>
        <v>1.8580495314000558</v>
      </c>
      <c r="AS146" s="24" t="str">
        <f t="shared" ref="AS146" si="341">AS35</f>
        <v>All occupations</v>
      </c>
      <c r="AT146" s="29">
        <f>AU35-AT35</f>
        <v>-9.8234023649313329E-2</v>
      </c>
      <c r="AU146" s="29">
        <f t="shared" ref="AU146" si="342">AV35-AU35</f>
        <v>1.3193974694026647</v>
      </c>
      <c r="AV146" s="29">
        <f>AW35-AV35</f>
        <v>0.69249986614777725</v>
      </c>
      <c r="AW146" s="29">
        <f>AX35-AW35</f>
        <v>2.6815156896203227</v>
      </c>
      <c r="AX146" s="29">
        <f>AX35-AV35</f>
        <v>3.3740155557681</v>
      </c>
      <c r="BD146" s="24" t="str">
        <f t="shared" ref="BD146" si="343">BD35</f>
        <v>All occupations</v>
      </c>
      <c r="BE146" s="29">
        <f>BF35-BE35</f>
        <v>7.4757257015271747</v>
      </c>
      <c r="BF146" s="29">
        <f t="shared" ref="BF146" si="344">BG35-BF35</f>
        <v>-3.2106953234911444</v>
      </c>
      <c r="BG146" s="29">
        <f>BH35-BG35</f>
        <v>2.4512433441656398</v>
      </c>
      <c r="BH146" s="29">
        <f>BI35-BH35</f>
        <v>0.7409711496136282</v>
      </c>
      <c r="BI146" s="29">
        <f>BI35-BG35</f>
        <v>3.192214493779268</v>
      </c>
      <c r="BO146" s="24" t="str">
        <f t="shared" ref="BO146" si="345">BO35</f>
        <v>All occupations</v>
      </c>
      <c r="BP146" s="29">
        <f>BQ35-BP35</f>
        <v>6.0799882317981897</v>
      </c>
      <c r="BQ146" s="29">
        <f t="shared" ref="BQ146" si="346">BR35-BQ35</f>
        <v>-9.4992047240444393</v>
      </c>
      <c r="BR146" s="29">
        <f>BS35-BR35</f>
        <v>3.4614324986535863</v>
      </c>
      <c r="BS146" s="29">
        <f>BT35-BS35</f>
        <v>-6.6906432633460184</v>
      </c>
      <c r="BT146" s="29">
        <f>BT35-BR35</f>
        <v>-3.2292107646924322</v>
      </c>
      <c r="BZ146" s="24" t="str">
        <f t="shared" ref="BZ146" si="347">BZ35</f>
        <v>All occupations</v>
      </c>
      <c r="CA146" s="70">
        <f>CB35-CA35</f>
        <v>-0.59025636823813699</v>
      </c>
      <c r="CB146" s="70">
        <f t="shared" ref="CB146" si="348">CC35-CB35</f>
        <v>-3.6785893648769772</v>
      </c>
      <c r="CC146" s="70">
        <f>CD35-CC35</f>
        <v>-4.5977669969499857</v>
      </c>
      <c r="CD146" s="70">
        <f>CE35-CD35</f>
        <v>-11.670263333553891</v>
      </c>
      <c r="CE146" s="70">
        <f>CE35-CC35</f>
        <v>-16.268030330503876</v>
      </c>
      <c r="CK146" s="24" t="str">
        <f t="shared" ref="CK146" si="349">CK35</f>
        <v>All occupations</v>
      </c>
      <c r="CL146" s="70">
        <f>CM35-CL35</f>
        <v>-2.9179170300438848</v>
      </c>
      <c r="CM146" s="70">
        <f t="shared" ref="CM146" si="350">CN35-CM35</f>
        <v>-0.32287649039817268</v>
      </c>
      <c r="CN146" s="70">
        <f>CO35-CN35</f>
        <v>-6.98319930952335</v>
      </c>
      <c r="CO146" s="70">
        <f>CP35-CO35</f>
        <v>-4.6449683810791011</v>
      </c>
      <c r="CP146" s="70">
        <f>CP35-CN35</f>
        <v>-11.628167690602451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Worcestershire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0.248567187446775</v>
      </c>
      <c r="C8" s="69">
        <f>'Basic T2'!O8</f>
        <v>2.3366246933706782</v>
      </c>
      <c r="D8" s="69">
        <f>'Basic T2'!Z8</f>
        <v>5.4461769713874224</v>
      </c>
      <c r="E8" s="69">
        <f>'Basic T2'!AK8</f>
        <v>1.0465984183418655</v>
      </c>
      <c r="F8" s="69">
        <f>'Basic T2'!AV8</f>
        <v>1.5906489521803961</v>
      </c>
      <c r="G8" s="69">
        <f>'Basic T2'!BG8</f>
        <v>3.8470895582360747</v>
      </c>
      <c r="H8" s="69">
        <f>'Basic T2'!BR8</f>
        <v>2.9514440909823128</v>
      </c>
      <c r="I8" s="69">
        <f>'Basic T2'!CC8</f>
        <v>2.1822922913833698</v>
      </c>
      <c r="J8" s="69">
        <f>'Basic T2'!CN8</f>
        <v>0.68704621840338076</v>
      </c>
      <c r="K8" s="309">
        <f>SUM(B8:J8)</f>
        <v>20.336488381732277</v>
      </c>
      <c r="L8" s="97"/>
      <c r="M8" s="97">
        <f t="shared" ref="M8:M33" si="0">B8/B$35*100</f>
        <v>6.1559787377201181</v>
      </c>
      <c r="N8" s="97">
        <f t="shared" ref="N8:N33" si="1">C8/C$35*100</f>
        <v>8.1617424063333033</v>
      </c>
      <c r="O8" s="97">
        <f t="shared" ref="O8:O33" si="2">D8/D$35*100</f>
        <v>9.8429258394613885</v>
      </c>
      <c r="P8" s="97">
        <f t="shared" ref="P8:P33" si="3">E8/E$35*100</f>
        <v>6.4434650983406119</v>
      </c>
      <c r="Q8" s="97">
        <f t="shared" ref="Q8:Q33" si="4">F8/F$35*100</f>
        <v>9.698717879340041</v>
      </c>
      <c r="R8" s="97">
        <f t="shared" ref="R8:R33" si="5">G8/G$35*100</f>
        <v>6.411140698849306</v>
      </c>
      <c r="S8" s="97">
        <f t="shared" ref="S8:S33" si="6">H8/H$35*100</f>
        <v>5.059378126916938</v>
      </c>
      <c r="T8" s="97">
        <f t="shared" ref="T8:T33" si="7">I8/I$35*100</f>
        <v>6.0012715261639684</v>
      </c>
      <c r="U8" s="97">
        <f t="shared" ref="U8:U33" si="8">J8/J$35*100</f>
        <v>3.5120286685509678</v>
      </c>
      <c r="V8" s="97">
        <f t="shared" ref="V8:V33" si="9">K8/K$35*100</f>
        <v>6.8958286873053751</v>
      </c>
      <c r="W8" s="97"/>
      <c r="X8" s="97">
        <f t="shared" ref="X8:X32" si="10">IF($K8&gt;0,B8/$K8*100,0)</f>
        <v>1.2222719221773621</v>
      </c>
      <c r="Y8" s="97">
        <f t="shared" ref="Y8:AG23" si="11">IF($K8&gt;0,C8/$K8*100,0)</f>
        <v>11.489814020544499</v>
      </c>
      <c r="Z8" s="97">
        <f t="shared" si="11"/>
        <v>26.780321504668315</v>
      </c>
      <c r="AA8" s="97">
        <f t="shared" si="11"/>
        <v>5.1464067871324186</v>
      </c>
      <c r="AB8" s="97">
        <f t="shared" si="11"/>
        <v>7.8216500426358442</v>
      </c>
      <c r="AC8" s="97">
        <f t="shared" si="11"/>
        <v>18.917177272806903</v>
      </c>
      <c r="AD8" s="97">
        <f t="shared" si="11"/>
        <v>14.51304687211149</v>
      </c>
      <c r="AE8" s="97">
        <f t="shared" si="11"/>
        <v>10.73091996228643</v>
      </c>
      <c r="AF8" s="97">
        <f>IF($K8&gt;0,J8/$K8*100,0)</f>
        <v>3.3783916156367293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8.1013995686594245E-2</v>
      </c>
      <c r="C9" s="69">
        <f>'Basic T2'!O9</f>
        <v>0.85566337741596354</v>
      </c>
      <c r="D9" s="69">
        <f>'Basic T2'!Z9</f>
        <v>1.8574869605274107</v>
      </c>
      <c r="E9" s="69">
        <f>'Basic T2'!AK9</f>
        <v>0.54975376252473063</v>
      </c>
      <c r="F9" s="69">
        <f>'Basic T2'!AV9</f>
        <v>0.61678510948425669</v>
      </c>
      <c r="G9" s="69">
        <f>'Basic T2'!BG9</f>
        <v>1.4526109357162877</v>
      </c>
      <c r="H9" s="69">
        <f>'Basic T2'!BR9</f>
        <v>1.6450778158256545</v>
      </c>
      <c r="I9" s="69">
        <f>'Basic T2'!CC9</f>
        <v>1.1192728070578983</v>
      </c>
      <c r="J9" s="69">
        <f>'Basic T2'!CN9</f>
        <v>0.49129182454915865</v>
      </c>
      <c r="K9" s="309">
        <f>SUM(B9:J9)</f>
        <v>8.6689565887879532</v>
      </c>
      <c r="L9" s="97"/>
      <c r="M9" s="97">
        <f t="shared" si="0"/>
        <v>2.0063808100625233</v>
      </c>
      <c r="N9" s="97">
        <f t="shared" si="1"/>
        <v>2.9888000810810422</v>
      </c>
      <c r="O9" s="97">
        <f t="shared" si="2"/>
        <v>3.3570533047845843</v>
      </c>
      <c r="P9" s="97">
        <f t="shared" si="3"/>
        <v>3.384602077960007</v>
      </c>
      <c r="Q9" s="97">
        <f t="shared" si="4"/>
        <v>3.7607447959310889</v>
      </c>
      <c r="R9" s="97">
        <f t="shared" si="5"/>
        <v>2.4207632675529163</v>
      </c>
      <c r="S9" s="97">
        <f t="shared" si="6"/>
        <v>2.8199994517580329</v>
      </c>
      <c r="T9" s="97">
        <f t="shared" si="7"/>
        <v>3.0779836658581572</v>
      </c>
      <c r="U9" s="97">
        <f t="shared" si="8"/>
        <v>2.5113754012809615</v>
      </c>
      <c r="V9" s="97">
        <f t="shared" si="9"/>
        <v>2.9395261567216959</v>
      </c>
      <c r="W9" s="97"/>
      <c r="X9" s="97">
        <f t="shared" si="10"/>
        <v>0.93452995013695395</v>
      </c>
      <c r="Y9" s="97">
        <f t="shared" si="11"/>
        <v>9.8704309873075253</v>
      </c>
      <c r="Z9" s="97">
        <f t="shared" si="11"/>
        <v>21.426880403690134</v>
      </c>
      <c r="AA9" s="97">
        <f t="shared" si="11"/>
        <v>6.3416370458672962</v>
      </c>
      <c r="AB9" s="97">
        <f t="shared" si="11"/>
        <v>7.1148713592819153</v>
      </c>
      <c r="AC9" s="97">
        <f t="shared" si="11"/>
        <v>16.756467988258596</v>
      </c>
      <c r="AD9" s="97">
        <f t="shared" si="11"/>
        <v>18.976653060569316</v>
      </c>
      <c r="AE9" s="97">
        <f t="shared" si="11"/>
        <v>12.911274795233332</v>
      </c>
      <c r="AF9" s="97">
        <f t="shared" si="11"/>
        <v>5.6672544096549506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0.75780467990980782</v>
      </c>
      <c r="C10" s="69">
        <f>'Basic T2'!O10</f>
        <v>2.9945199056348946</v>
      </c>
      <c r="D10" s="69">
        <f>'Basic T2'!Z10</f>
        <v>5.5450665238309451</v>
      </c>
      <c r="E10" s="69">
        <f>'Basic T2'!AK10</f>
        <v>0.56082198607692291</v>
      </c>
      <c r="F10" s="69">
        <f>'Basic T2'!AV10</f>
        <v>1.62964581690323</v>
      </c>
      <c r="G10" s="69">
        <f>'Basic T2'!BG10</f>
        <v>2.5667513884645428</v>
      </c>
      <c r="H10" s="69">
        <f>'Basic T2'!BR10</f>
        <v>1.7068867106153733</v>
      </c>
      <c r="I10" s="69">
        <f>'Basic T2'!CC10</f>
        <v>1.0399539226054733</v>
      </c>
      <c r="J10" s="69">
        <f>'Basic T2'!CN10</f>
        <v>0.42485597105024875</v>
      </c>
      <c r="K10" s="309">
        <f t="shared" ref="K10:K32" si="12">SUM(B10:J10)</f>
        <v>17.226306905091437</v>
      </c>
      <c r="L10" s="97"/>
      <c r="M10" s="97">
        <f t="shared" si="0"/>
        <v>18.767680258958098</v>
      </c>
      <c r="N10" s="97">
        <f t="shared" si="1"/>
        <v>10.459745704892422</v>
      </c>
      <c r="O10" s="97">
        <f t="shared" si="2"/>
        <v>10.02164983908771</v>
      </c>
      <c r="P10" s="97">
        <f t="shared" si="3"/>
        <v>3.452744462765224</v>
      </c>
      <c r="Q10" s="97">
        <f t="shared" si="4"/>
        <v>9.9364947870650955</v>
      </c>
      <c r="R10" s="97">
        <f t="shared" si="5"/>
        <v>4.2774684709856698</v>
      </c>
      <c r="S10" s="97">
        <f t="shared" si="6"/>
        <v>2.9259525244601265</v>
      </c>
      <c r="T10" s="97">
        <f t="shared" si="7"/>
        <v>2.8598579067052987</v>
      </c>
      <c r="U10" s="97">
        <f t="shared" si="8"/>
        <v>2.171769977573013</v>
      </c>
      <c r="V10" s="97">
        <f t="shared" si="9"/>
        <v>5.8412081330207322</v>
      </c>
      <c r="W10" s="97"/>
      <c r="X10" s="97">
        <f t="shared" si="10"/>
        <v>4.3991128457477426</v>
      </c>
      <c r="Y10" s="97">
        <f t="shared" si="11"/>
        <v>17.383412022862714</v>
      </c>
      <c r="Z10" s="97">
        <f t="shared" si="11"/>
        <v>32.189525905822769</v>
      </c>
      <c r="AA10" s="97">
        <f t="shared" si="11"/>
        <v>3.2556135750209201</v>
      </c>
      <c r="AB10" s="97">
        <f t="shared" si="11"/>
        <v>9.4602158540526702</v>
      </c>
      <c r="AC10" s="97">
        <f t="shared" si="11"/>
        <v>14.900183786380291</v>
      </c>
      <c r="AD10" s="97">
        <f t="shared" si="11"/>
        <v>9.9086050191691566</v>
      </c>
      <c r="AE10" s="97">
        <f t="shared" si="11"/>
        <v>6.0370103025280635</v>
      </c>
      <c r="AF10" s="97">
        <f t="shared" si="11"/>
        <v>2.4663206884156788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0.86271014354236786</v>
      </c>
      <c r="C11" s="69">
        <f>'Basic T2'!O11</f>
        <v>2.6957149142124011</v>
      </c>
      <c r="D11" s="69">
        <f>'Basic T2'!Z11</f>
        <v>5.0436929055403814</v>
      </c>
      <c r="E11" s="69">
        <f>'Basic T2'!AK11</f>
        <v>1.694770128554782</v>
      </c>
      <c r="F11" s="69">
        <f>'Basic T2'!AV11</f>
        <v>0.34786759730669159</v>
      </c>
      <c r="G11" s="69">
        <f>'Basic T2'!BG11</f>
        <v>1.4913738177908551</v>
      </c>
      <c r="H11" s="69">
        <f>'Basic T2'!BR11</f>
        <v>1.080505629813993</v>
      </c>
      <c r="I11" s="69">
        <f>'Basic T2'!CC11</f>
        <v>0.50976051392499222</v>
      </c>
      <c r="J11" s="69">
        <f>'Basic T2'!CN11</f>
        <v>0.17812104347232435</v>
      </c>
      <c r="K11" s="309">
        <f t="shared" si="12"/>
        <v>13.904516694158788</v>
      </c>
      <c r="L11" s="97"/>
      <c r="M11" s="97">
        <f t="shared" si="0"/>
        <v>21.365753682188963</v>
      </c>
      <c r="N11" s="97">
        <f t="shared" si="1"/>
        <v>9.4160310781335141</v>
      </c>
      <c r="O11" s="97">
        <f t="shared" si="2"/>
        <v>9.1155126774377369</v>
      </c>
      <c r="P11" s="97">
        <f t="shared" si="3"/>
        <v>10.433984976161076</v>
      </c>
      <c r="Q11" s="97">
        <f t="shared" si="4"/>
        <v>2.1210649156853303</v>
      </c>
      <c r="R11" s="97">
        <f t="shared" si="5"/>
        <v>2.4853612674463479</v>
      </c>
      <c r="S11" s="97">
        <f t="shared" si="6"/>
        <v>1.8522073876290437</v>
      </c>
      <c r="T11" s="97">
        <f t="shared" si="7"/>
        <v>1.4018338741606022</v>
      </c>
      <c r="U11" s="97">
        <f t="shared" si="8"/>
        <v>0.91051547099809804</v>
      </c>
      <c r="V11" s="97">
        <f t="shared" si="9"/>
        <v>4.7148339134511508</v>
      </c>
      <c r="W11" s="97"/>
      <c r="X11" s="97">
        <f t="shared" si="10"/>
        <v>6.204531682174812</v>
      </c>
      <c r="Y11" s="97">
        <f t="shared" si="11"/>
        <v>19.387332717179994</v>
      </c>
      <c r="Z11" s="97">
        <f t="shared" si="11"/>
        <v>36.27377359803674</v>
      </c>
      <c r="AA11" s="97">
        <f t="shared" si="11"/>
        <v>12.188630254705263</v>
      </c>
      <c r="AB11" s="97">
        <f t="shared" si="11"/>
        <v>2.5018316347006069</v>
      </c>
      <c r="AC11" s="97">
        <f t="shared" si="11"/>
        <v>10.725822771081091</v>
      </c>
      <c r="AD11" s="97">
        <f t="shared" si="11"/>
        <v>7.7708967063048471</v>
      </c>
      <c r="AE11" s="97">
        <f t="shared" si="11"/>
        <v>3.6661505404149706</v>
      </c>
      <c r="AF11" s="97">
        <f t="shared" si="11"/>
        <v>1.2810300954016764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1.0423760443846131</v>
      </c>
      <c r="C12" s="69">
        <f>'Basic T2'!O12</f>
        <v>6.0743643795463438</v>
      </c>
      <c r="D12" s="69">
        <f>'Basic T2'!Z12</f>
        <v>3.0229042058007392</v>
      </c>
      <c r="E12" s="69">
        <f>'Basic T2'!AK12</f>
        <v>0.24399788475702569</v>
      </c>
      <c r="F12" s="69">
        <f>'Basic T2'!AV12</f>
        <v>0.12543228505316686</v>
      </c>
      <c r="G12" s="69">
        <f>'Basic T2'!BG12</f>
        <v>0.51923984359207698</v>
      </c>
      <c r="H12" s="69">
        <f>'Basic T2'!BR12</f>
        <v>0.40339034228918808</v>
      </c>
      <c r="I12" s="69">
        <f>'Basic T2'!CC12</f>
        <v>0.27260557978015737</v>
      </c>
      <c r="J12" s="69">
        <f>'Basic T2'!CN12</f>
        <v>0.11826007906046652</v>
      </c>
      <c r="K12" s="309">
        <f t="shared" si="12"/>
        <v>11.822570644263777</v>
      </c>
      <c r="L12" s="97"/>
      <c r="M12" s="97">
        <f t="shared" si="0"/>
        <v>25.815333197647018</v>
      </c>
      <c r="N12" s="97">
        <f t="shared" si="1"/>
        <v>21.217526926220412</v>
      </c>
      <c r="O12" s="97">
        <f t="shared" si="2"/>
        <v>5.4633226341729886</v>
      </c>
      <c r="P12" s="97">
        <f t="shared" si="3"/>
        <v>1.5021920795482055</v>
      </c>
      <c r="Q12" s="97">
        <f t="shared" si="4"/>
        <v>0.76480253171138324</v>
      </c>
      <c r="R12" s="97">
        <f t="shared" si="5"/>
        <v>0.86530860364052786</v>
      </c>
      <c r="S12" s="97">
        <f t="shared" si="6"/>
        <v>0.69149345590625511</v>
      </c>
      <c r="T12" s="97">
        <f t="shared" si="7"/>
        <v>0.74966131267916436</v>
      </c>
      <c r="U12" s="97">
        <f t="shared" si="8"/>
        <v>0.60451942952346027</v>
      </c>
      <c r="V12" s="97">
        <f t="shared" si="9"/>
        <v>4.0088741121914406</v>
      </c>
      <c r="W12" s="97"/>
      <c r="X12" s="97">
        <f t="shared" si="10"/>
        <v>8.8168307532200387</v>
      </c>
      <c r="Y12" s="97">
        <f t="shared" si="11"/>
        <v>51.379387464210922</v>
      </c>
      <c r="Z12" s="97">
        <f t="shared" si="11"/>
        <v>25.568924870560444</v>
      </c>
      <c r="AA12" s="97">
        <f t="shared" si="11"/>
        <v>2.0638310575493297</v>
      </c>
      <c r="AB12" s="97">
        <f t="shared" si="11"/>
        <v>1.0609561052953036</v>
      </c>
      <c r="AC12" s="97">
        <f t="shared" si="11"/>
        <v>4.3919369079347241</v>
      </c>
      <c r="AD12" s="97">
        <f t="shared" si="11"/>
        <v>3.4120357951501012</v>
      </c>
      <c r="AE12" s="97">
        <f t="shared" si="11"/>
        <v>2.305806308820185</v>
      </c>
      <c r="AF12" s="97">
        <f t="shared" si="11"/>
        <v>1.0002907372589516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0.28940096421429962</v>
      </c>
      <c r="C13" s="69">
        <f>'Basic T2'!O13</f>
        <v>3.6986504911523364</v>
      </c>
      <c r="D13" s="69">
        <f>'Basic T2'!Z13</f>
        <v>6.3095019643432915</v>
      </c>
      <c r="E13" s="69">
        <f>'Basic T2'!AK13</f>
        <v>0.6718141397546763</v>
      </c>
      <c r="F13" s="69">
        <f>'Basic T2'!AV13</f>
        <v>1.0400289350174468</v>
      </c>
      <c r="G13" s="69">
        <f>'Basic T2'!BG13</f>
        <v>2.5381568897793274</v>
      </c>
      <c r="H13" s="69">
        <f>'Basic T2'!BR13</f>
        <v>1.6615001638070501</v>
      </c>
      <c r="I13" s="69">
        <f>'Basic T2'!CC13</f>
        <v>1.0445739552148634</v>
      </c>
      <c r="J13" s="69">
        <f>'Basic T2'!CN13</f>
        <v>0.41143654592897916</v>
      </c>
      <c r="K13" s="309">
        <f t="shared" si="12"/>
        <v>17.665064049212269</v>
      </c>
      <c r="L13" s="97"/>
      <c r="M13" s="97">
        <f t="shared" si="0"/>
        <v>7.1672621019635052</v>
      </c>
      <c r="N13" s="97">
        <f t="shared" si="1"/>
        <v>12.919247427920014</v>
      </c>
      <c r="O13" s="97">
        <f t="shared" si="2"/>
        <v>11.403221056760096</v>
      </c>
      <c r="P13" s="97">
        <f t="shared" si="3"/>
        <v>4.1360763462065515</v>
      </c>
      <c r="Q13" s="97">
        <f t="shared" si="4"/>
        <v>6.3414037479846943</v>
      </c>
      <c r="R13" s="97">
        <f t="shared" si="5"/>
        <v>4.2298159920119192</v>
      </c>
      <c r="S13" s="97">
        <f t="shared" si="6"/>
        <v>2.84815071114443</v>
      </c>
      <c r="T13" s="97">
        <f t="shared" si="7"/>
        <v>2.8725629280528775</v>
      </c>
      <c r="U13" s="97">
        <f t="shared" si="8"/>
        <v>2.103172837411329</v>
      </c>
      <c r="V13" s="97">
        <f t="shared" si="9"/>
        <v>5.989984757794673</v>
      </c>
      <c r="W13" s="97"/>
      <c r="X13" s="97">
        <f t="shared" si="10"/>
        <v>1.6382672794622826</v>
      </c>
      <c r="Y13" s="97">
        <f t="shared" si="11"/>
        <v>20.937656839785241</v>
      </c>
      <c r="Z13" s="97">
        <f t="shared" si="11"/>
        <v>35.717402137721933</v>
      </c>
      <c r="AA13" s="97">
        <f t="shared" si="11"/>
        <v>3.8030665379027266</v>
      </c>
      <c r="AB13" s="97">
        <f t="shared" si="11"/>
        <v>5.8874903148954303</v>
      </c>
      <c r="AC13" s="97">
        <f t="shared" si="11"/>
        <v>14.368229193556253</v>
      </c>
      <c r="AD13" s="97">
        <f t="shared" si="11"/>
        <v>9.4055711271601119</v>
      </c>
      <c r="AE13" s="97">
        <f t="shared" si="11"/>
        <v>5.913219178287914</v>
      </c>
      <c r="AF13" s="97">
        <f t="shared" si="11"/>
        <v>2.3290973912281183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8.9709987312230982E-2</v>
      </c>
      <c r="C14" s="69">
        <f>'Basic T2'!O14</f>
        <v>0.58132816202864113</v>
      </c>
      <c r="D14" s="69">
        <f>'Basic T2'!Z14</f>
        <v>1.3330616480881954</v>
      </c>
      <c r="E14" s="69">
        <f>'Basic T2'!AK14</f>
        <v>0.25428791917304211</v>
      </c>
      <c r="F14" s="69">
        <f>'Basic T2'!AV14</f>
        <v>0.55805465004462662</v>
      </c>
      <c r="G14" s="69">
        <f>'Basic T2'!BG14</f>
        <v>0.95020524357605962</v>
      </c>
      <c r="H14" s="69">
        <f>'Basic T2'!BR14</f>
        <v>0.77975230803973106</v>
      </c>
      <c r="I14" s="69">
        <f>'Basic T2'!CC14</f>
        <v>0.65614317630530672</v>
      </c>
      <c r="J14" s="69">
        <f>'Basic T2'!CN14</f>
        <v>0.21967108776563338</v>
      </c>
      <c r="K14" s="309">
        <f t="shared" si="12"/>
        <v>5.4222141823334677</v>
      </c>
      <c r="L14" s="97"/>
      <c r="M14" s="97">
        <f t="shared" si="0"/>
        <v>2.2217444712950609</v>
      </c>
      <c r="N14" s="97">
        <f t="shared" si="1"/>
        <v>2.0305574641431194</v>
      </c>
      <c r="O14" s="97">
        <f t="shared" si="2"/>
        <v>2.4092546038252642</v>
      </c>
      <c r="P14" s="97">
        <f t="shared" si="3"/>
        <v>1.5655434820138912</v>
      </c>
      <c r="Q14" s="97">
        <f t="shared" si="4"/>
        <v>3.4026455709272332</v>
      </c>
      <c r="R14" s="97">
        <f t="shared" si="5"/>
        <v>1.5835086283106143</v>
      </c>
      <c r="S14" s="97">
        <f t="shared" si="6"/>
        <v>1.3366547527573869</v>
      </c>
      <c r="T14" s="97">
        <f t="shared" si="7"/>
        <v>1.8043840307714654</v>
      </c>
      <c r="U14" s="97">
        <f t="shared" si="8"/>
        <v>1.1229101292159647</v>
      </c>
      <c r="V14" s="97">
        <f t="shared" si="9"/>
        <v>1.8385996345778266</v>
      </c>
      <c r="W14" s="97"/>
      <c r="X14" s="97">
        <f t="shared" si="10"/>
        <v>1.6544899241443096</v>
      </c>
      <c r="Y14" s="97">
        <f t="shared" si="11"/>
        <v>10.721232000069474</v>
      </c>
      <c r="Z14" s="97">
        <f t="shared" si="11"/>
        <v>24.585189799981453</v>
      </c>
      <c r="AA14" s="97">
        <f t="shared" si="11"/>
        <v>4.6897431680503709</v>
      </c>
      <c r="AB14" s="97">
        <f t="shared" si="11"/>
        <v>10.292006757366156</v>
      </c>
      <c r="AC14" s="97">
        <f t="shared" si="11"/>
        <v>17.524303017612183</v>
      </c>
      <c r="AD14" s="97">
        <f t="shared" si="11"/>
        <v>14.380699135425189</v>
      </c>
      <c r="AE14" s="97">
        <f t="shared" si="11"/>
        <v>12.101019145336183</v>
      </c>
      <c r="AF14" s="97">
        <f t="shared" si="11"/>
        <v>4.0513170520146664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2.0571906615097092E-2</v>
      </c>
      <c r="C15" s="69">
        <f>'Basic T2'!O15</f>
        <v>0.65577613286834435</v>
      </c>
      <c r="D15" s="69">
        <f>'Basic T2'!Z15</f>
        <v>1.7883965040570999</v>
      </c>
      <c r="E15" s="69">
        <f>'Basic T2'!AK15</f>
        <v>0.93227164072056423</v>
      </c>
      <c r="F15" s="69">
        <f>'Basic T2'!AV15</f>
        <v>0.25973344889487932</v>
      </c>
      <c r="G15" s="69">
        <f>'Basic T2'!BG15</f>
        <v>1.0415545181505177</v>
      </c>
      <c r="H15" s="69">
        <f>'Basic T2'!BR15</f>
        <v>0.73940027804457764</v>
      </c>
      <c r="I15" s="69">
        <f>'Basic T2'!CC15</f>
        <v>0.24793918539561269</v>
      </c>
      <c r="J15" s="69">
        <f>'Basic T2'!CN15</f>
        <v>7.3772312763162637E-2</v>
      </c>
      <c r="K15" s="309">
        <f t="shared" si="12"/>
        <v>5.7594159275098553</v>
      </c>
      <c r="L15" s="97"/>
      <c r="M15" s="97">
        <f t="shared" si="0"/>
        <v>0.5094808410463213</v>
      </c>
      <c r="N15" s="97">
        <f t="shared" si="1"/>
        <v>2.2906014337167466</v>
      </c>
      <c r="O15" s="97">
        <f t="shared" si="2"/>
        <v>3.2321854859779995</v>
      </c>
      <c r="P15" s="97">
        <f t="shared" si="3"/>
        <v>5.7396033415306782</v>
      </c>
      <c r="Q15" s="97">
        <f t="shared" si="4"/>
        <v>1.5836815792738965</v>
      </c>
      <c r="R15" s="97">
        <f t="shared" si="5"/>
        <v>1.7357413858716821</v>
      </c>
      <c r="S15" s="97">
        <f t="shared" si="6"/>
        <v>1.2674831297685107</v>
      </c>
      <c r="T15" s="97">
        <f t="shared" si="7"/>
        <v>0.6818290929267582</v>
      </c>
      <c r="U15" s="97">
        <f t="shared" si="8"/>
        <v>0.37710778464312517</v>
      </c>
      <c r="V15" s="97">
        <f t="shared" si="9"/>
        <v>1.9529401944694502</v>
      </c>
      <c r="W15" s="97"/>
      <c r="X15" s="97">
        <f t="shared" si="10"/>
        <v>0.35718737583850058</v>
      </c>
      <c r="Y15" s="97">
        <f t="shared" si="11"/>
        <v>11.386156879832711</v>
      </c>
      <c r="Z15" s="97">
        <f t="shared" si="11"/>
        <v>31.051699105716995</v>
      </c>
      <c r="AA15" s="97">
        <f t="shared" si="11"/>
        <v>16.186912917116612</v>
      </c>
      <c r="AB15" s="97">
        <f t="shared" si="11"/>
        <v>4.5097185576450949</v>
      </c>
      <c r="AC15" s="97">
        <f t="shared" si="11"/>
        <v>18.08437750042555</v>
      </c>
      <c r="AD15" s="97">
        <f t="shared" si="11"/>
        <v>12.838112186217209</v>
      </c>
      <c r="AE15" s="97">
        <f t="shared" si="11"/>
        <v>4.3049362733351302</v>
      </c>
      <c r="AF15" s="97">
        <f t="shared" si="11"/>
        <v>1.2808992038722038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1.2422631135662637E-2</v>
      </c>
      <c r="C16" s="69">
        <f>'Basic T2'!O16</f>
        <v>0.16101588706673897</v>
      </c>
      <c r="D16" s="69">
        <f>'Basic T2'!Z16</f>
        <v>0.71884888156229776</v>
      </c>
      <c r="E16" s="69">
        <f>'Basic T2'!AK16</f>
        <v>0.2055369324247138</v>
      </c>
      <c r="F16" s="69">
        <f>'Basic T2'!AV16</f>
        <v>0.16031172026847348</v>
      </c>
      <c r="G16" s="69">
        <f>'Basic T2'!BG16</f>
        <v>0.59103095187915844</v>
      </c>
      <c r="H16" s="69">
        <f>'Basic T2'!BR16</f>
        <v>0.6884124821024169</v>
      </c>
      <c r="I16" s="69">
        <f>'Basic T2'!CC16</f>
        <v>0.38179577038087947</v>
      </c>
      <c r="J16" s="69">
        <f>'Basic T2'!CN16</f>
        <v>8.4939879292978929E-2</v>
      </c>
      <c r="K16" s="309">
        <f t="shared" si="12"/>
        <v>3.0043151361133202</v>
      </c>
      <c r="L16" s="97"/>
      <c r="M16" s="97">
        <f t="shared" si="0"/>
        <v>0.30765707221132782</v>
      </c>
      <c r="N16" s="97">
        <f t="shared" si="1"/>
        <v>0.56242245376181166</v>
      </c>
      <c r="O16" s="97">
        <f t="shared" si="2"/>
        <v>1.2991822094967556</v>
      </c>
      <c r="P16" s="97">
        <f t="shared" si="3"/>
        <v>1.2654042154935095</v>
      </c>
      <c r="Q16" s="97">
        <f t="shared" si="4"/>
        <v>0.97747409665993379</v>
      </c>
      <c r="R16" s="97">
        <f t="shared" si="5"/>
        <v>0.98494785018976605</v>
      </c>
      <c r="S16" s="97">
        <f t="shared" si="6"/>
        <v>1.1800796311497668</v>
      </c>
      <c r="T16" s="97">
        <f t="shared" si="7"/>
        <v>1.0499327219563992</v>
      </c>
      <c r="U16" s="97">
        <f t="shared" si="8"/>
        <v>0.4341939205683179</v>
      </c>
      <c r="V16" s="97">
        <f t="shared" si="9"/>
        <v>1.0187227073050491</v>
      </c>
      <c r="W16" s="97"/>
      <c r="X16" s="97">
        <f t="shared" si="10"/>
        <v>0.41349294507545514</v>
      </c>
      <c r="Y16" s="97">
        <f t="shared" si="11"/>
        <v>5.359487263211844</v>
      </c>
      <c r="Z16" s="97">
        <f t="shared" si="11"/>
        <v>23.927212991785936</v>
      </c>
      <c r="AA16" s="97">
        <f t="shared" si="11"/>
        <v>6.8413905703186897</v>
      </c>
      <c r="AB16" s="97">
        <f t="shared" si="11"/>
        <v>5.336048750061174</v>
      </c>
      <c r="AC16" s="97">
        <f t="shared" si="11"/>
        <v>19.672734886386607</v>
      </c>
      <c r="AD16" s="97">
        <f t="shared" si="11"/>
        <v>22.914123549402859</v>
      </c>
      <c r="AE16" s="97">
        <f t="shared" si="11"/>
        <v>12.708246408358089</v>
      </c>
      <c r="AF16" s="97">
        <f t="shared" si="11"/>
        <v>2.8272626353993466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4.6687184371128995E-2</v>
      </c>
      <c r="C17" s="69">
        <f>'Basic T2'!O17</f>
        <v>0.92774960045854016</v>
      </c>
      <c r="D17" s="69">
        <f>'Basic T2'!Z17</f>
        <v>1.9718542919704825</v>
      </c>
      <c r="E17" s="69">
        <f>'Basic T2'!AK17</f>
        <v>0.29239430681379147</v>
      </c>
      <c r="F17" s="69">
        <f>'Basic T2'!AV17</f>
        <v>0.30966069451289835</v>
      </c>
      <c r="G17" s="69">
        <f>'Basic T2'!BG17</f>
        <v>0.90991195459864949</v>
      </c>
      <c r="H17" s="69">
        <f>'Basic T2'!BR17</f>
        <v>0.39475590881241113</v>
      </c>
      <c r="I17" s="69">
        <f>'Basic T2'!CC17</f>
        <v>0.30009131133884615</v>
      </c>
      <c r="J17" s="69">
        <f>'Basic T2'!CN17</f>
        <v>0.19980774115788555</v>
      </c>
      <c r="K17" s="309">
        <f t="shared" si="12"/>
        <v>5.3529129940346332</v>
      </c>
      <c r="L17" s="97"/>
      <c r="M17" s="97">
        <f t="shared" si="0"/>
        <v>1.1562480038690961</v>
      </c>
      <c r="N17" s="97">
        <f t="shared" si="1"/>
        <v>3.2405945541892933</v>
      </c>
      <c r="O17" s="97">
        <f t="shared" si="2"/>
        <v>3.5637504370601967</v>
      </c>
      <c r="P17" s="97">
        <f t="shared" si="3"/>
        <v>1.8001484407869164</v>
      </c>
      <c r="Q17" s="97">
        <f t="shared" si="4"/>
        <v>1.8881046696596917</v>
      </c>
      <c r="R17" s="97">
        <f t="shared" si="5"/>
        <v>1.5163602188589731</v>
      </c>
      <c r="S17" s="97">
        <f t="shared" si="6"/>
        <v>0.67669227298559698</v>
      </c>
      <c r="T17" s="97">
        <f t="shared" si="7"/>
        <v>0.8252466679637136</v>
      </c>
      <c r="U17" s="97">
        <f t="shared" si="8"/>
        <v>1.0213730842964963</v>
      </c>
      <c r="V17" s="97">
        <f t="shared" si="9"/>
        <v>1.8151005371247613</v>
      </c>
      <c r="W17" s="97"/>
      <c r="X17" s="97">
        <f t="shared" si="10"/>
        <v>0.87218276148254037</v>
      </c>
      <c r="Y17" s="97">
        <f t="shared" si="11"/>
        <v>17.331677191324392</v>
      </c>
      <c r="Z17" s="97">
        <f t="shared" si="11"/>
        <v>36.837032362901219</v>
      </c>
      <c r="AA17" s="97">
        <f t="shared" si="11"/>
        <v>5.4623399845960527</v>
      </c>
      <c r="AB17" s="97">
        <f t="shared" si="11"/>
        <v>5.7849005739116048</v>
      </c>
      <c r="AC17" s="97">
        <f t="shared" si="11"/>
        <v>16.998444690071913</v>
      </c>
      <c r="AD17" s="97">
        <f t="shared" si="11"/>
        <v>7.374599760024739</v>
      </c>
      <c r="AE17" s="97">
        <f t="shared" si="11"/>
        <v>5.6061309360580385</v>
      </c>
      <c r="AF17" s="97">
        <f t="shared" si="11"/>
        <v>3.7326917396295123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0.21506322021834601</v>
      </c>
      <c r="C18" s="69">
        <f>'Basic T2'!O18</f>
        <v>2.2199652425118672</v>
      </c>
      <c r="D18" s="69">
        <f>'Basic T2'!Z18</f>
        <v>4.4314882414192791</v>
      </c>
      <c r="E18" s="69">
        <f>'Basic T2'!AK18</f>
        <v>1.3490940064142221</v>
      </c>
      <c r="F18" s="69">
        <f>'Basic T2'!AV18</f>
        <v>1.1720328572394594</v>
      </c>
      <c r="G18" s="69">
        <f>'Basic T2'!BG18</f>
        <v>3.3684766313084054</v>
      </c>
      <c r="H18" s="69">
        <f>'Basic T2'!BR18</f>
        <v>2.6256355279573529</v>
      </c>
      <c r="I18" s="69">
        <f>'Basic T2'!CC18</f>
        <v>1.652004913130797</v>
      </c>
      <c r="J18" s="69">
        <f>'Basic T2'!CN18</f>
        <v>0.61162708852365999</v>
      </c>
      <c r="K18" s="309">
        <f t="shared" si="12"/>
        <v>17.645387728723392</v>
      </c>
      <c r="L18" s="97"/>
      <c r="M18" s="97">
        <f t="shared" si="0"/>
        <v>5.3262243682635928</v>
      </c>
      <c r="N18" s="97">
        <f t="shared" si="1"/>
        <v>7.7542553204203291</v>
      </c>
      <c r="O18" s="97">
        <f t="shared" si="2"/>
        <v>8.0090695450947074</v>
      </c>
      <c r="P18" s="97">
        <f t="shared" si="3"/>
        <v>8.3058028680023064</v>
      </c>
      <c r="Q18" s="97">
        <f t="shared" si="4"/>
        <v>7.1462757461981958</v>
      </c>
      <c r="R18" s="97">
        <f t="shared" si="5"/>
        <v>5.6135364922479178</v>
      </c>
      <c r="S18" s="97">
        <f t="shared" si="6"/>
        <v>4.5008756899684892</v>
      </c>
      <c r="T18" s="97">
        <f t="shared" si="7"/>
        <v>4.5429890786857881</v>
      </c>
      <c r="U18" s="97">
        <f t="shared" si="8"/>
        <v>3.1265027181858143</v>
      </c>
      <c r="V18" s="97">
        <f t="shared" si="9"/>
        <v>5.9833127831282065</v>
      </c>
      <c r="W18" s="97"/>
      <c r="X18" s="97">
        <f t="shared" si="10"/>
        <v>1.2188069966196509</v>
      </c>
      <c r="Y18" s="97">
        <f t="shared" si="11"/>
        <v>12.58099440284998</v>
      </c>
      <c r="Z18" s="97">
        <f t="shared" si="11"/>
        <v>25.114144894677743</v>
      </c>
      <c r="AA18" s="97">
        <f t="shared" si="11"/>
        <v>7.6455900383427062</v>
      </c>
      <c r="AB18" s="97">
        <f t="shared" si="11"/>
        <v>6.6421485050827709</v>
      </c>
      <c r="AC18" s="97">
        <f t="shared" si="11"/>
        <v>19.089841963773658</v>
      </c>
      <c r="AD18" s="97">
        <f t="shared" si="11"/>
        <v>14.880010393216292</v>
      </c>
      <c r="AE18" s="97">
        <f t="shared" si="11"/>
        <v>9.3622477359431553</v>
      </c>
      <c r="AF18" s="97">
        <f t="shared" si="11"/>
        <v>3.4662150694940266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0.1817540408145481</v>
      </c>
      <c r="C19" s="69">
        <f>'Basic T2'!O19</f>
        <v>1.8310454657522863</v>
      </c>
      <c r="D19" s="69">
        <f>'Basic T2'!Z19</f>
        <v>5.7069645739201631</v>
      </c>
      <c r="E19" s="69">
        <f>'Basic T2'!AK19</f>
        <v>2.0858660162587404</v>
      </c>
      <c r="F19" s="69">
        <f>'Basic T2'!AV19</f>
        <v>2.0199982468619653</v>
      </c>
      <c r="G19" s="69">
        <f>'Basic T2'!BG19</f>
        <v>5.881975385300847</v>
      </c>
      <c r="H19" s="69">
        <f>'Basic T2'!BR19</f>
        <v>6.7998033203429777</v>
      </c>
      <c r="I19" s="69">
        <f>'Basic T2'!CC19</f>
        <v>2.9356642151344143</v>
      </c>
      <c r="J19" s="69">
        <f>'Basic T2'!CN19</f>
        <v>1.3598054618675439</v>
      </c>
      <c r="K19" s="309">
        <f t="shared" si="12"/>
        <v>28.802876726253487</v>
      </c>
      <c r="L19" s="97"/>
      <c r="M19" s="97">
        <f t="shared" si="0"/>
        <v>4.5012940856831873</v>
      </c>
      <c r="N19" s="97">
        <f t="shared" si="1"/>
        <v>6.3957731287161295</v>
      </c>
      <c r="O19" s="97">
        <f t="shared" si="2"/>
        <v>10.314249677277621</v>
      </c>
      <c r="P19" s="97">
        <f t="shared" si="3"/>
        <v>12.841797426821447</v>
      </c>
      <c r="Q19" s="97">
        <f t="shared" si="4"/>
        <v>12.316603915792108</v>
      </c>
      <c r="R19" s="97">
        <f t="shared" si="5"/>
        <v>9.8022599192160591</v>
      </c>
      <c r="S19" s="97">
        <f t="shared" si="6"/>
        <v>11.656252033163314</v>
      </c>
      <c r="T19" s="97">
        <f t="shared" si="7"/>
        <v>8.0730331744409281</v>
      </c>
      <c r="U19" s="97">
        <f t="shared" si="8"/>
        <v>6.951025473699783</v>
      </c>
      <c r="V19" s="97">
        <f t="shared" si="9"/>
        <v>9.7666666868717549</v>
      </c>
      <c r="W19" s="97"/>
      <c r="X19" s="97">
        <f t="shared" si="10"/>
        <v>0.63102738848610007</v>
      </c>
      <c r="Y19" s="97">
        <f t="shared" si="11"/>
        <v>6.3571617625378014</v>
      </c>
      <c r="Z19" s="97">
        <f t="shared" si="11"/>
        <v>19.813870080269904</v>
      </c>
      <c r="AA19" s="97">
        <f t="shared" si="11"/>
        <v>7.2418669707303849</v>
      </c>
      <c r="AB19" s="97">
        <f t="shared" si="11"/>
        <v>7.0131822805767188</v>
      </c>
      <c r="AC19" s="97">
        <f t="shared" si="11"/>
        <v>20.421485816170211</v>
      </c>
      <c r="AD19" s="97">
        <f t="shared" si="11"/>
        <v>23.608070072198849</v>
      </c>
      <c r="AE19" s="97">
        <f t="shared" si="11"/>
        <v>10.192260457298664</v>
      </c>
      <c r="AF19" s="97">
        <f t="shared" si="11"/>
        <v>4.7210751717313606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1.5323125213169997E-2</v>
      </c>
      <c r="C20" s="69">
        <f>'Basic T2'!O20</f>
        <v>0.29591727219752417</v>
      </c>
      <c r="D20" s="69">
        <f>'Basic T2'!Z20</f>
        <v>0.90290988105717929</v>
      </c>
      <c r="E20" s="69">
        <f>'Basic T2'!AK20</f>
        <v>0.40639807155735597</v>
      </c>
      <c r="F20" s="69">
        <f>'Basic T2'!AV20</f>
        <v>0.32484923547413275</v>
      </c>
      <c r="G20" s="69">
        <f>'Basic T2'!BG20</f>
        <v>1.0525217591875171</v>
      </c>
      <c r="H20" s="69">
        <f>'Basic T2'!BR20</f>
        <v>1.2182558124132192</v>
      </c>
      <c r="I20" s="69">
        <f>'Basic T2'!CC20</f>
        <v>1.0878988612713609</v>
      </c>
      <c r="J20" s="69">
        <f>'Basic T2'!CN20</f>
        <v>0.4560729421562783</v>
      </c>
      <c r="K20" s="309">
        <f t="shared" si="12"/>
        <v>5.760146960527738</v>
      </c>
      <c r="L20" s="97"/>
      <c r="M20" s="97">
        <f t="shared" si="0"/>
        <v>0.3794902858121445</v>
      </c>
      <c r="N20" s="97">
        <f t="shared" si="1"/>
        <v>1.0336279318254491</v>
      </c>
      <c r="O20" s="97">
        <f t="shared" si="2"/>
        <v>1.6318373504301809</v>
      </c>
      <c r="P20" s="97">
        <f t="shared" si="3"/>
        <v>2.5020215435271167</v>
      </c>
      <c r="Q20" s="97">
        <f t="shared" si="4"/>
        <v>1.9807142763110444</v>
      </c>
      <c r="R20" s="97">
        <f t="shared" si="5"/>
        <v>1.7540181959906118</v>
      </c>
      <c r="S20" s="97">
        <f t="shared" si="6"/>
        <v>2.0883393417970737</v>
      </c>
      <c r="T20" s="97">
        <f t="shared" si="7"/>
        <v>2.9917057789519976</v>
      </c>
      <c r="U20" s="97">
        <f t="shared" si="8"/>
        <v>2.3313442456979181</v>
      </c>
      <c r="V20" s="97">
        <f t="shared" si="9"/>
        <v>1.953188077897575</v>
      </c>
      <c r="W20" s="97"/>
      <c r="X20" s="97">
        <f t="shared" si="10"/>
        <v>0.26601969217407101</v>
      </c>
      <c r="Y20" s="97">
        <f t="shared" si="11"/>
        <v>5.1373215687957474</v>
      </c>
      <c r="Z20" s="97">
        <f t="shared" si="11"/>
        <v>15.675118833677393</v>
      </c>
      <c r="AA20" s="97">
        <f t="shared" si="11"/>
        <v>7.0553420657885821</v>
      </c>
      <c r="AB20" s="97">
        <f t="shared" si="11"/>
        <v>5.6395997827869735</v>
      </c>
      <c r="AC20" s="97">
        <f t="shared" si="11"/>
        <v>18.2724810043924</v>
      </c>
      <c r="AD20" s="97">
        <f t="shared" si="11"/>
        <v>21.149734907138619</v>
      </c>
      <c r="AE20" s="97">
        <f t="shared" si="11"/>
        <v>18.8866511345344</v>
      </c>
      <c r="AF20" s="97">
        <f t="shared" si="11"/>
        <v>7.9177310107118064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8.7052795481222418E-3</v>
      </c>
      <c r="C21" s="69">
        <f>'Basic T2'!O21</f>
        <v>4.8462731185579103E-2</v>
      </c>
      <c r="D21" s="69">
        <f>'Basic T2'!Z21</f>
        <v>0.39151420317217467</v>
      </c>
      <c r="E21" s="69">
        <f>'Basic T2'!AK21</f>
        <v>0.15105373041652329</v>
      </c>
      <c r="F21" s="69">
        <f>'Basic T2'!AV21</f>
        <v>0.2516145412025742</v>
      </c>
      <c r="G21" s="69">
        <f>'Basic T2'!BG21</f>
        <v>0.40208347829848318</v>
      </c>
      <c r="H21" s="69">
        <f>'Basic T2'!BR21</f>
        <v>0.65948247918353975</v>
      </c>
      <c r="I21" s="69">
        <f>'Basic T2'!CC21</f>
        <v>0.5713869761749456</v>
      </c>
      <c r="J21" s="69">
        <f>'Basic T2'!CN21</f>
        <v>0.51181213363975131</v>
      </c>
      <c r="K21" s="309">
        <f t="shared" si="12"/>
        <v>2.9961155528216934</v>
      </c>
      <c r="L21" s="97"/>
      <c r="M21" s="97">
        <f t="shared" si="0"/>
        <v>0.21559368456717676</v>
      </c>
      <c r="N21" s="97">
        <f t="shared" si="1"/>
        <v>0.1692785021772106</v>
      </c>
      <c r="O21" s="97">
        <f t="shared" si="2"/>
        <v>0.70758722809879826</v>
      </c>
      <c r="P21" s="97">
        <f t="shared" si="3"/>
        <v>0.92997411696364074</v>
      </c>
      <c r="Q21" s="97">
        <f t="shared" si="4"/>
        <v>1.5341778876591419</v>
      </c>
      <c r="R21" s="97">
        <f t="shared" si="5"/>
        <v>0.67006855781029651</v>
      </c>
      <c r="S21" s="97">
        <f t="shared" si="6"/>
        <v>1.1304876959927992</v>
      </c>
      <c r="T21" s="97">
        <f t="shared" si="7"/>
        <v>1.5713057339197829</v>
      </c>
      <c r="U21" s="97">
        <f t="shared" si="8"/>
        <v>2.6162706934509212</v>
      </c>
      <c r="V21" s="97">
        <f t="shared" si="9"/>
        <v>1.0159423392973088</v>
      </c>
      <c r="W21" s="97"/>
      <c r="X21" s="97">
        <f t="shared" si="10"/>
        <v>0.29055219649067771</v>
      </c>
      <c r="Y21" s="97">
        <f t="shared" si="11"/>
        <v>1.6175187615823989</v>
      </c>
      <c r="Z21" s="97">
        <f t="shared" si="11"/>
        <v>13.067393305423513</v>
      </c>
      <c r="AA21" s="97">
        <f t="shared" si="11"/>
        <v>5.0416523579760906</v>
      </c>
      <c r="AB21" s="97">
        <f t="shared" si="11"/>
        <v>8.3980252686051333</v>
      </c>
      <c r="AC21" s="97">
        <f t="shared" si="11"/>
        <v>13.42015924318431</v>
      </c>
      <c r="AD21" s="97">
        <f t="shared" si="11"/>
        <v>22.011249818534193</v>
      </c>
      <c r="AE21" s="97">
        <f t="shared" si="11"/>
        <v>19.070925873897707</v>
      </c>
      <c r="AF21" s="97">
        <f t="shared" si="11"/>
        <v>17.082523174305976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6.2394173216161431E-3</v>
      </c>
      <c r="C22" s="69">
        <f>'Basic T2'!O22</f>
        <v>0.20099893550177589</v>
      </c>
      <c r="D22" s="69">
        <f>'Basic T2'!Z22</f>
        <v>0.53974637121342295</v>
      </c>
      <c r="E22" s="69">
        <f>'Basic T2'!AK22</f>
        <v>0.23350222103495741</v>
      </c>
      <c r="F22" s="69">
        <f>'Basic T2'!AV22</f>
        <v>0.9716503904662841</v>
      </c>
      <c r="G22" s="69">
        <f>'Basic T2'!BG22</f>
        <v>5.1807295207647295</v>
      </c>
      <c r="H22" s="69">
        <f>'Basic T2'!BR22</f>
        <v>3.0168338286685628</v>
      </c>
      <c r="I22" s="69">
        <f>'Basic T2'!CC22</f>
        <v>1.5342841254431276</v>
      </c>
      <c r="J22" s="69">
        <f>'Basic T2'!CN22</f>
        <v>0.73768338962929758</v>
      </c>
      <c r="K22" s="309">
        <f t="shared" si="12"/>
        <v>12.421668200043774</v>
      </c>
      <c r="L22" s="97"/>
      <c r="M22" s="97">
        <f t="shared" si="0"/>
        <v>0.15452450004430351</v>
      </c>
      <c r="N22" s="97">
        <f t="shared" si="1"/>
        <v>0.70208174216724772</v>
      </c>
      <c r="O22" s="97">
        <f t="shared" si="2"/>
        <v>0.9754885917008137</v>
      </c>
      <c r="P22" s="97">
        <f t="shared" si="3"/>
        <v>1.4375747041615592</v>
      </c>
      <c r="Q22" s="97">
        <f t="shared" si="4"/>
        <v>5.9244769259523755</v>
      </c>
      <c r="R22" s="97">
        <f t="shared" si="5"/>
        <v>8.633639892577369</v>
      </c>
      <c r="S22" s="97">
        <f t="shared" si="6"/>
        <v>5.1714694958794922</v>
      </c>
      <c r="T22" s="97">
        <f t="shared" si="7"/>
        <v>4.2192586535832159</v>
      </c>
      <c r="U22" s="97">
        <f t="shared" si="8"/>
        <v>3.770874714531721</v>
      </c>
      <c r="V22" s="97">
        <f t="shared" si="9"/>
        <v>4.2120200061184008</v>
      </c>
      <c r="W22" s="97"/>
      <c r="X22" s="97">
        <f t="shared" si="10"/>
        <v>5.0230107753112867E-2</v>
      </c>
      <c r="Y22" s="97">
        <f t="shared" si="11"/>
        <v>1.6181315767319207</v>
      </c>
      <c r="Z22" s="97">
        <f t="shared" si="11"/>
        <v>4.3452003589302191</v>
      </c>
      <c r="AA22" s="97">
        <f t="shared" si="11"/>
        <v>1.8797976026612477</v>
      </c>
      <c r="AB22" s="97">
        <f t="shared" si="11"/>
        <v>7.8222214183990193</v>
      </c>
      <c r="AC22" s="97">
        <f t="shared" si="11"/>
        <v>41.707196145735665</v>
      </c>
      <c r="AD22" s="97">
        <f t="shared" si="11"/>
        <v>24.286865339535726</v>
      </c>
      <c r="AE22" s="97">
        <f t="shared" si="11"/>
        <v>12.351675320370584</v>
      </c>
      <c r="AF22" s="97">
        <f t="shared" si="11"/>
        <v>5.9386821298825065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2.1054057956913018E-3</v>
      </c>
      <c r="C23" s="69">
        <f>'Basic T2'!O23</f>
        <v>8.0608631432805208E-2</v>
      </c>
      <c r="D23" s="69">
        <f>'Basic T2'!Z23</f>
        <v>0.27422068406786487</v>
      </c>
      <c r="E23" s="69">
        <f>'Basic T2'!AK23</f>
        <v>0.21047361856820873</v>
      </c>
      <c r="F23" s="69">
        <f>'Basic T2'!AV23</f>
        <v>0.31615579471680472</v>
      </c>
      <c r="G23" s="69">
        <f>'Basic T2'!BG23</f>
        <v>3.2303245022063272</v>
      </c>
      <c r="H23" s="69">
        <f>'Basic T2'!BR23</f>
        <v>3.1715116955341833</v>
      </c>
      <c r="I23" s="69">
        <f>'Basic T2'!CC23</f>
        <v>1.5117753763548198</v>
      </c>
      <c r="J23" s="69">
        <f>'Basic T2'!CN23</f>
        <v>1.1301724246505143</v>
      </c>
      <c r="K23" s="309">
        <f t="shared" si="12"/>
        <v>9.927348133327218</v>
      </c>
      <c r="L23" s="97"/>
      <c r="M23" s="97">
        <f t="shared" si="0"/>
        <v>5.2142173090821274E-2</v>
      </c>
      <c r="N23" s="97">
        <f t="shared" si="1"/>
        <v>0.28156292593679644</v>
      </c>
      <c r="O23" s="97">
        <f t="shared" si="2"/>
        <v>0.49560156989146764</v>
      </c>
      <c r="P23" s="97">
        <f t="shared" si="3"/>
        <v>1.2957973102179092</v>
      </c>
      <c r="Q23" s="97">
        <f t="shared" si="4"/>
        <v>1.9277074647260588</v>
      </c>
      <c r="R23" s="97">
        <f t="shared" si="5"/>
        <v>5.3833071918608679</v>
      </c>
      <c r="S23" s="97">
        <f t="shared" si="6"/>
        <v>5.4366189590623213</v>
      </c>
      <c r="T23" s="97">
        <f t="shared" si="7"/>
        <v>4.1573599264848387</v>
      </c>
      <c r="U23" s="97">
        <f t="shared" si="8"/>
        <v>5.7771920570385218</v>
      </c>
      <c r="V23" s="97">
        <f t="shared" si="9"/>
        <v>3.3662297424052148</v>
      </c>
      <c r="W23" s="97"/>
      <c r="X23" s="97">
        <f t="shared" si="10"/>
        <v>2.1208139045947417E-2</v>
      </c>
      <c r="Y23" s="97">
        <f t="shared" si="11"/>
        <v>0.81198554085348351</v>
      </c>
      <c r="Z23" s="97">
        <f t="shared" si="11"/>
        <v>2.7622752862597353</v>
      </c>
      <c r="AA23" s="97">
        <f t="shared" si="11"/>
        <v>2.120139394141173</v>
      </c>
      <c r="AB23" s="97">
        <f t="shared" si="11"/>
        <v>3.1846953533888307</v>
      </c>
      <c r="AC23" s="97">
        <f t="shared" si="11"/>
        <v>32.539651665501353</v>
      </c>
      <c r="AD23" s="97">
        <f t="shared" si="11"/>
        <v>31.947219468279386</v>
      </c>
      <c r="AE23" s="97">
        <f t="shared" si="11"/>
        <v>15.228390865830733</v>
      </c>
      <c r="AF23" s="97">
        <f t="shared" si="11"/>
        <v>11.384434286699376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1.5906474017731494E-2</v>
      </c>
      <c r="C24" s="69">
        <f>'Basic T2'!O24</f>
        <v>0.17418150527078663</v>
      </c>
      <c r="D24" s="69">
        <f>'Basic T2'!Z24</f>
        <v>0.38926427658024698</v>
      </c>
      <c r="E24" s="69">
        <f>'Basic T2'!AK24</f>
        <v>0.16009651018996601</v>
      </c>
      <c r="F24" s="69">
        <f>'Basic T2'!AV24</f>
        <v>0.17462490029581579</v>
      </c>
      <c r="G24" s="69">
        <f>'Basic T2'!BG24</f>
        <v>1.1626072489730181</v>
      </c>
      <c r="H24" s="69">
        <f>'Basic T2'!BR24</f>
        <v>1.3223633114868589</v>
      </c>
      <c r="I24" s="69">
        <f>'Basic T2'!CC24</f>
        <v>1.0307613090604253</v>
      </c>
      <c r="J24" s="69">
        <f>'Basic T2'!CN24</f>
        <v>0.72108999700413712</v>
      </c>
      <c r="K24" s="309">
        <f t="shared" si="12"/>
        <v>5.1508955328789865</v>
      </c>
      <c r="L24" s="97"/>
      <c r="M24" s="97">
        <f t="shared" si="0"/>
        <v>0.3939374172877097</v>
      </c>
      <c r="N24" s="97">
        <f t="shared" si="1"/>
        <v>0.60840946430160103</v>
      </c>
      <c r="O24" s="97">
        <f t="shared" si="2"/>
        <v>0.70352091503094827</v>
      </c>
      <c r="P24" s="97">
        <f t="shared" si="3"/>
        <v>0.98564669857758125</v>
      </c>
      <c r="Q24" s="97">
        <f t="shared" si="4"/>
        <v>1.0647463353591826</v>
      </c>
      <c r="R24" s="97">
        <f t="shared" si="5"/>
        <v>1.9374746903697522</v>
      </c>
      <c r="S24" s="97">
        <f t="shared" si="6"/>
        <v>2.2668008634875942</v>
      </c>
      <c r="T24" s="97">
        <f t="shared" si="7"/>
        <v>2.8345783554111161</v>
      </c>
      <c r="U24" s="97">
        <f t="shared" si="8"/>
        <v>3.6860529528407628</v>
      </c>
      <c r="V24" s="97">
        <f t="shared" si="9"/>
        <v>1.7465991430873782</v>
      </c>
      <c r="W24" s="97"/>
      <c r="X24" s="97">
        <f t="shared" si="10"/>
        <v>0.30880987424803968</v>
      </c>
      <c r="Y24" s="97">
        <f t="shared" ref="Y24:AG32" si="13">IF($K24&gt;0,C24/$K24*100,0)</f>
        <v>3.3815771288498926</v>
      </c>
      <c r="Z24" s="97">
        <f t="shared" si="13"/>
        <v>7.557215519039576</v>
      </c>
      <c r="AA24" s="97">
        <f t="shared" si="13"/>
        <v>3.1081296284897353</v>
      </c>
      <c r="AB24" s="97">
        <f t="shared" si="13"/>
        <v>3.3901852441222546</v>
      </c>
      <c r="AC24" s="97">
        <f t="shared" si="13"/>
        <v>22.57097317450744</v>
      </c>
      <c r="AD24" s="97">
        <f t="shared" si="13"/>
        <v>25.672493317831886</v>
      </c>
      <c r="AE24" s="97">
        <f t="shared" si="13"/>
        <v>20.011302937147757</v>
      </c>
      <c r="AF24" s="97">
        <f t="shared" si="13"/>
        <v>13.999313175763413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1.4154598699750652E-2</v>
      </c>
      <c r="C25" s="69">
        <f>'Basic T2'!O25</f>
        <v>0.92429574546221083</v>
      </c>
      <c r="D25" s="69">
        <f>'Basic T2'!Z25</f>
        <v>2.7889365170666509</v>
      </c>
      <c r="E25" s="69">
        <f>'Basic T2'!AK25</f>
        <v>2.2840351717451739</v>
      </c>
      <c r="F25" s="69">
        <f>'Basic T2'!AV25</f>
        <v>1.2015284304327809</v>
      </c>
      <c r="G25" s="69">
        <f>'Basic T2'!BG25</f>
        <v>7.4807490440850923</v>
      </c>
      <c r="H25" s="69">
        <f>'Basic T2'!BR25</f>
        <v>5.1722068187125112</v>
      </c>
      <c r="I25" s="69">
        <f>'Basic T2'!CC25</f>
        <v>0.86784636928560588</v>
      </c>
      <c r="J25" s="69">
        <f>'Basic T2'!CN25</f>
        <v>0.32204450530217593</v>
      </c>
      <c r="K25" s="309">
        <f t="shared" si="12"/>
        <v>21.055797200791954</v>
      </c>
      <c r="L25" s="97"/>
      <c r="M25" s="97">
        <f t="shared" si="0"/>
        <v>0.35055072848375812</v>
      </c>
      <c r="N25" s="97">
        <f t="shared" si="1"/>
        <v>3.2285303682424251</v>
      </c>
      <c r="O25" s="97">
        <f t="shared" si="2"/>
        <v>5.040470673772381</v>
      </c>
      <c r="P25" s="97">
        <f t="shared" si="3"/>
        <v>14.061841346787871</v>
      </c>
      <c r="Q25" s="97">
        <f t="shared" si="4"/>
        <v>7.3261201063879895</v>
      </c>
      <c r="R25" s="97">
        <f t="shared" si="5"/>
        <v>12.466602071099727</v>
      </c>
      <c r="S25" s="97">
        <f t="shared" si="6"/>
        <v>8.8662191252199261</v>
      </c>
      <c r="T25" s="97">
        <f t="shared" si="7"/>
        <v>2.3865646804704541</v>
      </c>
      <c r="U25" s="97">
        <f t="shared" si="8"/>
        <v>1.6462204504944999</v>
      </c>
      <c r="V25" s="97">
        <f t="shared" si="9"/>
        <v>7.1397365978745908</v>
      </c>
      <c r="W25" s="97"/>
      <c r="X25" s="97">
        <f t="shared" si="10"/>
        <v>6.7224235514665137E-2</v>
      </c>
      <c r="Y25" s="97">
        <f t="shared" si="13"/>
        <v>4.3897447180363525</v>
      </c>
      <c r="Z25" s="97">
        <f t="shared" si="13"/>
        <v>13.245456775969295</v>
      </c>
      <c r="AA25" s="97">
        <f t="shared" si="13"/>
        <v>10.847535953942728</v>
      </c>
      <c r="AB25" s="97">
        <f t="shared" si="13"/>
        <v>5.706401989793048</v>
      </c>
      <c r="AC25" s="97">
        <f t="shared" si="13"/>
        <v>35.528215686859511</v>
      </c>
      <c r="AD25" s="97">
        <f t="shared" si="13"/>
        <v>24.564288729556978</v>
      </c>
      <c r="AE25" s="97">
        <f t="shared" si="13"/>
        <v>4.1216504937317895</v>
      </c>
      <c r="AF25" s="97">
        <f t="shared" si="13"/>
        <v>1.5294814165956305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1.0719305301004537E-2</v>
      </c>
      <c r="C26" s="69">
        <f>'Basic T2'!O26</f>
        <v>0.15477462236666453</v>
      </c>
      <c r="D26" s="69">
        <f>'Basic T2'!Z26</f>
        <v>0.60228662553917911</v>
      </c>
      <c r="E26" s="69">
        <f>'Basic T2'!AK26</f>
        <v>0.40257303640076614</v>
      </c>
      <c r="F26" s="69">
        <f>'Basic T2'!AV26</f>
        <v>0.45125879280265513</v>
      </c>
      <c r="G26" s="69">
        <f>'Basic T2'!BG26</f>
        <v>1.3433371135583034</v>
      </c>
      <c r="H26" s="69">
        <f>'Basic T2'!BR26</f>
        <v>1.4818790236042947</v>
      </c>
      <c r="I26" s="69">
        <f>'Basic T2'!CC26</f>
        <v>0.92648174289048424</v>
      </c>
      <c r="J26" s="69">
        <f>'Basic T2'!CN26</f>
        <v>0.49078692591870399</v>
      </c>
      <c r="K26" s="309">
        <f t="shared" si="12"/>
        <v>5.8640971883820558</v>
      </c>
      <c r="L26" s="97"/>
      <c r="M26" s="97">
        <f t="shared" si="0"/>
        <v>0.26547275283566646</v>
      </c>
      <c r="N26" s="97">
        <f t="shared" si="1"/>
        <v>0.54062195027647608</v>
      </c>
      <c r="O26" s="97">
        <f t="shared" si="2"/>
        <v>1.0885181697963364</v>
      </c>
      <c r="P26" s="97">
        <f t="shared" si="3"/>
        <v>2.4784724151322357</v>
      </c>
      <c r="Q26" s="97">
        <f t="shared" si="4"/>
        <v>2.751475563458051</v>
      </c>
      <c r="R26" s="97">
        <f t="shared" si="5"/>
        <v>2.2386594100910973</v>
      </c>
      <c r="S26" s="97">
        <f t="shared" si="6"/>
        <v>2.5402433817627506</v>
      </c>
      <c r="T26" s="97">
        <f t="shared" si="7"/>
        <v>2.5478110906925604</v>
      </c>
      <c r="U26" s="97">
        <f t="shared" si="8"/>
        <v>2.5087944708902961</v>
      </c>
      <c r="V26" s="97">
        <f t="shared" si="9"/>
        <v>1.9884361969353552</v>
      </c>
      <c r="W26" s="97"/>
      <c r="X26" s="97">
        <f t="shared" si="10"/>
        <v>0.1827954919001277</v>
      </c>
      <c r="Y26" s="97">
        <f t="shared" si="13"/>
        <v>2.6393597751637521</v>
      </c>
      <c r="Z26" s="97">
        <f t="shared" si="13"/>
        <v>10.270747673357612</v>
      </c>
      <c r="AA26" s="97">
        <f t="shared" si="13"/>
        <v>6.8650471414140863</v>
      </c>
      <c r="AB26" s="97">
        <f t="shared" si="13"/>
        <v>7.6952816146480085</v>
      </c>
      <c r="AC26" s="97">
        <f t="shared" si="13"/>
        <v>22.907824860401728</v>
      </c>
      <c r="AD26" s="97">
        <f t="shared" si="13"/>
        <v>25.270369436239768</v>
      </c>
      <c r="AE26" s="97">
        <f t="shared" si="13"/>
        <v>15.799222167156934</v>
      </c>
      <c r="AF26" s="97">
        <f t="shared" si="13"/>
        <v>8.3693518397179805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7.4652696869808427E-4</v>
      </c>
      <c r="C27" s="69">
        <f>'Basic T2'!O27</f>
        <v>1.0612565981324247E-2</v>
      </c>
      <c r="D27" s="69">
        <f>'Basic T2'!Z27</f>
        <v>4.5769725425428363E-2</v>
      </c>
      <c r="E27" s="69">
        <f>'Basic T2'!AK27</f>
        <v>1.4239140731654774E-2</v>
      </c>
      <c r="F27" s="69">
        <f>'Basic T2'!AV27</f>
        <v>1.3077460963832414E-2</v>
      </c>
      <c r="G27" s="69">
        <f>'Basic T2'!BG27</f>
        <v>4.6798654547464763E-2</v>
      </c>
      <c r="H27" s="69">
        <f>'Basic T2'!BR27</f>
        <v>7.5678051037330982E-2</v>
      </c>
      <c r="I27" s="69">
        <f>'Basic T2'!CC27</f>
        <v>6.44129112564715E-2</v>
      </c>
      <c r="J27" s="69">
        <f>'Basic T2'!CN27</f>
        <v>2.7172196462752918E-2</v>
      </c>
      <c r="K27" s="309">
        <f t="shared" si="12"/>
        <v>0.2985072333749581</v>
      </c>
      <c r="L27" s="97"/>
      <c r="M27" s="97">
        <f t="shared" si="0"/>
        <v>1.8488378106720552E-2</v>
      </c>
      <c r="N27" s="97">
        <f t="shared" si="1"/>
        <v>3.7069294891699384E-2</v>
      </c>
      <c r="O27" s="97">
        <f t="shared" si="2"/>
        <v>8.2720046634884525E-2</v>
      </c>
      <c r="P27" s="97">
        <f t="shared" si="3"/>
        <v>8.766438466449919E-2</v>
      </c>
      <c r="Q27" s="97">
        <f t="shared" si="4"/>
        <v>7.9737646884583305E-2</v>
      </c>
      <c r="R27" s="97">
        <f t="shared" si="5"/>
        <v>7.7989543596226604E-2</v>
      </c>
      <c r="S27" s="97">
        <f t="shared" si="6"/>
        <v>0.12972763986138833</v>
      </c>
      <c r="T27" s="97">
        <f t="shared" si="7"/>
        <v>0.1771345533167541</v>
      </c>
      <c r="U27" s="97">
        <f t="shared" si="8"/>
        <v>0.13889827264671525</v>
      </c>
      <c r="V27" s="97">
        <f t="shared" si="9"/>
        <v>0.1012197732782741</v>
      </c>
      <c r="W27" s="97"/>
      <c r="X27" s="97">
        <f t="shared" si="10"/>
        <v>0.2500867266289537</v>
      </c>
      <c r="Y27" s="97">
        <f t="shared" si="13"/>
        <v>3.5552123348360172</v>
      </c>
      <c r="Z27" s="97">
        <f t="shared" si="13"/>
        <v>15.332869796135402</v>
      </c>
      <c r="AA27" s="97">
        <f t="shared" si="13"/>
        <v>4.7701158094781704</v>
      </c>
      <c r="AB27" s="97">
        <f t="shared" si="13"/>
        <v>4.3809527883050245</v>
      </c>
      <c r="AC27" s="97">
        <f t="shared" si="13"/>
        <v>15.677561316807514</v>
      </c>
      <c r="AD27" s="97">
        <f t="shared" si="13"/>
        <v>25.352166572885348</v>
      </c>
      <c r="AE27" s="97">
        <f t="shared" si="13"/>
        <v>21.578341847268323</v>
      </c>
      <c r="AF27" s="97">
        <f t="shared" si="13"/>
        <v>9.1026928076552291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3.3186019513935607E-2</v>
      </c>
      <c r="C28" s="69">
        <f>'Basic T2'!O28</f>
        <v>0.58375081884521751</v>
      </c>
      <c r="D28" s="69">
        <f>'Basic T2'!Z28</f>
        <v>2.240927195851381</v>
      </c>
      <c r="E28" s="69">
        <f>'Basic T2'!AK28</f>
        <v>0.77536287518030744</v>
      </c>
      <c r="F28" s="69">
        <f>'Basic T2'!AV28</f>
        <v>0.64033403765506236</v>
      </c>
      <c r="G28" s="69">
        <f>'Basic T2'!BG28</f>
        <v>4.2600998206022584</v>
      </c>
      <c r="H28" s="69">
        <f>'Basic T2'!BR28</f>
        <v>4.1217522017675954</v>
      </c>
      <c r="I28" s="69">
        <f>'Basic T2'!CC28</f>
        <v>2.613179779287508</v>
      </c>
      <c r="J28" s="69">
        <f>'Basic T2'!CN28</f>
        <v>1.6203364765176609</v>
      </c>
      <c r="K28" s="309">
        <f t="shared" si="12"/>
        <v>16.888929225220927</v>
      </c>
      <c r="L28" s="97"/>
      <c r="M28" s="97">
        <f t="shared" si="0"/>
        <v>0.82188012269759891</v>
      </c>
      <c r="N28" s="97">
        <f t="shared" si="1"/>
        <v>2.0390197135287154</v>
      </c>
      <c r="O28" s="97">
        <f t="shared" si="2"/>
        <v>4.0500483763711008</v>
      </c>
      <c r="P28" s="97">
        <f t="shared" si="3"/>
        <v>4.7735822424503382</v>
      </c>
      <c r="Q28" s="97">
        <f t="shared" si="4"/>
        <v>3.9043304754591923</v>
      </c>
      <c r="R28" s="97">
        <f t="shared" si="5"/>
        <v>7.0994186455972734</v>
      </c>
      <c r="S28" s="97">
        <f t="shared" si="6"/>
        <v>7.0655253128153097</v>
      </c>
      <c r="T28" s="97">
        <f t="shared" si="7"/>
        <v>7.1862057452644832</v>
      </c>
      <c r="U28" s="97">
        <f t="shared" si="8"/>
        <v>8.2828025332172981</v>
      </c>
      <c r="V28" s="97">
        <f t="shared" si="9"/>
        <v>5.7268079160492791</v>
      </c>
      <c r="W28" s="97"/>
      <c r="X28" s="97">
        <f t="shared" si="10"/>
        <v>0.19649569887697538</v>
      </c>
      <c r="Y28" s="97">
        <f t="shared" si="13"/>
        <v>3.4564110670407606</v>
      </c>
      <c r="Z28" s="97">
        <f t="shared" si="13"/>
        <v>13.26861618026626</v>
      </c>
      <c r="AA28" s="97">
        <f t="shared" si="13"/>
        <v>4.5909534277781594</v>
      </c>
      <c r="AB28" s="97">
        <f t="shared" si="13"/>
        <v>3.7914424835105911</v>
      </c>
      <c r="AC28" s="97">
        <f t="shared" si="13"/>
        <v>25.224215009679106</v>
      </c>
      <c r="AD28" s="97">
        <f t="shared" si="13"/>
        <v>24.405053433538075</v>
      </c>
      <c r="AE28" s="97">
        <f t="shared" si="13"/>
        <v>15.472738054850394</v>
      </c>
      <c r="AF28" s="97">
        <f t="shared" si="13"/>
        <v>9.5940746444596758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2.0895194347185064E-2</v>
      </c>
      <c r="C29" s="69">
        <f>'Basic T2'!O29</f>
        <v>0.21888454540815741</v>
      </c>
      <c r="D29" s="69">
        <f>'Basic T2'!Z29</f>
        <v>0.9605589703683024</v>
      </c>
      <c r="E29" s="69">
        <f>'Basic T2'!AK29</f>
        <v>0.27188963361483465</v>
      </c>
      <c r="F29" s="69">
        <f>'Basic T2'!AV29</f>
        <v>0.49957080506733836</v>
      </c>
      <c r="G29" s="69">
        <f>'Basic T2'!BG29</f>
        <v>1.4029138790985949</v>
      </c>
      <c r="H29" s="69">
        <f>'Basic T2'!BR29</f>
        <v>1.439216695637586</v>
      </c>
      <c r="I29" s="69">
        <f>'Basic T2'!CC29</f>
        <v>0.73037084455793877</v>
      </c>
      <c r="J29" s="69">
        <f>'Basic T2'!CN29</f>
        <v>0.35925739112067229</v>
      </c>
      <c r="K29" s="309">
        <f t="shared" si="12"/>
        <v>5.9035579592206098</v>
      </c>
      <c r="L29" s="97"/>
      <c r="M29" s="97">
        <f t="shared" si="0"/>
        <v>0.51748733790273149</v>
      </c>
      <c r="N29" s="97">
        <f t="shared" si="1"/>
        <v>0.7645555066747477</v>
      </c>
      <c r="O29" s="97">
        <f t="shared" si="2"/>
        <v>1.7360270809113989</v>
      </c>
      <c r="P29" s="97">
        <f t="shared" si="3"/>
        <v>1.6739098149731308</v>
      </c>
      <c r="Q29" s="97">
        <f t="shared" si="4"/>
        <v>3.0460500366603811</v>
      </c>
      <c r="R29" s="97">
        <f t="shared" si="5"/>
        <v>2.3379435625599303</v>
      </c>
      <c r="S29" s="97">
        <f t="shared" si="6"/>
        <v>2.4671114360763648</v>
      </c>
      <c r="T29" s="97">
        <f t="shared" si="7"/>
        <v>2.0085090206717346</v>
      </c>
      <c r="U29" s="97">
        <f t="shared" si="8"/>
        <v>1.83644451160321</v>
      </c>
      <c r="V29" s="97">
        <f t="shared" si="9"/>
        <v>2.0018168116444373</v>
      </c>
      <c r="W29" s="97"/>
      <c r="X29" s="97">
        <f>IF($K29&gt;0,B29/$K29*100,0)</f>
        <v>0.35394239357893348</v>
      </c>
      <c r="Y29" s="97">
        <f t="shared" si="13"/>
        <v>3.7076716603804574</v>
      </c>
      <c r="Z29" s="97">
        <f t="shared" si="13"/>
        <v>16.270848478213566</v>
      </c>
      <c r="AA29" s="97">
        <f t="shared" si="13"/>
        <v>4.6055215429904859</v>
      </c>
      <c r="AB29" s="97">
        <f t="shared" si="13"/>
        <v>8.4621987031917261</v>
      </c>
      <c r="AC29" s="97">
        <f t="shared" si="13"/>
        <v>23.763870682550362</v>
      </c>
      <c r="AD29" s="97">
        <f t="shared" si="13"/>
        <v>24.378801827289792</v>
      </c>
      <c r="AE29" s="97">
        <f t="shared" si="13"/>
        <v>12.371706174531445</v>
      </c>
      <c r="AF29" s="97">
        <f t="shared" si="13"/>
        <v>6.0854385372732338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1.6249849751094156E-2</v>
      </c>
      <c r="C30" s="69">
        <f>'Basic T2'!O30</f>
        <v>0.12402801931478667</v>
      </c>
      <c r="D30" s="69">
        <f>'Basic T2'!Z30</f>
        <v>0.3296703398928113</v>
      </c>
      <c r="E30" s="69">
        <f>'Basic T2'!AK30</f>
        <v>0.15240200379087165</v>
      </c>
      <c r="F30" s="69">
        <f>'Basic T2'!AV30</f>
        <v>0.33593137076231644</v>
      </c>
      <c r="G30" s="69">
        <f>'Basic T2'!BG30</f>
        <v>2.1839657214532679</v>
      </c>
      <c r="H30" s="69">
        <f>'Basic T2'!BR30</f>
        <v>2.894771914174799</v>
      </c>
      <c r="I30" s="69">
        <f>'Basic T2'!CC30</f>
        <v>2.275810553564849</v>
      </c>
      <c r="J30" s="69">
        <f>'Basic T2'!CN30</f>
        <v>1.3576303092062199</v>
      </c>
      <c r="K30" s="309">
        <f t="shared" si="12"/>
        <v>9.6704600819110169</v>
      </c>
      <c r="L30" s="97"/>
      <c r="M30" s="97">
        <f t="shared" si="0"/>
        <v>0.40244141065603078</v>
      </c>
      <c r="N30" s="97">
        <f t="shared" si="1"/>
        <v>0.43322521913211387</v>
      </c>
      <c r="O30" s="97">
        <f t="shared" si="2"/>
        <v>0.59581624396026966</v>
      </c>
      <c r="P30" s="97">
        <f t="shared" si="3"/>
        <v>0.93827486754608413</v>
      </c>
      <c r="Q30" s="97">
        <f t="shared" si="4"/>
        <v>2.0482857561862482</v>
      </c>
      <c r="R30" s="97">
        <f t="shared" si="5"/>
        <v>3.639559544883781</v>
      </c>
      <c r="S30" s="97">
        <f t="shared" si="6"/>
        <v>4.9622304382242222</v>
      </c>
      <c r="T30" s="97">
        <f t="shared" si="7"/>
        <v>6.2584453640691926</v>
      </c>
      <c r="U30" s="97">
        <f t="shared" si="8"/>
        <v>6.9399065732525935</v>
      </c>
      <c r="V30" s="97">
        <f t="shared" si="9"/>
        <v>3.2791224719104193</v>
      </c>
      <c r="W30" s="97"/>
      <c r="X30" s="97">
        <f t="shared" si="10"/>
        <v>0.1680359529273085</v>
      </c>
      <c r="Y30" s="97">
        <f t="shared" si="13"/>
        <v>1.282545176385</v>
      </c>
      <c r="Z30" s="97">
        <f t="shared" si="13"/>
        <v>3.4090450412951174</v>
      </c>
      <c r="AA30" s="97">
        <f t="shared" si="13"/>
        <v>1.5759540135628678</v>
      </c>
      <c r="AB30" s="97">
        <f t="shared" si="13"/>
        <v>3.4737889192127427</v>
      </c>
      <c r="AC30" s="97">
        <f t="shared" si="13"/>
        <v>22.583886422720088</v>
      </c>
      <c r="AD30" s="97">
        <f t="shared" si="13"/>
        <v>29.934169518879312</v>
      </c>
      <c r="AE30" s="97">
        <f t="shared" si="13"/>
        <v>23.533632674021828</v>
      </c>
      <c r="AF30" s="97">
        <f t="shared" si="13"/>
        <v>14.038942280995728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2.3931812052811034E-2</v>
      </c>
      <c r="C31" s="69">
        <f>'Basic T2'!O31</f>
        <v>0.15087560007235343</v>
      </c>
      <c r="D31" s="69">
        <f>'Basic T2'!Z31</f>
        <v>0.53127500120666826</v>
      </c>
      <c r="E31" s="69">
        <f>'Basic T2'!AK31</f>
        <v>0.2420458825648201</v>
      </c>
      <c r="F31" s="69">
        <f>'Basic T2'!AV31</f>
        <v>0.38494823381772314</v>
      </c>
      <c r="G31" s="69">
        <f>'Basic T2'!BG31</f>
        <v>2.2039200167283406</v>
      </c>
      <c r="H31" s="69">
        <f>'Basic T2'!BR31</f>
        <v>3.4284749544034234</v>
      </c>
      <c r="I31" s="69">
        <f>'Basic T2'!CC31</f>
        <v>2.8267048723625026</v>
      </c>
      <c r="J31" s="69">
        <f>'Basic T2'!CN31</f>
        <v>2.0345125327259446</v>
      </c>
      <c r="K31" s="309">
        <f t="shared" si="12"/>
        <v>11.826688905934589</v>
      </c>
      <c r="L31" s="97"/>
      <c r="M31" s="97">
        <f t="shared" si="0"/>
        <v>0.59269176943865443</v>
      </c>
      <c r="N31" s="97">
        <f t="shared" si="1"/>
        <v>0.52700281165613905</v>
      </c>
      <c r="O31" s="97">
        <f t="shared" si="2"/>
        <v>0.96017820660440689</v>
      </c>
      <c r="P31" s="97">
        <f t="shared" si="3"/>
        <v>1.490174425234063</v>
      </c>
      <c r="Q31" s="97">
        <f t="shared" si="4"/>
        <v>2.3471579400537044</v>
      </c>
      <c r="R31" s="97">
        <f t="shared" si="5"/>
        <v>3.6728132013475343</v>
      </c>
      <c r="S31" s="97">
        <f t="shared" si="6"/>
        <v>5.8771064801766482</v>
      </c>
      <c r="T31" s="97">
        <f t="shared" si="7"/>
        <v>7.7733965932787852</v>
      </c>
      <c r="U31" s="97">
        <f t="shared" si="8"/>
        <v>10.399979142690812</v>
      </c>
      <c r="V31" s="97">
        <f t="shared" si="9"/>
        <v>4.0102705591314605</v>
      </c>
      <c r="W31" s="97"/>
      <c r="X31" s="97">
        <f t="shared" si="10"/>
        <v>0.20235428735089275</v>
      </c>
      <c r="Y31" s="97">
        <f t="shared" si="13"/>
        <v>1.275721389751316</v>
      </c>
      <c r="Z31" s="97">
        <f t="shared" si="13"/>
        <v>4.4921702551935425</v>
      </c>
      <c r="AA31" s="97">
        <f t="shared" si="13"/>
        <v>2.046607334394011</v>
      </c>
      <c r="AB31" s="97">
        <f t="shared" si="13"/>
        <v>3.2549113017131743</v>
      </c>
      <c r="AC31" s="97">
        <f t="shared" si="13"/>
        <v>18.63513984562849</v>
      </c>
      <c r="AD31" s="97">
        <f t="shared" si="13"/>
        <v>28.989305304911063</v>
      </c>
      <c r="AE31" s="97">
        <f t="shared" si="13"/>
        <v>23.901067279651471</v>
      </c>
      <c r="AF31" s="97">
        <f t="shared" si="13"/>
        <v>17.202723001406028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1.7065051888156871E-4</v>
      </c>
      <c r="C32" s="69">
        <f>'Basic T2'!O32</f>
        <v>5.1280897734530699E-2</v>
      </c>
      <c r="D32" s="69">
        <f>'Basic T2'!Z32</f>
        <v>0.17048955848213979</v>
      </c>
      <c r="E32" s="69">
        <f>'Basic T2'!AK32</f>
        <v>0.11791362562647226</v>
      </c>
      <c r="F32" s="69">
        <f>'Basic T2'!AV32</f>
        <v>0.14227584586405828</v>
      </c>
      <c r="G32" s="69">
        <f>'Basic T2'!BG32</f>
        <v>0.67880607562509465</v>
      </c>
      <c r="H32" s="69">
        <f>'Basic T2'!BR32</f>
        <v>1.1981216633244709</v>
      </c>
      <c r="I32" s="69">
        <f>'Basic T2'!CC32</f>
        <v>1.4990263466606644</v>
      </c>
      <c r="J32" s="69">
        <f>'Basic T2'!CN32</f>
        <v>1.0838169280116592</v>
      </c>
      <c r="K32" s="309">
        <f t="shared" si="12"/>
        <v>4.9419015918479712</v>
      </c>
      <c r="L32" s="97"/>
      <c r="M32" s="97">
        <f t="shared" si="0"/>
        <v>4.2263058797363893E-3</v>
      </c>
      <c r="N32" s="97">
        <f t="shared" si="1"/>
        <v>0.17912225222228442</v>
      </c>
      <c r="O32" s="97">
        <f t="shared" si="2"/>
        <v>0.30812735049898948</v>
      </c>
      <c r="P32" s="97">
        <f t="shared" si="3"/>
        <v>0.72594446735997242</v>
      </c>
      <c r="Q32" s="97">
        <f t="shared" si="4"/>
        <v>0.86750334710148891</v>
      </c>
      <c r="R32" s="97">
        <f t="shared" si="5"/>
        <v>1.1312243170293179</v>
      </c>
      <c r="S32" s="97">
        <f t="shared" si="6"/>
        <v>2.0538252970232174</v>
      </c>
      <c r="T32" s="97">
        <f t="shared" si="7"/>
        <v>4.1223002833784372</v>
      </c>
      <c r="U32" s="97">
        <f t="shared" si="8"/>
        <v>5.5402329867755187</v>
      </c>
      <c r="V32" s="97">
        <f t="shared" si="9"/>
        <v>1.6757321188999938</v>
      </c>
      <c r="W32" s="97"/>
      <c r="X32" s="97">
        <f t="shared" si="10"/>
        <v>3.453134703513102E-3</v>
      </c>
      <c r="Y32" s="97">
        <f t="shared" si="13"/>
        <v>1.0376754126209695</v>
      </c>
      <c r="Z32" s="97">
        <f t="shared" si="13"/>
        <v>3.4498776495949417</v>
      </c>
      <c r="AA32" s="97">
        <f t="shared" si="13"/>
        <v>2.3859970384877642</v>
      </c>
      <c r="AB32" s="97">
        <f t="shared" si="13"/>
        <v>2.878969627779572</v>
      </c>
      <c r="AC32" s="97">
        <f t="shared" si="13"/>
        <v>13.735726278824229</v>
      </c>
      <c r="AD32" s="97">
        <f t="shared" si="13"/>
        <v>24.244142483550469</v>
      </c>
      <c r="AE32" s="97">
        <f t="shared" si="13"/>
        <v>30.332986580174282</v>
      </c>
      <c r="AF32" s="97">
        <f t="shared" si="13"/>
        <v>21.931171794264269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2.140186632605149E-2</v>
      </c>
      <c r="C33" s="69">
        <f>'Basic T2'!O33</f>
        <v>0.57790323927621379</v>
      </c>
      <c r="D33" s="69">
        <f>'Basic T2'!Z33</f>
        <v>1.9878617623711046</v>
      </c>
      <c r="E33" s="69">
        <f>'Basic T2'!AK33</f>
        <v>0.9335959973455944</v>
      </c>
      <c r="F33" s="69">
        <f>'Basic T2'!AV33</f>
        <v>0.86259044255860706</v>
      </c>
      <c r="G33" s="69">
        <f>'Basic T2'!BG33</f>
        <v>4.219085341991331</v>
      </c>
      <c r="H33" s="69">
        <f>'Basic T2'!BR33</f>
        <v>7.6589910724348647</v>
      </c>
      <c r="I33" s="69">
        <f>'Basic T2'!CC33</f>
        <v>6.4817942192795108</v>
      </c>
      <c r="J33" s="69">
        <f>'Basic T2'!CN33</f>
        <v>3.8496363339185398</v>
      </c>
      <c r="K33" s="309">
        <f t="shared" ref="K33" si="14">SUM(B33:J33)</f>
        <v>26.592860275501817</v>
      </c>
      <c r="L33" s="97"/>
      <c r="M33" s="97">
        <f t="shared" si="0"/>
        <v>0.53003550228813801</v>
      </c>
      <c r="N33" s="97">
        <f t="shared" si="1"/>
        <v>2.0185943374389423</v>
      </c>
      <c r="O33" s="97">
        <f t="shared" si="2"/>
        <v>3.5926808858609736</v>
      </c>
      <c r="P33" s="97">
        <f t="shared" si="3"/>
        <v>5.747756846773556</v>
      </c>
      <c r="Q33" s="97">
        <f t="shared" si="4"/>
        <v>5.2595020015718763</v>
      </c>
      <c r="R33" s="97">
        <f t="shared" si="5"/>
        <v>7.0310683800045055</v>
      </c>
      <c r="S33" s="97">
        <f t="shared" si="6"/>
        <v>13.129075365012996</v>
      </c>
      <c r="T33" s="97">
        <f t="shared" si="7"/>
        <v>17.824838240141514</v>
      </c>
      <c r="U33" s="97">
        <f t="shared" si="8"/>
        <v>19.678491498921886</v>
      </c>
      <c r="V33" s="97">
        <f t="shared" si="9"/>
        <v>9.0172799415081961</v>
      </c>
      <c r="W33" s="97"/>
      <c r="X33" s="97">
        <f t="shared" ref="X33" si="15">IF($K33&gt;0,B33/$K33*100,0)</f>
        <v>8.0479745707412925E-2</v>
      </c>
      <c r="Y33" s="97">
        <f t="shared" ref="Y33" si="16">IF($K33&gt;0,C33/$K33*100,0)</f>
        <v>2.1731518659111542</v>
      </c>
      <c r="Z33" s="97">
        <f t="shared" ref="Z33" si="17">IF($K33&gt;0,D33/$K33*100,0)</f>
        <v>7.4751709360214473</v>
      </c>
      <c r="AA33" s="97">
        <f t="shared" ref="AA33" si="18">IF($K33&gt;0,E33/$K33*100,0)</f>
        <v>3.510701698401554</v>
      </c>
      <c r="AB33" s="97">
        <f t="shared" ref="AB33" si="19">IF($K33&gt;0,F33/$K33*100,0)</f>
        <v>3.2436918542126612</v>
      </c>
      <c r="AC33" s="97">
        <f t="shared" ref="AC33" si="20">IF($K33&gt;0,G33/$K33*100,0)</f>
        <v>15.865481555130367</v>
      </c>
      <c r="AD33" s="97">
        <f t="shared" ref="AD33" si="21">IF($K33&gt;0,H33/$K33*100,0)</f>
        <v>28.800929998081358</v>
      </c>
      <c r="AE33" s="97">
        <f t="shared" ref="AE33" si="22">IF($K33&gt;0,I33/$K33*100,0)</f>
        <v>24.374189734117259</v>
      </c>
      <c r="AF33" s="97">
        <f>IF($K33&gt;0,J33/$K33*100,0)</f>
        <v>14.476202612416786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4.0378175110272148</v>
      </c>
      <c r="C35" s="310">
        <f t="shared" ref="C35:K35" si="24">SUM(C8:C33)</f>
        <v>28.62899338206897</v>
      </c>
      <c r="D35" s="310">
        <f t="shared" si="24"/>
        <v>55.330874784742264</v>
      </c>
      <c r="E35" s="310">
        <f t="shared" si="24"/>
        <v>16.242788660582587</v>
      </c>
      <c r="F35" s="310">
        <f t="shared" si="24"/>
        <v>16.400610595847475</v>
      </c>
      <c r="G35" s="310">
        <f t="shared" si="24"/>
        <v>60.006319295512633</v>
      </c>
      <c r="H35" s="310">
        <f t="shared" si="24"/>
        <v>58.336104101016282</v>
      </c>
      <c r="I35" s="310">
        <f t="shared" si="24"/>
        <v>36.36383192910283</v>
      </c>
      <c r="J35" s="310">
        <f t="shared" si="24"/>
        <v>19.562659740099729</v>
      </c>
      <c r="K35" s="310">
        <f t="shared" si="24"/>
        <v>294.90999999999997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1.3691694113550625</v>
      </c>
      <c r="Y35" s="98">
        <f t="shared" ref="Y35:AG35" si="26">IF($K35&gt;0,C35/$K35*100,0)</f>
        <v>9.7077051921158919</v>
      </c>
      <c r="Z35" s="98">
        <f t="shared" si="26"/>
        <v>18.761952726168076</v>
      </c>
      <c r="AA35" s="98">
        <f t="shared" si="26"/>
        <v>5.5077103728536123</v>
      </c>
      <c r="AB35" s="98">
        <f t="shared" si="26"/>
        <v>5.5612256606583284</v>
      </c>
      <c r="AC35" s="98">
        <f t="shared" si="26"/>
        <v>20.347332845787744</v>
      </c>
      <c r="AD35" s="98">
        <f t="shared" si="26"/>
        <v>19.780985419625068</v>
      </c>
      <c r="AE35" s="98">
        <f t="shared" si="26"/>
        <v>12.33048453056961</v>
      </c>
      <c r="AF35" s="98">
        <f t="shared" si="26"/>
        <v>6.6334338408666138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automation\Data\Results\Workbooks\LSIPs\WO_LSIP\[WO_LSIP_MainTables.Main.xlsm]Manager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automation\Data\Results\Workbooks\LSIPs\WO_LSIP\[WO_LSIP_MainTables.Main.xlsm]Manager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automation\Data\Results\Workbooks\LSIPs\WO_LSIP\[WO_LSIP_MainTables.Main.xlsm]Manager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automation\Data\Results\Workbooks\LSIPs\WO_LSIP\[WO_LSIP_MainTables.Main.xlsm]Manager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automation\Data\Results\Workbooks\LSIPs\WO_LSIP\[WO_LSIP_MainTables.Main.xlsm]Manager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automation\Data\Results\Workbooks\LSIPs\WO_LSIP\[WO_LSIP_MainTables.Main.xlsm]Manager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automation\Data\Results\Workbooks\LSIPs\WO_LSIP\[WO_LSIP_MainTables.Main.xlsm]Manager</v>
      </c>
      <c r="Y79" s="91" t="str">
        <f ca="1">CELL("filename")</f>
        <v>M:\IE\Projects\Nuffield via NFER AI and automation\Data\Results\Workbooks\LSIPs\WO_LSIP\[WO_LSIP_MainTables.Main.xlsm]Manager</v>
      </c>
      <c r="AW79" s="91" t="str">
        <f ca="1">CELL("filename")</f>
        <v>M:\IE\Projects\Nuffield via NFER AI and automation\Data\Results\Workbooks\LSIPs\WO_LSIP\[WO_LSIP_MainTables.Main.xlsm]Manager</v>
      </c>
      <c r="BU79" s="91" t="str">
        <f ca="1">CELL("filename")</f>
        <v>M:\IE\Projects\Nuffield via NFER AI and automation\Data\Results\Workbooks\LSIPs\WO_LSIP\[WO_LSIP_MainTables.Main.xlsm]Manager</v>
      </c>
      <c r="CS79" s="91" t="str">
        <f ca="1">CELL("filename")</f>
        <v>M:\IE\Projects\Nuffield via NFER AI and automation\Data\Results\Workbooks\LSIPs\WO_LSIP\[WO_LSIP_MainTables.Main.xlsm]Manager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automation\Data\Results\Workbooks\LSIPs\WO_LSIP\[WO_LSIP_MainTables.Main.xlsm]Manager</v>
      </c>
      <c r="Y96" s="91" t="str">
        <f ca="1">CELL("filename")</f>
        <v>M:\IE\Projects\Nuffield via NFER AI and automation\Data\Results\Workbooks\LSIPs\WO_LSIP\[WO_LSIP_MainTables.Main.xlsm]Manager</v>
      </c>
      <c r="AW96" s="91" t="str">
        <f ca="1">CELL("filename")</f>
        <v>M:\IE\Projects\Nuffield via NFER AI and automation\Data\Results\Workbooks\LSIPs\WO_LSIP\[WO_LSIP_MainTables.Main.xlsm]Manager</v>
      </c>
      <c r="BU96" s="91" t="str">
        <f ca="1">CELL("filename")</f>
        <v>M:\IE\Projects\Nuffield via NFER AI and automation\Data\Results\Workbooks\LSIPs\WO_LSIP\[WO_LSIP_MainTables.Main.xlsm]Manager</v>
      </c>
      <c r="CS96" s="91" t="str">
        <f ca="1">CELL("filename")</f>
        <v>M:\IE\Projects\Nuffield via NFER AI and automation\Data\Results\Workbooks\LSIPs\WO_LSIP\[WO_LSIP_MainTables.Main.xlsm]Manager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F6A0D30-FE89-486E-A537-2CD265733BC0}"/>
</file>

<file path=customXml/itemProps2.xml><?xml version="1.0" encoding="utf-8"?>
<ds:datastoreItem xmlns:ds="http://schemas.openxmlformats.org/officeDocument/2006/customXml" ds:itemID="{DAAAD221-2190-4A2D-8597-63A71EE693AA}"/>
</file>

<file path=customXml/itemProps3.xml><?xml version="1.0" encoding="utf-8"?>
<ds:datastoreItem xmlns:ds="http://schemas.openxmlformats.org/officeDocument/2006/customXml" ds:itemID="{B52DAF47-E643-4649-AA3A-44F421D1C39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